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615"/>
  <workbookPr/>
  <mc:AlternateContent xmlns:mc="http://schemas.openxmlformats.org/markup-compatibility/2006">
    <mc:Choice Requires="x15">
      <x15ac:absPath xmlns:x15ac="http://schemas.microsoft.com/office/spreadsheetml/2010/11/ac" url="/Users/joaquin/Desktop/sushi/lib/assets/"/>
    </mc:Choice>
  </mc:AlternateContent>
  <bookViews>
    <workbookView xWindow="0" yWindow="460" windowWidth="25600" windowHeight="15460" tabRatio="500" activeTab="4"/>
  </bookViews>
  <sheets>
    <sheet name="Productos" sheetId="1" r:id="rId1"/>
    <sheet name="Ingredientes" sheetId="2" r:id="rId2"/>
    <sheet name="Resumen recetas productos" sheetId="3" r:id="rId3"/>
    <sheet name="Asignación" sheetId="4" r:id="rId4"/>
    <sheet name="Stock mínimo" sheetId="5" r:id="rId5"/>
    <sheet name="Productos Enunciado" sheetId="6" r:id="rId6"/>
    <sheet name="Ids de grupos" sheetId="10" r:id="rId7"/>
    <sheet name="SKUs bodega" sheetId="7" state="hidden" r:id="rId8"/>
    <sheet name="Lista producción bodega" sheetId="8" state="hidden" r:id="rId9"/>
    <sheet name="Formulas" sheetId="9" state="hidden" r:id="rId10"/>
  </sheets>
  <definedNames>
    <definedName name="_xlnm._FilterDatabase" localSheetId="3" hidden="1">Asignación!$A$1:$C$113</definedName>
    <definedName name="_xlnm._FilterDatabase" localSheetId="1" hidden="1">Ingredientes!$A$1:$J$1021</definedName>
    <definedName name="_xlnm._FilterDatabase" localSheetId="0" hidden="1">Productos!$A$1:$AC$79</definedName>
    <definedName name="_xlnm._FilterDatabase" localSheetId="2" hidden="1">'Resumen recetas productos'!$A$1:$M$79</definedName>
    <definedName name="_xlnm._FilterDatabase" localSheetId="4" hidden="1">'Stock mínimo'!$A$1:$D$24</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A4" i="10" l="1"/>
  <c r="A5" i="10"/>
  <c r="A6" i="10"/>
  <c r="A7" i="10"/>
  <c r="A8" i="10"/>
  <c r="A9" i="10"/>
  <c r="A10" i="10"/>
  <c r="A11" i="10"/>
  <c r="A12" i="10"/>
  <c r="A13" i="10"/>
  <c r="A14" i="10"/>
  <c r="A15" i="10"/>
  <c r="A3" i="10"/>
  <c r="F192" i="9"/>
  <c r="G192" i="9"/>
  <c r="H192" i="9"/>
  <c r="E192" i="9"/>
  <c r="F191" i="9"/>
  <c r="G191" i="9"/>
  <c r="H191" i="9"/>
  <c r="E191" i="9"/>
  <c r="F190" i="9"/>
  <c r="G190" i="9"/>
  <c r="H190" i="9"/>
  <c r="E190" i="9"/>
  <c r="F189" i="9"/>
  <c r="G189" i="9"/>
  <c r="H189" i="9"/>
  <c r="E189" i="9"/>
  <c r="F188" i="9"/>
  <c r="G188" i="9"/>
  <c r="H188" i="9"/>
  <c r="E188" i="9"/>
  <c r="F187" i="9"/>
  <c r="G187" i="9"/>
  <c r="H187" i="9"/>
  <c r="E187" i="9"/>
  <c r="F186" i="9"/>
  <c r="G186" i="9"/>
  <c r="H186" i="9"/>
  <c r="E186" i="9"/>
  <c r="F185" i="9"/>
  <c r="G185" i="9"/>
  <c r="H185" i="9"/>
  <c r="E185" i="9"/>
  <c r="F184" i="9"/>
  <c r="G184" i="9"/>
  <c r="H184" i="9"/>
  <c r="E184" i="9"/>
  <c r="F183" i="9"/>
  <c r="G183" i="9"/>
  <c r="H183" i="9"/>
  <c r="E183" i="9"/>
  <c r="F182" i="9"/>
  <c r="G182" i="9"/>
  <c r="H182" i="9"/>
  <c r="E182" i="9"/>
  <c r="F181" i="9"/>
  <c r="G181" i="9"/>
  <c r="H181" i="9"/>
  <c r="E181" i="9"/>
  <c r="F180" i="9"/>
  <c r="G180" i="9"/>
  <c r="H180" i="9"/>
  <c r="E180" i="9"/>
  <c r="F179" i="9"/>
  <c r="G179" i="9"/>
  <c r="H179" i="9"/>
  <c r="E179" i="9"/>
  <c r="F178" i="9"/>
  <c r="G178" i="9"/>
  <c r="H178" i="9"/>
  <c r="E178" i="9"/>
  <c r="F177" i="9"/>
  <c r="G177" i="9"/>
  <c r="H177" i="9"/>
  <c r="E177" i="9"/>
  <c r="F176" i="9"/>
  <c r="G176" i="9"/>
  <c r="H176" i="9"/>
  <c r="E176" i="9"/>
  <c r="F175" i="9"/>
  <c r="G175" i="9"/>
  <c r="H175" i="9"/>
  <c r="E175" i="9"/>
  <c r="F174" i="9"/>
  <c r="G174" i="9"/>
  <c r="H174" i="9"/>
  <c r="E174" i="9"/>
  <c r="F173" i="9"/>
  <c r="G173" i="9"/>
  <c r="H173" i="9"/>
  <c r="E173" i="9"/>
  <c r="F172" i="9"/>
  <c r="G172" i="9"/>
  <c r="H172" i="9"/>
  <c r="E172" i="9"/>
  <c r="F171" i="9"/>
  <c r="G171" i="9"/>
  <c r="H171" i="9"/>
  <c r="E171" i="9"/>
  <c r="F170" i="9"/>
  <c r="G170" i="9"/>
  <c r="H170" i="9"/>
  <c r="E170" i="9"/>
  <c r="F169" i="9"/>
  <c r="G169" i="9"/>
  <c r="H169" i="9"/>
  <c r="E169" i="9"/>
  <c r="F168" i="9"/>
  <c r="G168" i="9"/>
  <c r="H168" i="9"/>
  <c r="E168" i="9"/>
  <c r="F167" i="9"/>
  <c r="G167" i="9"/>
  <c r="H167" i="9"/>
  <c r="E167" i="9"/>
  <c r="F166" i="9"/>
  <c r="G166" i="9"/>
  <c r="H166" i="9"/>
  <c r="E166" i="9"/>
  <c r="F165" i="9"/>
  <c r="G165" i="9"/>
  <c r="H165" i="9"/>
  <c r="E165" i="9"/>
  <c r="F164" i="9"/>
  <c r="G164" i="9"/>
  <c r="H164" i="9"/>
  <c r="E164" i="9"/>
  <c r="F163" i="9"/>
  <c r="G163" i="9"/>
  <c r="H163" i="9"/>
  <c r="E163" i="9"/>
  <c r="F162" i="9"/>
  <c r="G162" i="9"/>
  <c r="H162" i="9"/>
  <c r="E162" i="9"/>
  <c r="F161" i="9"/>
  <c r="G161" i="9"/>
  <c r="H161" i="9"/>
  <c r="E161" i="9"/>
  <c r="F160" i="9"/>
  <c r="G160" i="9"/>
  <c r="H160" i="9"/>
  <c r="E160" i="9"/>
  <c r="F159" i="9"/>
  <c r="G159" i="9"/>
  <c r="H159" i="9"/>
  <c r="E159" i="9"/>
  <c r="F158" i="9"/>
  <c r="G158" i="9"/>
  <c r="H158" i="9"/>
  <c r="E158" i="9"/>
  <c r="F157" i="9"/>
  <c r="G157" i="9"/>
  <c r="H157" i="9"/>
  <c r="E157" i="9"/>
  <c r="F156" i="9"/>
  <c r="G156" i="9"/>
  <c r="H156" i="9"/>
  <c r="E156" i="9"/>
  <c r="F155" i="9"/>
  <c r="G155" i="9"/>
  <c r="H155" i="9"/>
  <c r="E155" i="9"/>
  <c r="F154" i="9"/>
  <c r="G154" i="9"/>
  <c r="H154" i="9"/>
  <c r="E154" i="9"/>
  <c r="F153" i="9"/>
  <c r="G153" i="9"/>
  <c r="H153" i="9"/>
  <c r="E153" i="9"/>
  <c r="F152" i="9"/>
  <c r="G152" i="9"/>
  <c r="H152" i="9"/>
  <c r="E152" i="9"/>
  <c r="F151" i="9"/>
  <c r="G151" i="9"/>
  <c r="H151" i="9"/>
  <c r="E151" i="9"/>
  <c r="F150" i="9"/>
  <c r="G150" i="9"/>
  <c r="H150" i="9"/>
  <c r="E150" i="9"/>
  <c r="F149" i="9"/>
  <c r="G149" i="9"/>
  <c r="H149" i="9"/>
  <c r="E149" i="9"/>
  <c r="F148" i="9"/>
  <c r="G148" i="9"/>
  <c r="H148" i="9"/>
  <c r="E148" i="9"/>
  <c r="F147" i="9"/>
  <c r="G147" i="9"/>
  <c r="H147" i="9"/>
  <c r="E147" i="9"/>
  <c r="F146" i="9"/>
  <c r="G146" i="9"/>
  <c r="H146" i="9"/>
  <c r="E146" i="9"/>
  <c r="F145" i="9"/>
  <c r="G145" i="9"/>
  <c r="H145" i="9"/>
  <c r="E145" i="9"/>
  <c r="F144" i="9"/>
  <c r="G144" i="9"/>
  <c r="H144" i="9"/>
  <c r="E144" i="9"/>
  <c r="F143" i="9"/>
  <c r="G143" i="9"/>
  <c r="H143" i="9"/>
  <c r="E143" i="9"/>
  <c r="F142" i="9"/>
  <c r="G142" i="9"/>
  <c r="H142" i="9"/>
  <c r="E142" i="9"/>
  <c r="F141" i="9"/>
  <c r="G141" i="9"/>
  <c r="H141" i="9"/>
  <c r="E141" i="9"/>
  <c r="F140" i="9"/>
  <c r="G140" i="9"/>
  <c r="H140" i="9"/>
  <c r="E140" i="9"/>
  <c r="F139" i="9"/>
  <c r="G139" i="9"/>
  <c r="H139" i="9"/>
  <c r="E139" i="9"/>
  <c r="F138" i="9"/>
  <c r="G138" i="9"/>
  <c r="H138" i="9"/>
  <c r="E138" i="9"/>
  <c r="F137" i="9"/>
  <c r="G137" i="9"/>
  <c r="H137" i="9"/>
  <c r="E137" i="9"/>
  <c r="F136" i="9"/>
  <c r="G136" i="9"/>
  <c r="H136" i="9"/>
  <c r="E136" i="9"/>
  <c r="F135" i="9"/>
  <c r="G135" i="9"/>
  <c r="H135" i="9"/>
  <c r="E135" i="9"/>
  <c r="F134" i="9"/>
  <c r="G134" i="9"/>
  <c r="H134" i="9"/>
  <c r="E134" i="9"/>
  <c r="F133" i="9"/>
  <c r="G133" i="9"/>
  <c r="H133" i="9"/>
  <c r="E133" i="9"/>
  <c r="F132" i="9"/>
  <c r="G132" i="9"/>
  <c r="H132" i="9"/>
  <c r="E132" i="9"/>
  <c r="F131" i="9"/>
  <c r="G131" i="9"/>
  <c r="H131" i="9"/>
  <c r="E131" i="9"/>
  <c r="F130" i="9"/>
  <c r="G130" i="9"/>
  <c r="H130" i="9"/>
  <c r="E130" i="9"/>
  <c r="F129" i="9"/>
  <c r="G129" i="9"/>
  <c r="H129" i="9"/>
  <c r="E129" i="9"/>
  <c r="F128" i="9"/>
  <c r="G128" i="9"/>
  <c r="H128" i="9"/>
  <c r="E128" i="9"/>
  <c r="F127" i="9"/>
  <c r="G127" i="9"/>
  <c r="H127" i="9"/>
  <c r="E127" i="9"/>
  <c r="F126" i="9"/>
  <c r="G126" i="9"/>
  <c r="H126" i="9"/>
  <c r="E126" i="9"/>
  <c r="F125" i="9"/>
  <c r="G125" i="9"/>
  <c r="H125" i="9"/>
  <c r="E125" i="9"/>
  <c r="F124" i="9"/>
  <c r="G124" i="9"/>
  <c r="H124" i="9"/>
  <c r="E124" i="9"/>
  <c r="F123" i="9"/>
  <c r="G123" i="9"/>
  <c r="H123" i="9"/>
  <c r="E123" i="9"/>
  <c r="F122" i="9"/>
  <c r="G122" i="9"/>
  <c r="H122" i="9"/>
  <c r="E122" i="9"/>
  <c r="F121" i="9"/>
  <c r="G121" i="9"/>
  <c r="H121" i="9"/>
  <c r="E121" i="9"/>
  <c r="F120" i="9"/>
  <c r="G120" i="9"/>
  <c r="H120" i="9"/>
  <c r="E120" i="9"/>
  <c r="F119" i="9"/>
  <c r="G119" i="9"/>
  <c r="H119" i="9"/>
  <c r="E119" i="9"/>
  <c r="F118" i="9"/>
  <c r="G118" i="9"/>
  <c r="H118" i="9"/>
  <c r="E118" i="9"/>
  <c r="F117" i="9"/>
  <c r="G117" i="9"/>
  <c r="H117" i="9"/>
  <c r="E117" i="9"/>
  <c r="F116" i="9"/>
  <c r="G116" i="9"/>
  <c r="H116" i="9"/>
  <c r="E116" i="9"/>
  <c r="F115" i="9"/>
  <c r="G115" i="9"/>
  <c r="H115" i="9"/>
  <c r="E115" i="9"/>
  <c r="F114" i="9"/>
  <c r="G114" i="9"/>
  <c r="H114" i="9"/>
  <c r="E114" i="9"/>
  <c r="F113" i="9"/>
  <c r="G113" i="9"/>
  <c r="H113" i="9"/>
  <c r="E113" i="9"/>
  <c r="F112" i="9"/>
  <c r="G112" i="9"/>
  <c r="H112" i="9"/>
  <c r="E112" i="9"/>
  <c r="F111" i="9"/>
  <c r="G111" i="9"/>
  <c r="H111" i="9"/>
  <c r="E111" i="9"/>
  <c r="F110" i="9"/>
  <c r="G110" i="9"/>
  <c r="H110" i="9"/>
  <c r="E110" i="9"/>
  <c r="F109" i="9"/>
  <c r="G109" i="9"/>
  <c r="H109" i="9"/>
  <c r="E109" i="9"/>
  <c r="F108" i="9"/>
  <c r="G108" i="9"/>
  <c r="H108" i="9"/>
  <c r="E108" i="9"/>
  <c r="F107" i="9"/>
  <c r="G107" i="9"/>
  <c r="H107" i="9"/>
  <c r="E107" i="9"/>
  <c r="F106" i="9"/>
  <c r="G106" i="9"/>
  <c r="H106" i="9"/>
  <c r="E106" i="9"/>
  <c r="F105" i="9"/>
  <c r="G105" i="9"/>
  <c r="H105" i="9"/>
  <c r="E105" i="9"/>
  <c r="F104" i="9"/>
  <c r="G104" i="9"/>
  <c r="H104" i="9"/>
  <c r="E104" i="9"/>
  <c r="F103" i="9"/>
  <c r="G103" i="9"/>
  <c r="H103" i="9"/>
  <c r="E103" i="9"/>
  <c r="F102" i="9"/>
  <c r="G102" i="9"/>
  <c r="H102" i="9"/>
  <c r="E102" i="9"/>
  <c r="F101" i="9"/>
  <c r="G101" i="9"/>
  <c r="H101" i="9"/>
  <c r="E101" i="9"/>
  <c r="F100" i="9"/>
  <c r="G100" i="9"/>
  <c r="H100" i="9"/>
  <c r="E100" i="9"/>
  <c r="F99" i="9"/>
  <c r="G99" i="9"/>
  <c r="H99" i="9"/>
  <c r="E99" i="9"/>
  <c r="F98" i="9"/>
  <c r="G98" i="9"/>
  <c r="H98" i="9"/>
  <c r="E98" i="9"/>
  <c r="F97" i="9"/>
  <c r="G97" i="9"/>
  <c r="H97" i="9"/>
  <c r="E97" i="9"/>
  <c r="F96" i="9"/>
  <c r="G96" i="9"/>
  <c r="H96" i="9"/>
  <c r="E96" i="9"/>
  <c r="F95" i="9"/>
  <c r="G95" i="9"/>
  <c r="H95" i="9"/>
  <c r="E95" i="9"/>
  <c r="F94" i="9"/>
  <c r="G94" i="9"/>
  <c r="H94" i="9"/>
  <c r="E94" i="9"/>
  <c r="F93" i="9"/>
  <c r="G93" i="9"/>
  <c r="H93" i="9"/>
  <c r="E93" i="9"/>
  <c r="F92" i="9"/>
  <c r="G92" i="9"/>
  <c r="H92" i="9"/>
  <c r="E92" i="9"/>
  <c r="F91" i="9"/>
  <c r="G91" i="9"/>
  <c r="H91" i="9"/>
  <c r="E91" i="9"/>
  <c r="F90" i="9"/>
  <c r="G90" i="9"/>
  <c r="H90" i="9"/>
  <c r="E90" i="9"/>
  <c r="F89" i="9"/>
  <c r="G89" i="9"/>
  <c r="H89" i="9"/>
  <c r="E89" i="9"/>
  <c r="F88" i="9"/>
  <c r="G88" i="9"/>
  <c r="H88" i="9"/>
  <c r="E88" i="9"/>
  <c r="F87" i="9"/>
  <c r="G87" i="9"/>
  <c r="H87" i="9"/>
  <c r="E87" i="9"/>
  <c r="F86" i="9"/>
  <c r="G86" i="9"/>
  <c r="H86" i="9"/>
  <c r="E86" i="9"/>
  <c r="F85" i="9"/>
  <c r="G85" i="9"/>
  <c r="H85" i="9"/>
  <c r="E85" i="9"/>
  <c r="F84" i="9"/>
  <c r="G84" i="9"/>
  <c r="H84" i="9"/>
  <c r="E84" i="9"/>
  <c r="F83" i="9"/>
  <c r="G83" i="9"/>
  <c r="H83" i="9"/>
  <c r="E83" i="9"/>
  <c r="F82" i="9"/>
  <c r="G82" i="9"/>
  <c r="H82" i="9"/>
  <c r="E82" i="9"/>
  <c r="F81" i="9"/>
  <c r="G81" i="9"/>
  <c r="H81" i="9"/>
  <c r="E81" i="9"/>
  <c r="F80" i="9"/>
  <c r="G80" i="9"/>
  <c r="H80" i="9"/>
  <c r="E80" i="9"/>
  <c r="F79" i="9"/>
  <c r="G79" i="9"/>
  <c r="H79" i="9"/>
  <c r="E79" i="9"/>
  <c r="C79" i="9"/>
  <c r="B79" i="9"/>
  <c r="A79" i="9"/>
  <c r="F78" i="9"/>
  <c r="G78" i="9"/>
  <c r="H78" i="9"/>
  <c r="E78" i="9"/>
  <c r="C78" i="9"/>
  <c r="B78" i="9"/>
  <c r="A78" i="9"/>
  <c r="F77" i="9"/>
  <c r="G77" i="9"/>
  <c r="H77" i="9"/>
  <c r="E77" i="9"/>
  <c r="C77" i="9"/>
  <c r="B77" i="9"/>
  <c r="A77" i="9"/>
  <c r="F76" i="9"/>
  <c r="G76" i="9"/>
  <c r="H76" i="9"/>
  <c r="E76" i="9"/>
  <c r="C76" i="9"/>
  <c r="B76" i="9"/>
  <c r="A76" i="9"/>
  <c r="F75" i="9"/>
  <c r="G75" i="9"/>
  <c r="H75" i="9"/>
  <c r="E75" i="9"/>
  <c r="C75" i="9"/>
  <c r="B75" i="9"/>
  <c r="A75" i="9"/>
  <c r="F74" i="9"/>
  <c r="G74" i="9"/>
  <c r="H74" i="9"/>
  <c r="E74" i="9"/>
  <c r="C74" i="9"/>
  <c r="B74" i="9"/>
  <c r="A74" i="9"/>
  <c r="F73" i="9"/>
  <c r="G73" i="9"/>
  <c r="H73" i="9"/>
  <c r="E73" i="9"/>
  <c r="C73" i="9"/>
  <c r="B73" i="9"/>
  <c r="A73" i="9"/>
  <c r="F72" i="9"/>
  <c r="G72" i="9"/>
  <c r="H72" i="9"/>
  <c r="E72" i="9"/>
  <c r="C72" i="9"/>
  <c r="B72" i="9"/>
  <c r="A72" i="9"/>
  <c r="F71" i="9"/>
  <c r="G71" i="9"/>
  <c r="H71" i="9"/>
  <c r="E71" i="9"/>
  <c r="C71" i="9"/>
  <c r="B71" i="9"/>
  <c r="A71" i="9"/>
  <c r="F70" i="9"/>
  <c r="G70" i="9"/>
  <c r="H70" i="9"/>
  <c r="E70" i="9"/>
  <c r="C70" i="9"/>
  <c r="B70" i="9"/>
  <c r="A70" i="9"/>
  <c r="F69" i="9"/>
  <c r="G69" i="9"/>
  <c r="H69" i="9"/>
  <c r="E69" i="9"/>
  <c r="C69" i="9"/>
  <c r="B69" i="9"/>
  <c r="A69" i="9"/>
  <c r="F68" i="9"/>
  <c r="G68" i="9"/>
  <c r="H68" i="9"/>
  <c r="E68" i="9"/>
  <c r="C68" i="9"/>
  <c r="B68" i="9"/>
  <c r="A68" i="9"/>
  <c r="F67" i="9"/>
  <c r="G67" i="9"/>
  <c r="H67" i="9"/>
  <c r="E67" i="9"/>
  <c r="C67" i="9"/>
  <c r="B67" i="9"/>
  <c r="A67" i="9"/>
  <c r="F66" i="9"/>
  <c r="G66" i="9"/>
  <c r="H66" i="9"/>
  <c r="E66" i="9"/>
  <c r="C66" i="9"/>
  <c r="B66" i="9"/>
  <c r="A66" i="9"/>
  <c r="F65" i="9"/>
  <c r="G65" i="9"/>
  <c r="H65" i="9"/>
  <c r="E65" i="9"/>
  <c r="C65" i="9"/>
  <c r="B65" i="9"/>
  <c r="A65" i="9"/>
  <c r="F64" i="9"/>
  <c r="G64" i="9"/>
  <c r="H64" i="9"/>
  <c r="E64" i="9"/>
  <c r="C64" i="9"/>
  <c r="B64" i="9"/>
  <c r="A64" i="9"/>
  <c r="F63" i="9"/>
  <c r="G63" i="9"/>
  <c r="H63" i="9"/>
  <c r="E63" i="9"/>
  <c r="C63" i="9"/>
  <c r="B63" i="9"/>
  <c r="A63" i="9"/>
  <c r="F62" i="9"/>
  <c r="G62" i="9"/>
  <c r="H62" i="9"/>
  <c r="E62" i="9"/>
  <c r="C62" i="9"/>
  <c r="B62" i="9"/>
  <c r="A62" i="9"/>
  <c r="F61" i="9"/>
  <c r="G61" i="9"/>
  <c r="H61" i="9"/>
  <c r="E61" i="9"/>
  <c r="C61" i="9"/>
  <c r="B61" i="9"/>
  <c r="A61" i="9"/>
  <c r="F60" i="9"/>
  <c r="G60" i="9"/>
  <c r="H60" i="9"/>
  <c r="E60" i="9"/>
  <c r="C60" i="9"/>
  <c r="B60" i="9"/>
  <c r="A60" i="9"/>
  <c r="F59" i="9"/>
  <c r="G59" i="9"/>
  <c r="H59" i="9"/>
  <c r="E59" i="9"/>
  <c r="C59" i="9"/>
  <c r="B59" i="9"/>
  <c r="A59" i="9"/>
  <c r="F58" i="9"/>
  <c r="G58" i="9"/>
  <c r="H58" i="9"/>
  <c r="E58" i="9"/>
  <c r="C58" i="9"/>
  <c r="B58" i="9"/>
  <c r="A58" i="9"/>
  <c r="F57" i="9"/>
  <c r="G57" i="9"/>
  <c r="H57" i="9"/>
  <c r="E57" i="9"/>
  <c r="C57" i="9"/>
  <c r="B57" i="9"/>
  <c r="A57" i="9"/>
  <c r="F56" i="9"/>
  <c r="G56" i="9"/>
  <c r="H56" i="9"/>
  <c r="E56" i="9"/>
  <c r="C56" i="9"/>
  <c r="B56" i="9"/>
  <c r="A56" i="9"/>
  <c r="F55" i="9"/>
  <c r="G55" i="9"/>
  <c r="H55" i="9"/>
  <c r="E55" i="9"/>
  <c r="C55" i="9"/>
  <c r="B55" i="9"/>
  <c r="A55" i="9"/>
  <c r="F54" i="9"/>
  <c r="G54" i="9"/>
  <c r="H54" i="9"/>
  <c r="E54" i="9"/>
  <c r="C54" i="9"/>
  <c r="B54" i="9"/>
  <c r="A54" i="9"/>
  <c r="F53" i="9"/>
  <c r="G53" i="9"/>
  <c r="H53" i="9"/>
  <c r="E53" i="9"/>
  <c r="C53" i="9"/>
  <c r="B53" i="9"/>
  <c r="A53" i="9"/>
  <c r="F52" i="9"/>
  <c r="G52" i="9"/>
  <c r="H52" i="9"/>
  <c r="E52" i="9"/>
  <c r="C52" i="9"/>
  <c r="B52" i="9"/>
  <c r="A52" i="9"/>
  <c r="F51" i="9"/>
  <c r="G51" i="9"/>
  <c r="H51" i="9"/>
  <c r="E51" i="9"/>
  <c r="C51" i="9"/>
  <c r="B51" i="9"/>
  <c r="A51" i="9"/>
  <c r="F50" i="9"/>
  <c r="G50" i="9"/>
  <c r="H50" i="9"/>
  <c r="E50" i="9"/>
  <c r="C50" i="9"/>
  <c r="B50" i="9"/>
  <c r="A50" i="9"/>
  <c r="F49" i="9"/>
  <c r="G49" i="9"/>
  <c r="H49" i="9"/>
  <c r="E49" i="9"/>
  <c r="C49" i="9"/>
  <c r="B49" i="9"/>
  <c r="A49" i="9"/>
  <c r="F48" i="9"/>
  <c r="G48" i="9"/>
  <c r="H48" i="9"/>
  <c r="E48" i="9"/>
  <c r="C48" i="9"/>
  <c r="B48" i="9"/>
  <c r="A48" i="9"/>
  <c r="F47" i="9"/>
  <c r="G47" i="9"/>
  <c r="H47" i="9"/>
  <c r="E47" i="9"/>
  <c r="C47" i="9"/>
  <c r="B47" i="9"/>
  <c r="A47" i="9"/>
  <c r="F46" i="9"/>
  <c r="G46" i="9"/>
  <c r="H46" i="9"/>
  <c r="E46" i="9"/>
  <c r="C46" i="9"/>
  <c r="B46" i="9"/>
  <c r="A46" i="9"/>
  <c r="F45" i="9"/>
  <c r="G45" i="9"/>
  <c r="H45" i="9"/>
  <c r="E45" i="9"/>
  <c r="C45" i="9"/>
  <c r="B45" i="9"/>
  <c r="A45" i="9"/>
  <c r="F44" i="9"/>
  <c r="G44" i="9"/>
  <c r="H44" i="9"/>
  <c r="E44" i="9"/>
  <c r="C44" i="9"/>
  <c r="B44" i="9"/>
  <c r="A44" i="9"/>
  <c r="F43" i="9"/>
  <c r="G43" i="9"/>
  <c r="H43" i="9"/>
  <c r="E43" i="9"/>
  <c r="C43" i="9"/>
  <c r="B43" i="9"/>
  <c r="A43" i="9"/>
  <c r="F42" i="9"/>
  <c r="G42" i="9"/>
  <c r="H42" i="9"/>
  <c r="E42" i="9"/>
  <c r="C42" i="9"/>
  <c r="B42" i="9"/>
  <c r="A42" i="9"/>
  <c r="F41" i="9"/>
  <c r="G41" i="9"/>
  <c r="H41" i="9"/>
  <c r="E41" i="9"/>
  <c r="C41" i="9"/>
  <c r="B41" i="9"/>
  <c r="A41" i="9"/>
  <c r="F40" i="9"/>
  <c r="G40" i="9"/>
  <c r="H40" i="9"/>
  <c r="E40" i="9"/>
  <c r="C40" i="9"/>
  <c r="B40" i="9"/>
  <c r="A40" i="9"/>
  <c r="F39" i="9"/>
  <c r="G39" i="9"/>
  <c r="H39" i="9"/>
  <c r="E39" i="9"/>
  <c r="C39" i="9"/>
  <c r="B39" i="9"/>
  <c r="A39" i="9"/>
  <c r="F38" i="9"/>
  <c r="G38" i="9"/>
  <c r="H38" i="9"/>
  <c r="E38" i="9"/>
  <c r="C38" i="9"/>
  <c r="B38" i="9"/>
  <c r="A38" i="9"/>
  <c r="F37" i="9"/>
  <c r="G37" i="9"/>
  <c r="H37" i="9"/>
  <c r="E37" i="9"/>
  <c r="C37" i="9"/>
  <c r="B37" i="9"/>
  <c r="A37" i="9"/>
  <c r="F36" i="9"/>
  <c r="G36" i="9"/>
  <c r="H36" i="9"/>
  <c r="E36" i="9"/>
  <c r="C36" i="9"/>
  <c r="B36" i="9"/>
  <c r="A36" i="9"/>
  <c r="F35" i="9"/>
  <c r="G35" i="9"/>
  <c r="H35" i="9"/>
  <c r="E35" i="9"/>
  <c r="C35" i="9"/>
  <c r="B35" i="9"/>
  <c r="A35" i="9"/>
  <c r="F34" i="9"/>
  <c r="G34" i="9"/>
  <c r="H34" i="9"/>
  <c r="E34" i="9"/>
  <c r="C34" i="9"/>
  <c r="B34" i="9"/>
  <c r="A34" i="9"/>
  <c r="F33" i="9"/>
  <c r="G33" i="9"/>
  <c r="H33" i="9"/>
  <c r="E33" i="9"/>
  <c r="C33" i="9"/>
  <c r="B33" i="9"/>
  <c r="A33" i="9"/>
  <c r="F32" i="9"/>
  <c r="G32" i="9"/>
  <c r="H32" i="9"/>
  <c r="E32" i="9"/>
  <c r="C32" i="9"/>
  <c r="B32" i="9"/>
  <c r="A32" i="9"/>
  <c r="F31" i="9"/>
  <c r="G31" i="9"/>
  <c r="H31" i="9"/>
  <c r="E31" i="9"/>
  <c r="C31" i="9"/>
  <c r="B31" i="9"/>
  <c r="A31" i="9"/>
  <c r="F30" i="9"/>
  <c r="G30" i="9"/>
  <c r="H30" i="9"/>
  <c r="E30" i="9"/>
  <c r="C30" i="9"/>
  <c r="B30" i="9"/>
  <c r="A30" i="9"/>
  <c r="F29" i="9"/>
  <c r="G29" i="9"/>
  <c r="H29" i="9"/>
  <c r="E29" i="9"/>
  <c r="C29" i="9"/>
  <c r="B29" i="9"/>
  <c r="A29" i="9"/>
  <c r="F28" i="9"/>
  <c r="G28" i="9"/>
  <c r="H28" i="9"/>
  <c r="E28" i="9"/>
  <c r="C28" i="9"/>
  <c r="B28" i="9"/>
  <c r="A28" i="9"/>
  <c r="F27" i="9"/>
  <c r="G27" i="9"/>
  <c r="H27" i="9"/>
  <c r="E27" i="9"/>
  <c r="C27" i="9"/>
  <c r="B27" i="9"/>
  <c r="A27" i="9"/>
  <c r="F26" i="9"/>
  <c r="G26" i="9"/>
  <c r="H26" i="9"/>
  <c r="E26" i="9"/>
  <c r="C26" i="9"/>
  <c r="B26" i="9"/>
  <c r="A26" i="9"/>
  <c r="F25" i="9"/>
  <c r="G25" i="9"/>
  <c r="H25" i="9"/>
  <c r="E25" i="9"/>
  <c r="C25" i="9"/>
  <c r="B25" i="9"/>
  <c r="A25" i="9"/>
  <c r="F24" i="9"/>
  <c r="G24" i="9"/>
  <c r="H24" i="9"/>
  <c r="E24" i="9"/>
  <c r="C24" i="9"/>
  <c r="B24" i="9"/>
  <c r="A24" i="9"/>
  <c r="F23" i="9"/>
  <c r="G23" i="9"/>
  <c r="H23" i="9"/>
  <c r="E23" i="9"/>
  <c r="C23" i="9"/>
  <c r="B23" i="9"/>
  <c r="A23" i="9"/>
  <c r="F22" i="9"/>
  <c r="G22" i="9"/>
  <c r="H22" i="9"/>
  <c r="E22" i="9"/>
  <c r="C22" i="9"/>
  <c r="B22" i="9"/>
  <c r="A22" i="9"/>
  <c r="F21" i="9"/>
  <c r="G21" i="9"/>
  <c r="H21" i="9"/>
  <c r="E21" i="9"/>
  <c r="C21" i="9"/>
  <c r="B21" i="9"/>
  <c r="A21" i="9"/>
  <c r="F20" i="9"/>
  <c r="G20" i="9"/>
  <c r="H20" i="9"/>
  <c r="E20" i="9"/>
  <c r="C20" i="9"/>
  <c r="B20" i="9"/>
  <c r="A20" i="9"/>
  <c r="F19" i="9"/>
  <c r="G19" i="9"/>
  <c r="H19" i="9"/>
  <c r="E19" i="9"/>
  <c r="C19" i="9"/>
  <c r="B19" i="9"/>
  <c r="A19" i="9"/>
  <c r="F18" i="9"/>
  <c r="G18" i="9"/>
  <c r="H18" i="9"/>
  <c r="E18" i="9"/>
  <c r="C18" i="9"/>
  <c r="B18" i="9"/>
  <c r="A18" i="9"/>
  <c r="F17" i="9"/>
  <c r="G17" i="9"/>
  <c r="H17" i="9"/>
  <c r="E17" i="9"/>
  <c r="C17" i="9"/>
  <c r="B17" i="9"/>
  <c r="A17" i="9"/>
  <c r="F16" i="9"/>
  <c r="G16" i="9"/>
  <c r="H16" i="9"/>
  <c r="E16" i="9"/>
  <c r="C16" i="9"/>
  <c r="B16" i="9"/>
  <c r="A16" i="9"/>
  <c r="F15" i="9"/>
  <c r="G15" i="9"/>
  <c r="H15" i="9"/>
  <c r="E15" i="9"/>
  <c r="C15" i="9"/>
  <c r="B15" i="9"/>
  <c r="A15" i="9"/>
  <c r="F14" i="9"/>
  <c r="G14" i="9"/>
  <c r="H14" i="9"/>
  <c r="E14" i="9"/>
  <c r="C14" i="9"/>
  <c r="B14" i="9"/>
  <c r="A14" i="9"/>
  <c r="F13" i="9"/>
  <c r="G13" i="9"/>
  <c r="H13" i="9"/>
  <c r="E13" i="9"/>
  <c r="C13" i="9"/>
  <c r="B13" i="9"/>
  <c r="A13" i="9"/>
  <c r="F12" i="9"/>
  <c r="G12" i="9"/>
  <c r="H12" i="9"/>
  <c r="E12" i="9"/>
  <c r="C12" i="9"/>
  <c r="B12" i="9"/>
  <c r="A12" i="9"/>
  <c r="F11" i="9"/>
  <c r="G11" i="9"/>
  <c r="H11" i="9"/>
  <c r="E11" i="9"/>
  <c r="C11" i="9"/>
  <c r="B11" i="9"/>
  <c r="A11" i="9"/>
  <c r="F10" i="9"/>
  <c r="G10" i="9"/>
  <c r="H10" i="9"/>
  <c r="E10" i="9"/>
  <c r="C10" i="9"/>
  <c r="B10" i="9"/>
  <c r="A10" i="9"/>
  <c r="F9" i="9"/>
  <c r="G9" i="9"/>
  <c r="H9" i="9"/>
  <c r="E9" i="9"/>
  <c r="C9" i="9"/>
  <c r="B9" i="9"/>
  <c r="A9" i="9"/>
  <c r="F8" i="9"/>
  <c r="G8" i="9"/>
  <c r="H8" i="9"/>
  <c r="E8" i="9"/>
  <c r="C8" i="9"/>
  <c r="B8" i="9"/>
  <c r="A8" i="9"/>
  <c r="F7" i="9"/>
  <c r="G7" i="9"/>
  <c r="H7" i="9"/>
  <c r="E7" i="9"/>
  <c r="C7" i="9"/>
  <c r="B7" i="9"/>
  <c r="A7" i="9"/>
  <c r="F6" i="9"/>
  <c r="G6" i="9"/>
  <c r="H6" i="9"/>
  <c r="E6" i="9"/>
  <c r="C6" i="9"/>
  <c r="B6" i="9"/>
  <c r="A6" i="9"/>
  <c r="F5" i="9"/>
  <c r="G5" i="9"/>
  <c r="H5" i="9"/>
  <c r="E5" i="9"/>
  <c r="C5" i="9"/>
  <c r="B5" i="9"/>
  <c r="A5" i="9"/>
  <c r="F4" i="9"/>
  <c r="G4" i="9"/>
  <c r="H4" i="9"/>
  <c r="E4" i="9"/>
  <c r="C4" i="9"/>
  <c r="B4" i="9"/>
  <c r="A4" i="9"/>
  <c r="F3" i="9"/>
  <c r="G3" i="9"/>
  <c r="H3" i="9"/>
  <c r="E3" i="9"/>
  <c r="C3" i="9"/>
  <c r="B3" i="9"/>
  <c r="A3" i="9"/>
  <c r="F2" i="9"/>
  <c r="G2" i="9"/>
  <c r="H2" i="9"/>
  <c r="E2" i="9"/>
  <c r="C2" i="9"/>
  <c r="B2" i="9"/>
  <c r="A2" i="9"/>
  <c r="B1" i="9"/>
  <c r="A1" i="9"/>
  <c r="K1017" i="8"/>
  <c r="D1016" i="8"/>
  <c r="B1016" i="8"/>
  <c r="C1016" i="8"/>
  <c r="E1016" i="8"/>
  <c r="F1016" i="8"/>
  <c r="G1016" i="8"/>
  <c r="I1016" i="8"/>
  <c r="H1016" i="8"/>
  <c r="K1016" i="8"/>
  <c r="D1015" i="8"/>
  <c r="B1015" i="8"/>
  <c r="C1015" i="8"/>
  <c r="E1015" i="8"/>
  <c r="F1015" i="8"/>
  <c r="G1015" i="8"/>
  <c r="I1015" i="8"/>
  <c r="H1015" i="8"/>
  <c r="K1015" i="8"/>
  <c r="D1014" i="8"/>
  <c r="B1014" i="8"/>
  <c r="C1014" i="8"/>
  <c r="E1014" i="8"/>
  <c r="F1014" i="8"/>
  <c r="G1014" i="8"/>
  <c r="I1014" i="8"/>
  <c r="H1014" i="8"/>
  <c r="K1014" i="8"/>
  <c r="D1013" i="8"/>
  <c r="B1013" i="8"/>
  <c r="C1013" i="8"/>
  <c r="E1013" i="8"/>
  <c r="F1013" i="8"/>
  <c r="G1013" i="8"/>
  <c r="I1013" i="8"/>
  <c r="H1013" i="8"/>
  <c r="K1013" i="8"/>
  <c r="D1012" i="8"/>
  <c r="B1012" i="8"/>
  <c r="C1012" i="8"/>
  <c r="E1012" i="8"/>
  <c r="F1012" i="8"/>
  <c r="G1012" i="8"/>
  <c r="I1012" i="8"/>
  <c r="H1012" i="8"/>
  <c r="K1012" i="8"/>
  <c r="D1011" i="8"/>
  <c r="B1011" i="8"/>
  <c r="C1011" i="8"/>
  <c r="E1011" i="8"/>
  <c r="F1011" i="8"/>
  <c r="G1011" i="8"/>
  <c r="I1011" i="8"/>
  <c r="H1011" i="8"/>
  <c r="K1011" i="8"/>
  <c r="D1010" i="8"/>
  <c r="B1010" i="8"/>
  <c r="C1010" i="8"/>
  <c r="E1010" i="8"/>
  <c r="F1010" i="8"/>
  <c r="G1010" i="8"/>
  <c r="I1010" i="8"/>
  <c r="H1010" i="8"/>
  <c r="K1010" i="8"/>
  <c r="D1009" i="8"/>
  <c r="B1009" i="8"/>
  <c r="C1009" i="8"/>
  <c r="E1009" i="8"/>
  <c r="F1009" i="8"/>
  <c r="G1009" i="8"/>
  <c r="I1009" i="8"/>
  <c r="H1009" i="8"/>
  <c r="K1009" i="8"/>
  <c r="D1008" i="8"/>
  <c r="B1008" i="8"/>
  <c r="C1008" i="8"/>
  <c r="E1008" i="8"/>
  <c r="F1008" i="8"/>
  <c r="G1008" i="8"/>
  <c r="I1008" i="8"/>
  <c r="H1008" i="8"/>
  <c r="K1008" i="8"/>
  <c r="D1007" i="8"/>
  <c r="B1007" i="8"/>
  <c r="C1007" i="8"/>
  <c r="E1007" i="8"/>
  <c r="F1007" i="8"/>
  <c r="G1007" i="8"/>
  <c r="I1007" i="8"/>
  <c r="H1007" i="8"/>
  <c r="K1007" i="8"/>
  <c r="D1006" i="8"/>
  <c r="B1006" i="8"/>
  <c r="C1006" i="8"/>
  <c r="E1006" i="8"/>
  <c r="F1006" i="8"/>
  <c r="G1006" i="8"/>
  <c r="I1006" i="8"/>
  <c r="H1006" i="8"/>
  <c r="K1006" i="8"/>
  <c r="D1005" i="8"/>
  <c r="B1005" i="8"/>
  <c r="C1005" i="8"/>
  <c r="E1005" i="8"/>
  <c r="F1005" i="8"/>
  <c r="G1005" i="8"/>
  <c r="I1005" i="8"/>
  <c r="H1005" i="8"/>
  <c r="K1005" i="8"/>
  <c r="D1004" i="8"/>
  <c r="B1004" i="8"/>
  <c r="C1004" i="8"/>
  <c r="E1004" i="8"/>
  <c r="F1004" i="8"/>
  <c r="G1004" i="8"/>
  <c r="I1004" i="8"/>
  <c r="H1004" i="8"/>
  <c r="K1004" i="8"/>
  <c r="D1003" i="8"/>
  <c r="B1003" i="8"/>
  <c r="C1003" i="8"/>
  <c r="E1003" i="8"/>
  <c r="F1003" i="8"/>
  <c r="G1003" i="8"/>
  <c r="I1003" i="8"/>
  <c r="H1003" i="8"/>
  <c r="K1003" i="8"/>
  <c r="D1002" i="8"/>
  <c r="B1002" i="8"/>
  <c r="C1002" i="8"/>
  <c r="E1002" i="8"/>
  <c r="F1002" i="8"/>
  <c r="G1002" i="8"/>
  <c r="I1002" i="8"/>
  <c r="H1002" i="8"/>
  <c r="K1002" i="8"/>
  <c r="D1001" i="8"/>
  <c r="B1001" i="8"/>
  <c r="C1001" i="8"/>
  <c r="E1001" i="8"/>
  <c r="F1001" i="8"/>
  <c r="G1001" i="8"/>
  <c r="I1001" i="8"/>
  <c r="H1001" i="8"/>
  <c r="K1001" i="8"/>
  <c r="D1000" i="8"/>
  <c r="B1000" i="8"/>
  <c r="C1000" i="8"/>
  <c r="E1000" i="8"/>
  <c r="F1000" i="8"/>
  <c r="G1000" i="8"/>
  <c r="I1000" i="8"/>
  <c r="H1000" i="8"/>
  <c r="K1000" i="8"/>
  <c r="D999" i="8"/>
  <c r="B999" i="8"/>
  <c r="C999" i="8"/>
  <c r="E999" i="8"/>
  <c r="F999" i="8"/>
  <c r="G999" i="8"/>
  <c r="I999" i="8"/>
  <c r="H999" i="8"/>
  <c r="K999" i="8"/>
  <c r="D998" i="8"/>
  <c r="B998" i="8"/>
  <c r="C998" i="8"/>
  <c r="E998" i="8"/>
  <c r="F998" i="8"/>
  <c r="G998" i="8"/>
  <c r="I998" i="8"/>
  <c r="H998" i="8"/>
  <c r="K998" i="8"/>
  <c r="D997" i="8"/>
  <c r="B997" i="8"/>
  <c r="C997" i="8"/>
  <c r="E997" i="8"/>
  <c r="F997" i="8"/>
  <c r="G997" i="8"/>
  <c r="I997" i="8"/>
  <c r="H997" i="8"/>
  <c r="K997" i="8"/>
  <c r="D996" i="8"/>
  <c r="B996" i="8"/>
  <c r="C996" i="8"/>
  <c r="E996" i="8"/>
  <c r="F996" i="8"/>
  <c r="G996" i="8"/>
  <c r="I996" i="8"/>
  <c r="H996" i="8"/>
  <c r="K996" i="8"/>
  <c r="D995" i="8"/>
  <c r="B995" i="8"/>
  <c r="C995" i="8"/>
  <c r="E995" i="8"/>
  <c r="F995" i="8"/>
  <c r="G995" i="8"/>
  <c r="I995" i="8"/>
  <c r="H995" i="8"/>
  <c r="K995" i="8"/>
  <c r="D994" i="8"/>
  <c r="B994" i="8"/>
  <c r="C994" i="8"/>
  <c r="E994" i="8"/>
  <c r="F994" i="8"/>
  <c r="G994" i="8"/>
  <c r="I994" i="8"/>
  <c r="H994" i="8"/>
  <c r="K994" i="8"/>
  <c r="D993" i="8"/>
  <c r="B993" i="8"/>
  <c r="C993" i="8"/>
  <c r="E993" i="8"/>
  <c r="F993" i="8"/>
  <c r="G993" i="8"/>
  <c r="I993" i="8"/>
  <c r="H993" i="8"/>
  <c r="K993" i="8"/>
  <c r="D992" i="8"/>
  <c r="B992" i="8"/>
  <c r="C992" i="8"/>
  <c r="E992" i="8"/>
  <c r="F992" i="8"/>
  <c r="G992" i="8"/>
  <c r="I992" i="8"/>
  <c r="H992" i="8"/>
  <c r="K992" i="8"/>
  <c r="D991" i="8"/>
  <c r="B991" i="8"/>
  <c r="C991" i="8"/>
  <c r="E991" i="8"/>
  <c r="F991" i="8"/>
  <c r="G991" i="8"/>
  <c r="I991" i="8"/>
  <c r="H991" i="8"/>
  <c r="K991" i="8"/>
  <c r="D990" i="8"/>
  <c r="B990" i="8"/>
  <c r="C990" i="8"/>
  <c r="E990" i="8"/>
  <c r="F990" i="8"/>
  <c r="G990" i="8"/>
  <c r="I990" i="8"/>
  <c r="H990" i="8"/>
  <c r="K990" i="8"/>
  <c r="D989" i="8"/>
  <c r="B989" i="8"/>
  <c r="C989" i="8"/>
  <c r="E989" i="8"/>
  <c r="F989" i="8"/>
  <c r="G989" i="8"/>
  <c r="I989" i="8"/>
  <c r="H989" i="8"/>
  <c r="K989" i="8"/>
  <c r="D988" i="8"/>
  <c r="B988" i="8"/>
  <c r="C988" i="8"/>
  <c r="E988" i="8"/>
  <c r="F988" i="8"/>
  <c r="G988" i="8"/>
  <c r="I988" i="8"/>
  <c r="H988" i="8"/>
  <c r="K988" i="8"/>
  <c r="D987" i="8"/>
  <c r="B987" i="8"/>
  <c r="C987" i="8"/>
  <c r="E987" i="8"/>
  <c r="F987" i="8"/>
  <c r="G987" i="8"/>
  <c r="I987" i="8"/>
  <c r="H987" i="8"/>
  <c r="K987" i="8"/>
  <c r="D986" i="8"/>
  <c r="B986" i="8"/>
  <c r="C986" i="8"/>
  <c r="E986" i="8"/>
  <c r="F986" i="8"/>
  <c r="G986" i="8"/>
  <c r="I986" i="8"/>
  <c r="H986" i="8"/>
  <c r="K986" i="8"/>
  <c r="D985" i="8"/>
  <c r="B985" i="8"/>
  <c r="C985" i="8"/>
  <c r="E985" i="8"/>
  <c r="F985" i="8"/>
  <c r="G985" i="8"/>
  <c r="I985" i="8"/>
  <c r="H985" i="8"/>
  <c r="K985" i="8"/>
  <c r="D984" i="8"/>
  <c r="B984" i="8"/>
  <c r="C984" i="8"/>
  <c r="E984" i="8"/>
  <c r="F984" i="8"/>
  <c r="G984" i="8"/>
  <c r="I984" i="8"/>
  <c r="H984" i="8"/>
  <c r="K984" i="8"/>
  <c r="D983" i="8"/>
  <c r="B983" i="8"/>
  <c r="C983" i="8"/>
  <c r="E983" i="8"/>
  <c r="F983" i="8"/>
  <c r="G983" i="8"/>
  <c r="I983" i="8"/>
  <c r="H983" i="8"/>
  <c r="K983" i="8"/>
  <c r="D982" i="8"/>
  <c r="B982" i="8"/>
  <c r="C982" i="8"/>
  <c r="E982" i="8"/>
  <c r="F982" i="8"/>
  <c r="G982" i="8"/>
  <c r="I982" i="8"/>
  <c r="H982" i="8"/>
  <c r="K982" i="8"/>
  <c r="D981" i="8"/>
  <c r="B981" i="8"/>
  <c r="C981" i="8"/>
  <c r="E981" i="8"/>
  <c r="F981" i="8"/>
  <c r="G981" i="8"/>
  <c r="I981" i="8"/>
  <c r="H981" i="8"/>
  <c r="K981" i="8"/>
  <c r="D980" i="8"/>
  <c r="B980" i="8"/>
  <c r="C980" i="8"/>
  <c r="E980" i="8"/>
  <c r="F980" i="8"/>
  <c r="G980" i="8"/>
  <c r="I980" i="8"/>
  <c r="H980" i="8"/>
  <c r="K980" i="8"/>
  <c r="D979" i="8"/>
  <c r="B979" i="8"/>
  <c r="C979" i="8"/>
  <c r="E979" i="8"/>
  <c r="F979" i="8"/>
  <c r="G979" i="8"/>
  <c r="I979" i="8"/>
  <c r="H979" i="8"/>
  <c r="K979" i="8"/>
  <c r="D978" i="8"/>
  <c r="B978" i="8"/>
  <c r="C978" i="8"/>
  <c r="E978" i="8"/>
  <c r="F978" i="8"/>
  <c r="G978" i="8"/>
  <c r="I978" i="8"/>
  <c r="H978" i="8"/>
  <c r="K978" i="8"/>
  <c r="D977" i="8"/>
  <c r="B977" i="8"/>
  <c r="C977" i="8"/>
  <c r="E977" i="8"/>
  <c r="F977" i="8"/>
  <c r="G977" i="8"/>
  <c r="I977" i="8"/>
  <c r="H977" i="8"/>
  <c r="K977" i="8"/>
  <c r="D976" i="8"/>
  <c r="B976" i="8"/>
  <c r="C976" i="8"/>
  <c r="E976" i="8"/>
  <c r="F976" i="8"/>
  <c r="G976" i="8"/>
  <c r="I976" i="8"/>
  <c r="H976" i="8"/>
  <c r="K976" i="8"/>
  <c r="D975" i="8"/>
  <c r="B975" i="8"/>
  <c r="C975" i="8"/>
  <c r="E975" i="8"/>
  <c r="F975" i="8"/>
  <c r="G975" i="8"/>
  <c r="I975" i="8"/>
  <c r="H975" i="8"/>
  <c r="K975" i="8"/>
  <c r="D974" i="8"/>
  <c r="B974" i="8"/>
  <c r="C974" i="8"/>
  <c r="E974" i="8"/>
  <c r="F974" i="8"/>
  <c r="G974" i="8"/>
  <c r="I974" i="8"/>
  <c r="H974" i="8"/>
  <c r="K974" i="8"/>
  <c r="D973" i="8"/>
  <c r="B973" i="8"/>
  <c r="C973" i="8"/>
  <c r="E973" i="8"/>
  <c r="F973" i="8"/>
  <c r="G973" i="8"/>
  <c r="I973" i="8"/>
  <c r="H973" i="8"/>
  <c r="K973" i="8"/>
  <c r="D972" i="8"/>
  <c r="B972" i="8"/>
  <c r="C972" i="8"/>
  <c r="E972" i="8"/>
  <c r="F972" i="8"/>
  <c r="G972" i="8"/>
  <c r="I972" i="8"/>
  <c r="H972" i="8"/>
  <c r="K972" i="8"/>
  <c r="D971" i="8"/>
  <c r="B971" i="8"/>
  <c r="C971" i="8"/>
  <c r="E971" i="8"/>
  <c r="F971" i="8"/>
  <c r="G971" i="8"/>
  <c r="I971" i="8"/>
  <c r="H971" i="8"/>
  <c r="K971" i="8"/>
  <c r="D970" i="8"/>
  <c r="B970" i="8"/>
  <c r="C970" i="8"/>
  <c r="E970" i="8"/>
  <c r="F970" i="8"/>
  <c r="G970" i="8"/>
  <c r="I970" i="8"/>
  <c r="H970" i="8"/>
  <c r="K970" i="8"/>
  <c r="D969" i="8"/>
  <c r="B969" i="8"/>
  <c r="C969" i="8"/>
  <c r="E969" i="8"/>
  <c r="F969" i="8"/>
  <c r="G969" i="8"/>
  <c r="I969" i="8"/>
  <c r="H969" i="8"/>
  <c r="K969" i="8"/>
  <c r="D968" i="8"/>
  <c r="B968" i="8"/>
  <c r="C968" i="8"/>
  <c r="E968" i="8"/>
  <c r="F968" i="8"/>
  <c r="G968" i="8"/>
  <c r="I968" i="8"/>
  <c r="H968" i="8"/>
  <c r="K968" i="8"/>
  <c r="D967" i="8"/>
  <c r="B967" i="8"/>
  <c r="C967" i="8"/>
  <c r="E967" i="8"/>
  <c r="F967" i="8"/>
  <c r="G967" i="8"/>
  <c r="I967" i="8"/>
  <c r="H967" i="8"/>
  <c r="K967" i="8"/>
  <c r="D966" i="8"/>
  <c r="B966" i="8"/>
  <c r="C966" i="8"/>
  <c r="E966" i="8"/>
  <c r="F966" i="8"/>
  <c r="G966" i="8"/>
  <c r="I966" i="8"/>
  <c r="H966" i="8"/>
  <c r="K966" i="8"/>
  <c r="D965" i="8"/>
  <c r="B965" i="8"/>
  <c r="C965" i="8"/>
  <c r="E965" i="8"/>
  <c r="F965" i="8"/>
  <c r="G965" i="8"/>
  <c r="I965" i="8"/>
  <c r="H965" i="8"/>
  <c r="K965" i="8"/>
  <c r="D964" i="8"/>
  <c r="B964" i="8"/>
  <c r="C964" i="8"/>
  <c r="E964" i="8"/>
  <c r="F964" i="8"/>
  <c r="G964" i="8"/>
  <c r="I964" i="8"/>
  <c r="H964" i="8"/>
  <c r="K964" i="8"/>
  <c r="D963" i="8"/>
  <c r="B963" i="8"/>
  <c r="C963" i="8"/>
  <c r="E963" i="8"/>
  <c r="F963" i="8"/>
  <c r="G963" i="8"/>
  <c r="I963" i="8"/>
  <c r="H963" i="8"/>
  <c r="K963" i="8"/>
  <c r="D962" i="8"/>
  <c r="B962" i="8"/>
  <c r="C962" i="8"/>
  <c r="E962" i="8"/>
  <c r="F962" i="8"/>
  <c r="G962" i="8"/>
  <c r="I962" i="8"/>
  <c r="H962" i="8"/>
  <c r="K962" i="8"/>
  <c r="D961" i="8"/>
  <c r="B961" i="8"/>
  <c r="C961" i="8"/>
  <c r="E961" i="8"/>
  <c r="F961" i="8"/>
  <c r="G961" i="8"/>
  <c r="I961" i="8"/>
  <c r="H961" i="8"/>
  <c r="K961" i="8"/>
  <c r="D960" i="8"/>
  <c r="B960" i="8"/>
  <c r="C960" i="8"/>
  <c r="E960" i="8"/>
  <c r="F960" i="8"/>
  <c r="G960" i="8"/>
  <c r="I960" i="8"/>
  <c r="H960" i="8"/>
  <c r="K960" i="8"/>
  <c r="D959" i="8"/>
  <c r="B959" i="8"/>
  <c r="C959" i="8"/>
  <c r="E959" i="8"/>
  <c r="F959" i="8"/>
  <c r="G959" i="8"/>
  <c r="I959" i="8"/>
  <c r="H959" i="8"/>
  <c r="K959" i="8"/>
  <c r="D958" i="8"/>
  <c r="B958" i="8"/>
  <c r="C958" i="8"/>
  <c r="E958" i="8"/>
  <c r="F958" i="8"/>
  <c r="G958" i="8"/>
  <c r="I958" i="8"/>
  <c r="H958" i="8"/>
  <c r="K958" i="8"/>
  <c r="D957" i="8"/>
  <c r="B957" i="8"/>
  <c r="C957" i="8"/>
  <c r="E957" i="8"/>
  <c r="F957" i="8"/>
  <c r="G957" i="8"/>
  <c r="I957" i="8"/>
  <c r="H957" i="8"/>
  <c r="K957" i="8"/>
  <c r="D956" i="8"/>
  <c r="B956" i="8"/>
  <c r="C956" i="8"/>
  <c r="E956" i="8"/>
  <c r="F956" i="8"/>
  <c r="G956" i="8"/>
  <c r="I956" i="8"/>
  <c r="H956" i="8"/>
  <c r="K956" i="8"/>
  <c r="D955" i="8"/>
  <c r="B955" i="8"/>
  <c r="C955" i="8"/>
  <c r="E955" i="8"/>
  <c r="F955" i="8"/>
  <c r="G955" i="8"/>
  <c r="I955" i="8"/>
  <c r="H955" i="8"/>
  <c r="K955" i="8"/>
  <c r="D954" i="8"/>
  <c r="B954" i="8"/>
  <c r="C954" i="8"/>
  <c r="E954" i="8"/>
  <c r="F954" i="8"/>
  <c r="G954" i="8"/>
  <c r="I954" i="8"/>
  <c r="H954" i="8"/>
  <c r="K954" i="8"/>
  <c r="D953" i="8"/>
  <c r="B953" i="8"/>
  <c r="C953" i="8"/>
  <c r="E953" i="8"/>
  <c r="F953" i="8"/>
  <c r="G953" i="8"/>
  <c r="I953" i="8"/>
  <c r="H953" i="8"/>
  <c r="K953" i="8"/>
  <c r="D952" i="8"/>
  <c r="B952" i="8"/>
  <c r="C952" i="8"/>
  <c r="E952" i="8"/>
  <c r="F952" i="8"/>
  <c r="G952" i="8"/>
  <c r="I952" i="8"/>
  <c r="H952" i="8"/>
  <c r="K952" i="8"/>
  <c r="D951" i="8"/>
  <c r="B951" i="8"/>
  <c r="C951" i="8"/>
  <c r="E951" i="8"/>
  <c r="F951" i="8"/>
  <c r="G951" i="8"/>
  <c r="I951" i="8"/>
  <c r="H951" i="8"/>
  <c r="K951" i="8"/>
  <c r="D950" i="8"/>
  <c r="B950" i="8"/>
  <c r="C950" i="8"/>
  <c r="E950" i="8"/>
  <c r="F950" i="8"/>
  <c r="G950" i="8"/>
  <c r="I950" i="8"/>
  <c r="H950" i="8"/>
  <c r="K950" i="8"/>
  <c r="D949" i="8"/>
  <c r="B949" i="8"/>
  <c r="C949" i="8"/>
  <c r="E949" i="8"/>
  <c r="F949" i="8"/>
  <c r="G949" i="8"/>
  <c r="I949" i="8"/>
  <c r="H949" i="8"/>
  <c r="K949" i="8"/>
  <c r="D948" i="8"/>
  <c r="B948" i="8"/>
  <c r="C948" i="8"/>
  <c r="E948" i="8"/>
  <c r="F948" i="8"/>
  <c r="G948" i="8"/>
  <c r="I948" i="8"/>
  <c r="H948" i="8"/>
  <c r="K948" i="8"/>
  <c r="D947" i="8"/>
  <c r="B947" i="8"/>
  <c r="C947" i="8"/>
  <c r="E947" i="8"/>
  <c r="F947" i="8"/>
  <c r="G947" i="8"/>
  <c r="I947" i="8"/>
  <c r="H947" i="8"/>
  <c r="K947" i="8"/>
  <c r="K946" i="8"/>
  <c r="H946" i="8"/>
  <c r="K945" i="8"/>
  <c r="H945" i="8"/>
  <c r="D944" i="8"/>
  <c r="B944" i="8"/>
  <c r="C944" i="8"/>
  <c r="E944" i="8"/>
  <c r="F944" i="8"/>
  <c r="G944" i="8"/>
  <c r="I944" i="8"/>
  <c r="H944" i="8"/>
  <c r="K944" i="8"/>
  <c r="D943" i="8"/>
  <c r="B943" i="8"/>
  <c r="C943" i="8"/>
  <c r="E943" i="8"/>
  <c r="F943" i="8"/>
  <c r="G943" i="8"/>
  <c r="I943" i="8"/>
  <c r="H943" i="8"/>
  <c r="K943" i="8"/>
  <c r="D942" i="8"/>
  <c r="B942" i="8"/>
  <c r="C942" i="8"/>
  <c r="E942" i="8"/>
  <c r="F942" i="8"/>
  <c r="G942" i="8"/>
  <c r="I942" i="8"/>
  <c r="H942" i="8"/>
  <c r="K942" i="8"/>
  <c r="D941" i="8"/>
  <c r="B941" i="8"/>
  <c r="C941" i="8"/>
  <c r="E941" i="8"/>
  <c r="F941" i="8"/>
  <c r="G941" i="8"/>
  <c r="I941" i="8"/>
  <c r="H941" i="8"/>
  <c r="K941" i="8"/>
  <c r="D940" i="8"/>
  <c r="B940" i="8"/>
  <c r="C940" i="8"/>
  <c r="E940" i="8"/>
  <c r="F940" i="8"/>
  <c r="G940" i="8"/>
  <c r="I940" i="8"/>
  <c r="H940" i="8"/>
  <c r="K940" i="8"/>
  <c r="D939" i="8"/>
  <c r="B939" i="8"/>
  <c r="C939" i="8"/>
  <c r="E939" i="8"/>
  <c r="F939" i="8"/>
  <c r="G939" i="8"/>
  <c r="I939" i="8"/>
  <c r="H939" i="8"/>
  <c r="K939" i="8"/>
  <c r="D938" i="8"/>
  <c r="B938" i="8"/>
  <c r="C938" i="8"/>
  <c r="E938" i="8"/>
  <c r="F938" i="8"/>
  <c r="G938" i="8"/>
  <c r="I938" i="8"/>
  <c r="H938" i="8"/>
  <c r="K938" i="8"/>
  <c r="D937" i="8"/>
  <c r="B937" i="8"/>
  <c r="C937" i="8"/>
  <c r="E937" i="8"/>
  <c r="F937" i="8"/>
  <c r="G937" i="8"/>
  <c r="I937" i="8"/>
  <c r="H937" i="8"/>
  <c r="K937" i="8"/>
  <c r="D936" i="8"/>
  <c r="B936" i="8"/>
  <c r="C936" i="8"/>
  <c r="E936" i="8"/>
  <c r="F936" i="8"/>
  <c r="G936" i="8"/>
  <c r="I936" i="8"/>
  <c r="H936" i="8"/>
  <c r="K936" i="8"/>
  <c r="D935" i="8"/>
  <c r="B935" i="8"/>
  <c r="C935" i="8"/>
  <c r="E935" i="8"/>
  <c r="F935" i="8"/>
  <c r="G935" i="8"/>
  <c r="I935" i="8"/>
  <c r="H935" i="8"/>
  <c r="K935" i="8"/>
  <c r="D934" i="8"/>
  <c r="B934" i="8"/>
  <c r="C934" i="8"/>
  <c r="E934" i="8"/>
  <c r="F934" i="8"/>
  <c r="G934" i="8"/>
  <c r="I934" i="8"/>
  <c r="H934" i="8"/>
  <c r="K934" i="8"/>
  <c r="D933" i="8"/>
  <c r="B933" i="8"/>
  <c r="C933" i="8"/>
  <c r="E933" i="8"/>
  <c r="F933" i="8"/>
  <c r="G933" i="8"/>
  <c r="I933" i="8"/>
  <c r="H933" i="8"/>
  <c r="K933" i="8"/>
  <c r="D932" i="8"/>
  <c r="B932" i="8"/>
  <c r="C932" i="8"/>
  <c r="E932" i="8"/>
  <c r="F932" i="8"/>
  <c r="G932" i="8"/>
  <c r="I932" i="8"/>
  <c r="H932" i="8"/>
  <c r="K932" i="8"/>
  <c r="D931" i="8"/>
  <c r="B931" i="8"/>
  <c r="C931" i="8"/>
  <c r="E931" i="8"/>
  <c r="F931" i="8"/>
  <c r="G931" i="8"/>
  <c r="I931" i="8"/>
  <c r="H931" i="8"/>
  <c r="K931" i="8"/>
  <c r="D930" i="8"/>
  <c r="B930" i="8"/>
  <c r="C930" i="8"/>
  <c r="E930" i="8"/>
  <c r="F930" i="8"/>
  <c r="G930" i="8"/>
  <c r="I930" i="8"/>
  <c r="H930" i="8"/>
  <c r="K930" i="8"/>
  <c r="D929" i="8"/>
  <c r="B929" i="8"/>
  <c r="C929" i="8"/>
  <c r="E929" i="8"/>
  <c r="F929" i="8"/>
  <c r="G929" i="8"/>
  <c r="I929" i="8"/>
  <c r="H929" i="8"/>
  <c r="K929" i="8"/>
  <c r="D928" i="8"/>
  <c r="B928" i="8"/>
  <c r="C928" i="8"/>
  <c r="E928" i="8"/>
  <c r="F928" i="8"/>
  <c r="G928" i="8"/>
  <c r="I928" i="8"/>
  <c r="H928" i="8"/>
  <c r="K928" i="8"/>
  <c r="D927" i="8"/>
  <c r="B927" i="8"/>
  <c r="C927" i="8"/>
  <c r="E927" i="8"/>
  <c r="F927" i="8"/>
  <c r="G927" i="8"/>
  <c r="I927" i="8"/>
  <c r="H927" i="8"/>
  <c r="K927" i="8"/>
  <c r="D926" i="8"/>
  <c r="B926" i="8"/>
  <c r="C926" i="8"/>
  <c r="E926" i="8"/>
  <c r="F926" i="8"/>
  <c r="G926" i="8"/>
  <c r="I926" i="8"/>
  <c r="H926" i="8"/>
  <c r="K926" i="8"/>
  <c r="D925" i="8"/>
  <c r="B925" i="8"/>
  <c r="C925" i="8"/>
  <c r="E925" i="8"/>
  <c r="F925" i="8"/>
  <c r="G925" i="8"/>
  <c r="I925" i="8"/>
  <c r="H925" i="8"/>
  <c r="K925" i="8"/>
  <c r="D924" i="8"/>
  <c r="B924" i="8"/>
  <c r="C924" i="8"/>
  <c r="E924" i="8"/>
  <c r="F924" i="8"/>
  <c r="G924" i="8"/>
  <c r="I924" i="8"/>
  <c r="H924" i="8"/>
  <c r="K924" i="8"/>
  <c r="D923" i="8"/>
  <c r="B923" i="8"/>
  <c r="C923" i="8"/>
  <c r="E923" i="8"/>
  <c r="F923" i="8"/>
  <c r="G923" i="8"/>
  <c r="I923" i="8"/>
  <c r="H923" i="8"/>
  <c r="K923" i="8"/>
  <c r="D922" i="8"/>
  <c r="B922" i="8"/>
  <c r="C922" i="8"/>
  <c r="E922" i="8"/>
  <c r="F922" i="8"/>
  <c r="G922" i="8"/>
  <c r="I922" i="8"/>
  <c r="H922" i="8"/>
  <c r="K922" i="8"/>
  <c r="D921" i="8"/>
  <c r="B921" i="8"/>
  <c r="C921" i="8"/>
  <c r="E921" i="8"/>
  <c r="F921" i="8"/>
  <c r="G921" i="8"/>
  <c r="I921" i="8"/>
  <c r="H921" i="8"/>
  <c r="K921" i="8"/>
  <c r="D920" i="8"/>
  <c r="B920" i="8"/>
  <c r="C920" i="8"/>
  <c r="E920" i="8"/>
  <c r="F920" i="8"/>
  <c r="G920" i="8"/>
  <c r="I920" i="8"/>
  <c r="H920" i="8"/>
  <c r="K920" i="8"/>
  <c r="D919" i="8"/>
  <c r="B919" i="8"/>
  <c r="C919" i="8"/>
  <c r="E919" i="8"/>
  <c r="F919" i="8"/>
  <c r="G919" i="8"/>
  <c r="I919" i="8"/>
  <c r="H919" i="8"/>
  <c r="K919" i="8"/>
  <c r="D918" i="8"/>
  <c r="B918" i="8"/>
  <c r="C918" i="8"/>
  <c r="E918" i="8"/>
  <c r="F918" i="8"/>
  <c r="G918" i="8"/>
  <c r="I918" i="8"/>
  <c r="H918" i="8"/>
  <c r="K918" i="8"/>
  <c r="D917" i="8"/>
  <c r="B917" i="8"/>
  <c r="C917" i="8"/>
  <c r="E917" i="8"/>
  <c r="F917" i="8"/>
  <c r="G917" i="8"/>
  <c r="I917" i="8"/>
  <c r="H917" i="8"/>
  <c r="K917" i="8"/>
  <c r="D916" i="8"/>
  <c r="B916" i="8"/>
  <c r="C916" i="8"/>
  <c r="E916" i="8"/>
  <c r="F916" i="8"/>
  <c r="G916" i="8"/>
  <c r="I916" i="8"/>
  <c r="H916" i="8"/>
  <c r="K916" i="8"/>
  <c r="D915" i="8"/>
  <c r="B915" i="8"/>
  <c r="C915" i="8"/>
  <c r="E915" i="8"/>
  <c r="F915" i="8"/>
  <c r="G915" i="8"/>
  <c r="I915" i="8"/>
  <c r="H915" i="8"/>
  <c r="K915" i="8"/>
  <c r="D914" i="8"/>
  <c r="B914" i="8"/>
  <c r="C914" i="8"/>
  <c r="E914" i="8"/>
  <c r="F914" i="8"/>
  <c r="G914" i="8"/>
  <c r="I914" i="8"/>
  <c r="H914" i="8"/>
  <c r="K914" i="8"/>
  <c r="D913" i="8"/>
  <c r="B913" i="8"/>
  <c r="C913" i="8"/>
  <c r="E913" i="8"/>
  <c r="F913" i="8"/>
  <c r="G913" i="8"/>
  <c r="I913" i="8"/>
  <c r="H913" i="8"/>
  <c r="K913" i="8"/>
  <c r="D912" i="8"/>
  <c r="B912" i="8"/>
  <c r="C912" i="8"/>
  <c r="E912" i="8"/>
  <c r="F912" i="8"/>
  <c r="G912" i="8"/>
  <c r="I912" i="8"/>
  <c r="H912" i="8"/>
  <c r="K912" i="8"/>
  <c r="D911" i="8"/>
  <c r="B911" i="8"/>
  <c r="C911" i="8"/>
  <c r="E911" i="8"/>
  <c r="F911" i="8"/>
  <c r="G911" i="8"/>
  <c r="I911" i="8"/>
  <c r="H911" i="8"/>
  <c r="K911" i="8"/>
  <c r="D910" i="8"/>
  <c r="B910" i="8"/>
  <c r="C910" i="8"/>
  <c r="E910" i="8"/>
  <c r="F910" i="8"/>
  <c r="G910" i="8"/>
  <c r="I910" i="8"/>
  <c r="H910" i="8"/>
  <c r="K910" i="8"/>
  <c r="D909" i="8"/>
  <c r="B909" i="8"/>
  <c r="C909" i="8"/>
  <c r="E909" i="8"/>
  <c r="F909" i="8"/>
  <c r="G909" i="8"/>
  <c r="I909" i="8"/>
  <c r="H909" i="8"/>
  <c r="K909" i="8"/>
  <c r="D908" i="8"/>
  <c r="B908" i="8"/>
  <c r="C908" i="8"/>
  <c r="E908" i="8"/>
  <c r="F908" i="8"/>
  <c r="G908" i="8"/>
  <c r="I908" i="8"/>
  <c r="H908" i="8"/>
  <c r="K908" i="8"/>
  <c r="D907" i="8"/>
  <c r="B907" i="8"/>
  <c r="C907" i="8"/>
  <c r="E907" i="8"/>
  <c r="F907" i="8"/>
  <c r="G907" i="8"/>
  <c r="I907" i="8"/>
  <c r="H907" i="8"/>
  <c r="K907" i="8"/>
  <c r="D906" i="8"/>
  <c r="B906" i="8"/>
  <c r="C906" i="8"/>
  <c r="E906" i="8"/>
  <c r="F906" i="8"/>
  <c r="G906" i="8"/>
  <c r="I906" i="8"/>
  <c r="H906" i="8"/>
  <c r="K906" i="8"/>
  <c r="D905" i="8"/>
  <c r="B905" i="8"/>
  <c r="C905" i="8"/>
  <c r="E905" i="8"/>
  <c r="F905" i="8"/>
  <c r="G905" i="8"/>
  <c r="I905" i="8"/>
  <c r="H905" i="8"/>
  <c r="K905" i="8"/>
  <c r="D904" i="8"/>
  <c r="B904" i="8"/>
  <c r="C904" i="8"/>
  <c r="E904" i="8"/>
  <c r="F904" i="8"/>
  <c r="G904" i="8"/>
  <c r="I904" i="8"/>
  <c r="H904" i="8"/>
  <c r="K904" i="8"/>
  <c r="D903" i="8"/>
  <c r="B903" i="8"/>
  <c r="C903" i="8"/>
  <c r="E903" i="8"/>
  <c r="F903" i="8"/>
  <c r="G903" i="8"/>
  <c r="I903" i="8"/>
  <c r="H903" i="8"/>
  <c r="K903" i="8"/>
  <c r="D902" i="8"/>
  <c r="B902" i="8"/>
  <c r="C902" i="8"/>
  <c r="E902" i="8"/>
  <c r="F902" i="8"/>
  <c r="G902" i="8"/>
  <c r="I902" i="8"/>
  <c r="H902" i="8"/>
  <c r="K902" i="8"/>
  <c r="D901" i="8"/>
  <c r="B901" i="8"/>
  <c r="C901" i="8"/>
  <c r="E901" i="8"/>
  <c r="F901" i="8"/>
  <c r="G901" i="8"/>
  <c r="I901" i="8"/>
  <c r="H901" i="8"/>
  <c r="K901" i="8"/>
  <c r="D900" i="8"/>
  <c r="B900" i="8"/>
  <c r="C900" i="8"/>
  <c r="E900" i="8"/>
  <c r="F900" i="8"/>
  <c r="G900" i="8"/>
  <c r="I900" i="8"/>
  <c r="H900" i="8"/>
  <c r="K900" i="8"/>
  <c r="D899" i="8"/>
  <c r="B899" i="8"/>
  <c r="C899" i="8"/>
  <c r="E899" i="8"/>
  <c r="F899" i="8"/>
  <c r="G899" i="8"/>
  <c r="I899" i="8"/>
  <c r="H899" i="8"/>
  <c r="K899" i="8"/>
  <c r="D898" i="8"/>
  <c r="B898" i="8"/>
  <c r="C898" i="8"/>
  <c r="E898" i="8"/>
  <c r="F898" i="8"/>
  <c r="G898" i="8"/>
  <c r="I898" i="8"/>
  <c r="H898" i="8"/>
  <c r="K898" i="8"/>
  <c r="D897" i="8"/>
  <c r="B897" i="8"/>
  <c r="C897" i="8"/>
  <c r="E897" i="8"/>
  <c r="F897" i="8"/>
  <c r="G897" i="8"/>
  <c r="I897" i="8"/>
  <c r="H897" i="8"/>
  <c r="K897" i="8"/>
  <c r="D896" i="8"/>
  <c r="B896" i="8"/>
  <c r="C896" i="8"/>
  <c r="E896" i="8"/>
  <c r="F896" i="8"/>
  <c r="G896" i="8"/>
  <c r="I896" i="8"/>
  <c r="H896" i="8"/>
  <c r="K896" i="8"/>
  <c r="D895" i="8"/>
  <c r="B895" i="8"/>
  <c r="C895" i="8"/>
  <c r="E895" i="8"/>
  <c r="F895" i="8"/>
  <c r="G895" i="8"/>
  <c r="I895" i="8"/>
  <c r="H895" i="8"/>
  <c r="K895" i="8"/>
  <c r="D894" i="8"/>
  <c r="B894" i="8"/>
  <c r="C894" i="8"/>
  <c r="E894" i="8"/>
  <c r="F894" i="8"/>
  <c r="G894" i="8"/>
  <c r="I894" i="8"/>
  <c r="H894" i="8"/>
  <c r="K894" i="8"/>
  <c r="D893" i="8"/>
  <c r="B893" i="8"/>
  <c r="C893" i="8"/>
  <c r="E893" i="8"/>
  <c r="F893" i="8"/>
  <c r="G893" i="8"/>
  <c r="I893" i="8"/>
  <c r="H893" i="8"/>
  <c r="K893" i="8"/>
  <c r="D892" i="8"/>
  <c r="B892" i="8"/>
  <c r="C892" i="8"/>
  <c r="E892" i="8"/>
  <c r="F892" i="8"/>
  <c r="G892" i="8"/>
  <c r="I892" i="8"/>
  <c r="H892" i="8"/>
  <c r="K892" i="8"/>
  <c r="D891" i="8"/>
  <c r="B891" i="8"/>
  <c r="C891" i="8"/>
  <c r="E891" i="8"/>
  <c r="F891" i="8"/>
  <c r="G891" i="8"/>
  <c r="I891" i="8"/>
  <c r="H891" i="8"/>
  <c r="K891" i="8"/>
  <c r="D890" i="8"/>
  <c r="B890" i="8"/>
  <c r="C890" i="8"/>
  <c r="E890" i="8"/>
  <c r="F890" i="8"/>
  <c r="G890" i="8"/>
  <c r="I890" i="8"/>
  <c r="H890" i="8"/>
  <c r="K890" i="8"/>
  <c r="D889" i="8"/>
  <c r="B889" i="8"/>
  <c r="C889" i="8"/>
  <c r="E889" i="8"/>
  <c r="F889" i="8"/>
  <c r="G889" i="8"/>
  <c r="I889" i="8"/>
  <c r="H889" i="8"/>
  <c r="K889" i="8"/>
  <c r="D888" i="8"/>
  <c r="B888" i="8"/>
  <c r="C888" i="8"/>
  <c r="E888" i="8"/>
  <c r="F888" i="8"/>
  <c r="G888" i="8"/>
  <c r="I888" i="8"/>
  <c r="H888" i="8"/>
  <c r="K888" i="8"/>
  <c r="D887" i="8"/>
  <c r="B887" i="8"/>
  <c r="C887" i="8"/>
  <c r="E887" i="8"/>
  <c r="F887" i="8"/>
  <c r="G887" i="8"/>
  <c r="I887" i="8"/>
  <c r="H887" i="8"/>
  <c r="K887" i="8"/>
  <c r="D886" i="8"/>
  <c r="B886" i="8"/>
  <c r="C886" i="8"/>
  <c r="E886" i="8"/>
  <c r="F886" i="8"/>
  <c r="G886" i="8"/>
  <c r="I886" i="8"/>
  <c r="H886" i="8"/>
  <c r="K886" i="8"/>
  <c r="D885" i="8"/>
  <c r="B885" i="8"/>
  <c r="C885" i="8"/>
  <c r="E885" i="8"/>
  <c r="F885" i="8"/>
  <c r="G885" i="8"/>
  <c r="I885" i="8"/>
  <c r="H885" i="8"/>
  <c r="K885" i="8"/>
  <c r="D884" i="8"/>
  <c r="B884" i="8"/>
  <c r="C884" i="8"/>
  <c r="E884" i="8"/>
  <c r="F884" i="8"/>
  <c r="G884" i="8"/>
  <c r="I884" i="8"/>
  <c r="H884" i="8"/>
  <c r="K884" i="8"/>
  <c r="D883" i="8"/>
  <c r="B883" i="8"/>
  <c r="C883" i="8"/>
  <c r="E883" i="8"/>
  <c r="F883" i="8"/>
  <c r="G883" i="8"/>
  <c r="I883" i="8"/>
  <c r="H883" i="8"/>
  <c r="K883" i="8"/>
  <c r="D882" i="8"/>
  <c r="B882" i="8"/>
  <c r="C882" i="8"/>
  <c r="E882" i="8"/>
  <c r="F882" i="8"/>
  <c r="G882" i="8"/>
  <c r="I882" i="8"/>
  <c r="H882" i="8"/>
  <c r="K882" i="8"/>
  <c r="D881" i="8"/>
  <c r="B881" i="8"/>
  <c r="C881" i="8"/>
  <c r="E881" i="8"/>
  <c r="F881" i="8"/>
  <c r="G881" i="8"/>
  <c r="I881" i="8"/>
  <c r="H881" i="8"/>
  <c r="K881" i="8"/>
  <c r="D880" i="8"/>
  <c r="B880" i="8"/>
  <c r="C880" i="8"/>
  <c r="E880" i="8"/>
  <c r="F880" i="8"/>
  <c r="G880" i="8"/>
  <c r="I880" i="8"/>
  <c r="H880" i="8"/>
  <c r="K880" i="8"/>
  <c r="D879" i="8"/>
  <c r="B879" i="8"/>
  <c r="C879" i="8"/>
  <c r="E879" i="8"/>
  <c r="F879" i="8"/>
  <c r="G879" i="8"/>
  <c r="I879" i="8"/>
  <c r="H879" i="8"/>
  <c r="K879" i="8"/>
  <c r="D878" i="8"/>
  <c r="B878" i="8"/>
  <c r="C878" i="8"/>
  <c r="E878" i="8"/>
  <c r="F878" i="8"/>
  <c r="G878" i="8"/>
  <c r="I878" i="8"/>
  <c r="H878" i="8"/>
  <c r="K878" i="8"/>
  <c r="D877" i="8"/>
  <c r="B877" i="8"/>
  <c r="C877" i="8"/>
  <c r="E877" i="8"/>
  <c r="F877" i="8"/>
  <c r="G877" i="8"/>
  <c r="I877" i="8"/>
  <c r="H877" i="8"/>
  <c r="K877" i="8"/>
  <c r="D876" i="8"/>
  <c r="B876" i="8"/>
  <c r="C876" i="8"/>
  <c r="E876" i="8"/>
  <c r="F876" i="8"/>
  <c r="G876" i="8"/>
  <c r="I876" i="8"/>
  <c r="H876" i="8"/>
  <c r="K876" i="8"/>
  <c r="D875" i="8"/>
  <c r="B875" i="8"/>
  <c r="C875" i="8"/>
  <c r="E875" i="8"/>
  <c r="F875" i="8"/>
  <c r="G875" i="8"/>
  <c r="I875" i="8"/>
  <c r="H875" i="8"/>
  <c r="K875" i="8"/>
  <c r="K874" i="8"/>
  <c r="H874" i="8"/>
  <c r="K873" i="8"/>
  <c r="H873" i="8"/>
  <c r="D872" i="8"/>
  <c r="B872" i="8"/>
  <c r="C872" i="8"/>
  <c r="E872" i="8"/>
  <c r="F872" i="8"/>
  <c r="G872" i="8"/>
  <c r="I872" i="8"/>
  <c r="H872" i="8"/>
  <c r="K872" i="8"/>
  <c r="D871" i="8"/>
  <c r="B871" i="8"/>
  <c r="C871" i="8"/>
  <c r="E871" i="8"/>
  <c r="F871" i="8"/>
  <c r="G871" i="8"/>
  <c r="I871" i="8"/>
  <c r="H871" i="8"/>
  <c r="K871" i="8"/>
  <c r="D870" i="8"/>
  <c r="B870" i="8"/>
  <c r="C870" i="8"/>
  <c r="E870" i="8"/>
  <c r="F870" i="8"/>
  <c r="G870" i="8"/>
  <c r="I870" i="8"/>
  <c r="H870" i="8"/>
  <c r="K870" i="8"/>
  <c r="D869" i="8"/>
  <c r="B869" i="8"/>
  <c r="C869" i="8"/>
  <c r="E869" i="8"/>
  <c r="F869" i="8"/>
  <c r="G869" i="8"/>
  <c r="I869" i="8"/>
  <c r="H869" i="8"/>
  <c r="K869" i="8"/>
  <c r="D868" i="8"/>
  <c r="B868" i="8"/>
  <c r="C868" i="8"/>
  <c r="E868" i="8"/>
  <c r="F868" i="8"/>
  <c r="G868" i="8"/>
  <c r="I868" i="8"/>
  <c r="H868" i="8"/>
  <c r="K868" i="8"/>
  <c r="D867" i="8"/>
  <c r="B867" i="8"/>
  <c r="C867" i="8"/>
  <c r="E867" i="8"/>
  <c r="F867" i="8"/>
  <c r="G867" i="8"/>
  <c r="I867" i="8"/>
  <c r="H867" i="8"/>
  <c r="K867" i="8"/>
  <c r="D866" i="8"/>
  <c r="B866" i="8"/>
  <c r="C866" i="8"/>
  <c r="E866" i="8"/>
  <c r="F866" i="8"/>
  <c r="G866" i="8"/>
  <c r="I866" i="8"/>
  <c r="H866" i="8"/>
  <c r="K866" i="8"/>
  <c r="D865" i="8"/>
  <c r="B865" i="8"/>
  <c r="C865" i="8"/>
  <c r="E865" i="8"/>
  <c r="F865" i="8"/>
  <c r="G865" i="8"/>
  <c r="I865" i="8"/>
  <c r="H865" i="8"/>
  <c r="K865" i="8"/>
  <c r="D864" i="8"/>
  <c r="B864" i="8"/>
  <c r="C864" i="8"/>
  <c r="E864" i="8"/>
  <c r="F864" i="8"/>
  <c r="G864" i="8"/>
  <c r="I864" i="8"/>
  <c r="H864" i="8"/>
  <c r="K864" i="8"/>
  <c r="D863" i="8"/>
  <c r="B863" i="8"/>
  <c r="C863" i="8"/>
  <c r="E863" i="8"/>
  <c r="F863" i="8"/>
  <c r="G863" i="8"/>
  <c r="I863" i="8"/>
  <c r="H863" i="8"/>
  <c r="K863" i="8"/>
  <c r="D862" i="8"/>
  <c r="B862" i="8"/>
  <c r="C862" i="8"/>
  <c r="E862" i="8"/>
  <c r="F862" i="8"/>
  <c r="G862" i="8"/>
  <c r="I862" i="8"/>
  <c r="H862" i="8"/>
  <c r="K862" i="8"/>
  <c r="D861" i="8"/>
  <c r="B861" i="8"/>
  <c r="C861" i="8"/>
  <c r="E861" i="8"/>
  <c r="F861" i="8"/>
  <c r="G861" i="8"/>
  <c r="I861" i="8"/>
  <c r="H861" i="8"/>
  <c r="K861" i="8"/>
  <c r="D860" i="8"/>
  <c r="B860" i="8"/>
  <c r="C860" i="8"/>
  <c r="E860" i="8"/>
  <c r="F860" i="8"/>
  <c r="G860" i="8"/>
  <c r="I860" i="8"/>
  <c r="H860" i="8"/>
  <c r="K860" i="8"/>
  <c r="D859" i="8"/>
  <c r="B859" i="8"/>
  <c r="C859" i="8"/>
  <c r="E859" i="8"/>
  <c r="F859" i="8"/>
  <c r="G859" i="8"/>
  <c r="I859" i="8"/>
  <c r="H859" i="8"/>
  <c r="K859" i="8"/>
  <c r="D858" i="8"/>
  <c r="B858" i="8"/>
  <c r="C858" i="8"/>
  <c r="E858" i="8"/>
  <c r="F858" i="8"/>
  <c r="G858" i="8"/>
  <c r="I858" i="8"/>
  <c r="H858" i="8"/>
  <c r="K858" i="8"/>
  <c r="D857" i="8"/>
  <c r="B857" i="8"/>
  <c r="C857" i="8"/>
  <c r="E857" i="8"/>
  <c r="F857" i="8"/>
  <c r="G857" i="8"/>
  <c r="I857" i="8"/>
  <c r="H857" i="8"/>
  <c r="K857" i="8"/>
  <c r="D856" i="8"/>
  <c r="B856" i="8"/>
  <c r="C856" i="8"/>
  <c r="E856" i="8"/>
  <c r="F856" i="8"/>
  <c r="G856" i="8"/>
  <c r="I856" i="8"/>
  <c r="H856" i="8"/>
  <c r="K856" i="8"/>
  <c r="D855" i="8"/>
  <c r="B855" i="8"/>
  <c r="C855" i="8"/>
  <c r="E855" i="8"/>
  <c r="F855" i="8"/>
  <c r="G855" i="8"/>
  <c r="I855" i="8"/>
  <c r="H855" i="8"/>
  <c r="K855" i="8"/>
  <c r="D854" i="8"/>
  <c r="B854" i="8"/>
  <c r="C854" i="8"/>
  <c r="E854" i="8"/>
  <c r="F854" i="8"/>
  <c r="G854" i="8"/>
  <c r="I854" i="8"/>
  <c r="H854" i="8"/>
  <c r="K854" i="8"/>
  <c r="D853" i="8"/>
  <c r="B853" i="8"/>
  <c r="C853" i="8"/>
  <c r="E853" i="8"/>
  <c r="F853" i="8"/>
  <c r="G853" i="8"/>
  <c r="I853" i="8"/>
  <c r="H853" i="8"/>
  <c r="K853" i="8"/>
  <c r="D852" i="8"/>
  <c r="B852" i="8"/>
  <c r="C852" i="8"/>
  <c r="E852" i="8"/>
  <c r="F852" i="8"/>
  <c r="G852" i="8"/>
  <c r="I852" i="8"/>
  <c r="H852" i="8"/>
  <c r="K852" i="8"/>
  <c r="D851" i="8"/>
  <c r="B851" i="8"/>
  <c r="C851" i="8"/>
  <c r="E851" i="8"/>
  <c r="F851" i="8"/>
  <c r="G851" i="8"/>
  <c r="I851" i="8"/>
  <c r="H851" i="8"/>
  <c r="K851" i="8"/>
  <c r="D850" i="8"/>
  <c r="B850" i="8"/>
  <c r="C850" i="8"/>
  <c r="E850" i="8"/>
  <c r="F850" i="8"/>
  <c r="G850" i="8"/>
  <c r="I850" i="8"/>
  <c r="H850" i="8"/>
  <c r="K850" i="8"/>
  <c r="D849" i="8"/>
  <c r="B849" i="8"/>
  <c r="C849" i="8"/>
  <c r="E849" i="8"/>
  <c r="F849" i="8"/>
  <c r="G849" i="8"/>
  <c r="I849" i="8"/>
  <c r="H849" i="8"/>
  <c r="K849" i="8"/>
  <c r="D848" i="8"/>
  <c r="B848" i="8"/>
  <c r="C848" i="8"/>
  <c r="E848" i="8"/>
  <c r="F848" i="8"/>
  <c r="G848" i="8"/>
  <c r="I848" i="8"/>
  <c r="H848" i="8"/>
  <c r="K848" i="8"/>
  <c r="D847" i="8"/>
  <c r="B847" i="8"/>
  <c r="C847" i="8"/>
  <c r="E847" i="8"/>
  <c r="F847" i="8"/>
  <c r="G847" i="8"/>
  <c r="I847" i="8"/>
  <c r="H847" i="8"/>
  <c r="K847" i="8"/>
  <c r="D846" i="8"/>
  <c r="B846" i="8"/>
  <c r="C846" i="8"/>
  <c r="E846" i="8"/>
  <c r="F846" i="8"/>
  <c r="G846" i="8"/>
  <c r="I846" i="8"/>
  <c r="H846" i="8"/>
  <c r="K846" i="8"/>
  <c r="D845" i="8"/>
  <c r="B845" i="8"/>
  <c r="C845" i="8"/>
  <c r="E845" i="8"/>
  <c r="F845" i="8"/>
  <c r="G845" i="8"/>
  <c r="I845" i="8"/>
  <c r="H845" i="8"/>
  <c r="K845" i="8"/>
  <c r="D844" i="8"/>
  <c r="B844" i="8"/>
  <c r="C844" i="8"/>
  <c r="E844" i="8"/>
  <c r="F844" i="8"/>
  <c r="G844" i="8"/>
  <c r="I844" i="8"/>
  <c r="H844" i="8"/>
  <c r="K844" i="8"/>
  <c r="D843" i="8"/>
  <c r="B843" i="8"/>
  <c r="C843" i="8"/>
  <c r="E843" i="8"/>
  <c r="F843" i="8"/>
  <c r="G843" i="8"/>
  <c r="I843" i="8"/>
  <c r="H843" i="8"/>
  <c r="K843" i="8"/>
  <c r="D842" i="8"/>
  <c r="B842" i="8"/>
  <c r="C842" i="8"/>
  <c r="E842" i="8"/>
  <c r="F842" i="8"/>
  <c r="G842" i="8"/>
  <c r="I842" i="8"/>
  <c r="H842" i="8"/>
  <c r="K842" i="8"/>
  <c r="D841" i="8"/>
  <c r="B841" i="8"/>
  <c r="C841" i="8"/>
  <c r="E841" i="8"/>
  <c r="F841" i="8"/>
  <c r="G841" i="8"/>
  <c r="I841" i="8"/>
  <c r="H841" i="8"/>
  <c r="K841" i="8"/>
  <c r="D840" i="8"/>
  <c r="B840" i="8"/>
  <c r="C840" i="8"/>
  <c r="E840" i="8"/>
  <c r="F840" i="8"/>
  <c r="G840" i="8"/>
  <c r="I840" i="8"/>
  <c r="H840" i="8"/>
  <c r="K840" i="8"/>
  <c r="D839" i="8"/>
  <c r="B839" i="8"/>
  <c r="C839" i="8"/>
  <c r="E839" i="8"/>
  <c r="F839" i="8"/>
  <c r="G839" i="8"/>
  <c r="I839" i="8"/>
  <c r="H839" i="8"/>
  <c r="K839" i="8"/>
  <c r="D838" i="8"/>
  <c r="B838" i="8"/>
  <c r="C838" i="8"/>
  <c r="E838" i="8"/>
  <c r="F838" i="8"/>
  <c r="G838" i="8"/>
  <c r="I838" i="8"/>
  <c r="H838" i="8"/>
  <c r="K838" i="8"/>
  <c r="D837" i="8"/>
  <c r="B837" i="8"/>
  <c r="C837" i="8"/>
  <c r="E837" i="8"/>
  <c r="F837" i="8"/>
  <c r="G837" i="8"/>
  <c r="I837" i="8"/>
  <c r="H837" i="8"/>
  <c r="K837" i="8"/>
  <c r="D836" i="8"/>
  <c r="B836" i="8"/>
  <c r="C836" i="8"/>
  <c r="E836" i="8"/>
  <c r="F836" i="8"/>
  <c r="G836" i="8"/>
  <c r="I836" i="8"/>
  <c r="H836" i="8"/>
  <c r="K836" i="8"/>
  <c r="D835" i="8"/>
  <c r="B835" i="8"/>
  <c r="C835" i="8"/>
  <c r="E835" i="8"/>
  <c r="F835" i="8"/>
  <c r="G835" i="8"/>
  <c r="I835" i="8"/>
  <c r="H835" i="8"/>
  <c r="K835" i="8"/>
  <c r="D834" i="8"/>
  <c r="B834" i="8"/>
  <c r="C834" i="8"/>
  <c r="E834" i="8"/>
  <c r="F834" i="8"/>
  <c r="G834" i="8"/>
  <c r="I834" i="8"/>
  <c r="H834" i="8"/>
  <c r="K834" i="8"/>
  <c r="D833" i="8"/>
  <c r="B833" i="8"/>
  <c r="C833" i="8"/>
  <c r="E833" i="8"/>
  <c r="F833" i="8"/>
  <c r="G833" i="8"/>
  <c r="I833" i="8"/>
  <c r="H833" i="8"/>
  <c r="K833" i="8"/>
  <c r="D832" i="8"/>
  <c r="B832" i="8"/>
  <c r="C832" i="8"/>
  <c r="E832" i="8"/>
  <c r="F832" i="8"/>
  <c r="G832" i="8"/>
  <c r="I832" i="8"/>
  <c r="H832" i="8"/>
  <c r="K832" i="8"/>
  <c r="D831" i="8"/>
  <c r="B831" i="8"/>
  <c r="C831" i="8"/>
  <c r="E831" i="8"/>
  <c r="F831" i="8"/>
  <c r="G831" i="8"/>
  <c r="I831" i="8"/>
  <c r="H831" i="8"/>
  <c r="K831" i="8"/>
  <c r="D830" i="8"/>
  <c r="B830" i="8"/>
  <c r="C830" i="8"/>
  <c r="E830" i="8"/>
  <c r="F830" i="8"/>
  <c r="G830" i="8"/>
  <c r="I830" i="8"/>
  <c r="H830" i="8"/>
  <c r="K830" i="8"/>
  <c r="D829" i="8"/>
  <c r="B829" i="8"/>
  <c r="C829" i="8"/>
  <c r="E829" i="8"/>
  <c r="F829" i="8"/>
  <c r="G829" i="8"/>
  <c r="I829" i="8"/>
  <c r="H829" i="8"/>
  <c r="K829" i="8"/>
  <c r="D828" i="8"/>
  <c r="B828" i="8"/>
  <c r="C828" i="8"/>
  <c r="E828" i="8"/>
  <c r="F828" i="8"/>
  <c r="G828" i="8"/>
  <c r="I828" i="8"/>
  <c r="H828" i="8"/>
  <c r="K828" i="8"/>
  <c r="D827" i="8"/>
  <c r="B827" i="8"/>
  <c r="C827" i="8"/>
  <c r="E827" i="8"/>
  <c r="F827" i="8"/>
  <c r="G827" i="8"/>
  <c r="I827" i="8"/>
  <c r="H827" i="8"/>
  <c r="K827" i="8"/>
  <c r="D826" i="8"/>
  <c r="B826" i="8"/>
  <c r="C826" i="8"/>
  <c r="E826" i="8"/>
  <c r="F826" i="8"/>
  <c r="G826" i="8"/>
  <c r="I826" i="8"/>
  <c r="H826" i="8"/>
  <c r="K826" i="8"/>
  <c r="D825" i="8"/>
  <c r="B825" i="8"/>
  <c r="C825" i="8"/>
  <c r="E825" i="8"/>
  <c r="F825" i="8"/>
  <c r="G825" i="8"/>
  <c r="I825" i="8"/>
  <c r="H825" i="8"/>
  <c r="K825" i="8"/>
  <c r="D824" i="8"/>
  <c r="B824" i="8"/>
  <c r="C824" i="8"/>
  <c r="E824" i="8"/>
  <c r="F824" i="8"/>
  <c r="G824" i="8"/>
  <c r="I824" i="8"/>
  <c r="H824" i="8"/>
  <c r="K824" i="8"/>
  <c r="D823" i="8"/>
  <c r="B823" i="8"/>
  <c r="C823" i="8"/>
  <c r="E823" i="8"/>
  <c r="F823" i="8"/>
  <c r="G823" i="8"/>
  <c r="I823" i="8"/>
  <c r="H823" i="8"/>
  <c r="K823" i="8"/>
  <c r="D822" i="8"/>
  <c r="B822" i="8"/>
  <c r="C822" i="8"/>
  <c r="E822" i="8"/>
  <c r="F822" i="8"/>
  <c r="G822" i="8"/>
  <c r="I822" i="8"/>
  <c r="H822" i="8"/>
  <c r="K822" i="8"/>
  <c r="D821" i="8"/>
  <c r="B821" i="8"/>
  <c r="C821" i="8"/>
  <c r="E821" i="8"/>
  <c r="F821" i="8"/>
  <c r="G821" i="8"/>
  <c r="I821" i="8"/>
  <c r="H821" i="8"/>
  <c r="K821" i="8"/>
  <c r="D820" i="8"/>
  <c r="B820" i="8"/>
  <c r="C820" i="8"/>
  <c r="E820" i="8"/>
  <c r="F820" i="8"/>
  <c r="G820" i="8"/>
  <c r="I820" i="8"/>
  <c r="H820" i="8"/>
  <c r="K820" i="8"/>
  <c r="D819" i="8"/>
  <c r="B819" i="8"/>
  <c r="C819" i="8"/>
  <c r="E819" i="8"/>
  <c r="F819" i="8"/>
  <c r="G819" i="8"/>
  <c r="I819" i="8"/>
  <c r="H819" i="8"/>
  <c r="K819" i="8"/>
  <c r="D818" i="8"/>
  <c r="B818" i="8"/>
  <c r="C818" i="8"/>
  <c r="E818" i="8"/>
  <c r="F818" i="8"/>
  <c r="G818" i="8"/>
  <c r="I818" i="8"/>
  <c r="H818" i="8"/>
  <c r="K818" i="8"/>
  <c r="D817" i="8"/>
  <c r="B817" i="8"/>
  <c r="C817" i="8"/>
  <c r="E817" i="8"/>
  <c r="F817" i="8"/>
  <c r="G817" i="8"/>
  <c r="I817" i="8"/>
  <c r="H817" i="8"/>
  <c r="K817" i="8"/>
  <c r="D816" i="8"/>
  <c r="B816" i="8"/>
  <c r="C816" i="8"/>
  <c r="E816" i="8"/>
  <c r="F816" i="8"/>
  <c r="G816" i="8"/>
  <c r="I816" i="8"/>
  <c r="H816" i="8"/>
  <c r="K816" i="8"/>
  <c r="D815" i="8"/>
  <c r="B815" i="8"/>
  <c r="C815" i="8"/>
  <c r="E815" i="8"/>
  <c r="F815" i="8"/>
  <c r="G815" i="8"/>
  <c r="I815" i="8"/>
  <c r="H815" i="8"/>
  <c r="K815" i="8"/>
  <c r="D814" i="8"/>
  <c r="B814" i="8"/>
  <c r="C814" i="8"/>
  <c r="E814" i="8"/>
  <c r="F814" i="8"/>
  <c r="G814" i="8"/>
  <c r="I814" i="8"/>
  <c r="H814" i="8"/>
  <c r="K814" i="8"/>
  <c r="D813" i="8"/>
  <c r="B813" i="8"/>
  <c r="C813" i="8"/>
  <c r="E813" i="8"/>
  <c r="F813" i="8"/>
  <c r="G813" i="8"/>
  <c r="I813" i="8"/>
  <c r="H813" i="8"/>
  <c r="K813" i="8"/>
  <c r="D812" i="8"/>
  <c r="B812" i="8"/>
  <c r="C812" i="8"/>
  <c r="E812" i="8"/>
  <c r="F812" i="8"/>
  <c r="G812" i="8"/>
  <c r="I812" i="8"/>
  <c r="H812" i="8"/>
  <c r="K812" i="8"/>
  <c r="D811" i="8"/>
  <c r="B811" i="8"/>
  <c r="C811" i="8"/>
  <c r="E811" i="8"/>
  <c r="F811" i="8"/>
  <c r="G811" i="8"/>
  <c r="I811" i="8"/>
  <c r="H811" i="8"/>
  <c r="K811" i="8"/>
  <c r="D810" i="8"/>
  <c r="B810" i="8"/>
  <c r="C810" i="8"/>
  <c r="E810" i="8"/>
  <c r="F810" i="8"/>
  <c r="G810" i="8"/>
  <c r="I810" i="8"/>
  <c r="H810" i="8"/>
  <c r="K810" i="8"/>
  <c r="D809" i="8"/>
  <c r="B809" i="8"/>
  <c r="C809" i="8"/>
  <c r="E809" i="8"/>
  <c r="F809" i="8"/>
  <c r="G809" i="8"/>
  <c r="I809" i="8"/>
  <c r="H809" i="8"/>
  <c r="K809" i="8"/>
  <c r="D808" i="8"/>
  <c r="B808" i="8"/>
  <c r="C808" i="8"/>
  <c r="E808" i="8"/>
  <c r="F808" i="8"/>
  <c r="G808" i="8"/>
  <c r="I808" i="8"/>
  <c r="H808" i="8"/>
  <c r="K808" i="8"/>
  <c r="D807" i="8"/>
  <c r="B807" i="8"/>
  <c r="C807" i="8"/>
  <c r="E807" i="8"/>
  <c r="F807" i="8"/>
  <c r="G807" i="8"/>
  <c r="I807" i="8"/>
  <c r="H807" i="8"/>
  <c r="K807" i="8"/>
  <c r="D806" i="8"/>
  <c r="B806" i="8"/>
  <c r="C806" i="8"/>
  <c r="E806" i="8"/>
  <c r="F806" i="8"/>
  <c r="G806" i="8"/>
  <c r="I806" i="8"/>
  <c r="H806" i="8"/>
  <c r="K806" i="8"/>
  <c r="D805" i="8"/>
  <c r="B805" i="8"/>
  <c r="C805" i="8"/>
  <c r="E805" i="8"/>
  <c r="F805" i="8"/>
  <c r="G805" i="8"/>
  <c r="I805" i="8"/>
  <c r="H805" i="8"/>
  <c r="K805" i="8"/>
  <c r="D804" i="8"/>
  <c r="B804" i="8"/>
  <c r="C804" i="8"/>
  <c r="E804" i="8"/>
  <c r="F804" i="8"/>
  <c r="G804" i="8"/>
  <c r="I804" i="8"/>
  <c r="H804" i="8"/>
  <c r="K804" i="8"/>
  <c r="D803" i="8"/>
  <c r="B803" i="8"/>
  <c r="C803" i="8"/>
  <c r="E803" i="8"/>
  <c r="F803" i="8"/>
  <c r="G803" i="8"/>
  <c r="I803" i="8"/>
  <c r="H803" i="8"/>
  <c r="K803" i="8"/>
  <c r="K802" i="8"/>
  <c r="H802" i="8"/>
  <c r="K801" i="8"/>
  <c r="H801" i="8"/>
  <c r="D800" i="8"/>
  <c r="B800" i="8"/>
  <c r="C800" i="8"/>
  <c r="E800" i="8"/>
  <c r="F800" i="8"/>
  <c r="G800" i="8"/>
  <c r="I800" i="8"/>
  <c r="H800" i="8"/>
  <c r="K800" i="8"/>
  <c r="D799" i="8"/>
  <c r="B799" i="8"/>
  <c r="C799" i="8"/>
  <c r="E799" i="8"/>
  <c r="F799" i="8"/>
  <c r="G799" i="8"/>
  <c r="I799" i="8"/>
  <c r="H799" i="8"/>
  <c r="K799" i="8"/>
  <c r="D798" i="8"/>
  <c r="B798" i="8"/>
  <c r="C798" i="8"/>
  <c r="E798" i="8"/>
  <c r="F798" i="8"/>
  <c r="G798" i="8"/>
  <c r="I798" i="8"/>
  <c r="H798" i="8"/>
  <c r="K798" i="8"/>
  <c r="D797" i="8"/>
  <c r="B797" i="8"/>
  <c r="C797" i="8"/>
  <c r="E797" i="8"/>
  <c r="F797" i="8"/>
  <c r="G797" i="8"/>
  <c r="I797" i="8"/>
  <c r="H797" i="8"/>
  <c r="K797" i="8"/>
  <c r="D796" i="8"/>
  <c r="B796" i="8"/>
  <c r="C796" i="8"/>
  <c r="E796" i="8"/>
  <c r="F796" i="8"/>
  <c r="G796" i="8"/>
  <c r="I796" i="8"/>
  <c r="H796" i="8"/>
  <c r="K796" i="8"/>
  <c r="D795" i="8"/>
  <c r="B795" i="8"/>
  <c r="C795" i="8"/>
  <c r="E795" i="8"/>
  <c r="F795" i="8"/>
  <c r="G795" i="8"/>
  <c r="I795" i="8"/>
  <c r="H795" i="8"/>
  <c r="K795" i="8"/>
  <c r="D794" i="8"/>
  <c r="B794" i="8"/>
  <c r="C794" i="8"/>
  <c r="E794" i="8"/>
  <c r="F794" i="8"/>
  <c r="G794" i="8"/>
  <c r="I794" i="8"/>
  <c r="H794" i="8"/>
  <c r="K794" i="8"/>
  <c r="D793" i="8"/>
  <c r="B793" i="8"/>
  <c r="C793" i="8"/>
  <c r="E793" i="8"/>
  <c r="F793" i="8"/>
  <c r="G793" i="8"/>
  <c r="I793" i="8"/>
  <c r="H793" i="8"/>
  <c r="K793" i="8"/>
  <c r="D792" i="8"/>
  <c r="B792" i="8"/>
  <c r="C792" i="8"/>
  <c r="E792" i="8"/>
  <c r="F792" i="8"/>
  <c r="G792" i="8"/>
  <c r="I792" i="8"/>
  <c r="H792" i="8"/>
  <c r="K792" i="8"/>
  <c r="D791" i="8"/>
  <c r="B791" i="8"/>
  <c r="C791" i="8"/>
  <c r="E791" i="8"/>
  <c r="F791" i="8"/>
  <c r="G791" i="8"/>
  <c r="I791" i="8"/>
  <c r="H791" i="8"/>
  <c r="K791" i="8"/>
  <c r="D790" i="8"/>
  <c r="B790" i="8"/>
  <c r="C790" i="8"/>
  <c r="E790" i="8"/>
  <c r="F790" i="8"/>
  <c r="G790" i="8"/>
  <c r="I790" i="8"/>
  <c r="H790" i="8"/>
  <c r="K790" i="8"/>
  <c r="D789" i="8"/>
  <c r="B789" i="8"/>
  <c r="C789" i="8"/>
  <c r="E789" i="8"/>
  <c r="F789" i="8"/>
  <c r="G789" i="8"/>
  <c r="I789" i="8"/>
  <c r="H789" i="8"/>
  <c r="K789" i="8"/>
  <c r="D788" i="8"/>
  <c r="B788" i="8"/>
  <c r="C788" i="8"/>
  <c r="E788" i="8"/>
  <c r="F788" i="8"/>
  <c r="G788" i="8"/>
  <c r="I788" i="8"/>
  <c r="H788" i="8"/>
  <c r="K788" i="8"/>
  <c r="D787" i="8"/>
  <c r="B787" i="8"/>
  <c r="C787" i="8"/>
  <c r="E787" i="8"/>
  <c r="F787" i="8"/>
  <c r="G787" i="8"/>
  <c r="I787" i="8"/>
  <c r="H787" i="8"/>
  <c r="K787" i="8"/>
  <c r="D786" i="8"/>
  <c r="B786" i="8"/>
  <c r="C786" i="8"/>
  <c r="E786" i="8"/>
  <c r="F786" i="8"/>
  <c r="G786" i="8"/>
  <c r="I786" i="8"/>
  <c r="H786" i="8"/>
  <c r="K786" i="8"/>
  <c r="D785" i="8"/>
  <c r="B785" i="8"/>
  <c r="C785" i="8"/>
  <c r="E785" i="8"/>
  <c r="F785" i="8"/>
  <c r="G785" i="8"/>
  <c r="I785" i="8"/>
  <c r="H785" i="8"/>
  <c r="K785" i="8"/>
  <c r="D784" i="8"/>
  <c r="B784" i="8"/>
  <c r="C784" i="8"/>
  <c r="E784" i="8"/>
  <c r="F784" i="8"/>
  <c r="G784" i="8"/>
  <c r="I784" i="8"/>
  <c r="H784" i="8"/>
  <c r="K784" i="8"/>
  <c r="D783" i="8"/>
  <c r="B783" i="8"/>
  <c r="C783" i="8"/>
  <c r="E783" i="8"/>
  <c r="F783" i="8"/>
  <c r="G783" i="8"/>
  <c r="I783" i="8"/>
  <c r="H783" i="8"/>
  <c r="K783" i="8"/>
  <c r="D782" i="8"/>
  <c r="B782" i="8"/>
  <c r="C782" i="8"/>
  <c r="E782" i="8"/>
  <c r="F782" i="8"/>
  <c r="G782" i="8"/>
  <c r="I782" i="8"/>
  <c r="H782" i="8"/>
  <c r="K782" i="8"/>
  <c r="D781" i="8"/>
  <c r="B781" i="8"/>
  <c r="C781" i="8"/>
  <c r="E781" i="8"/>
  <c r="F781" i="8"/>
  <c r="G781" i="8"/>
  <c r="I781" i="8"/>
  <c r="H781" i="8"/>
  <c r="K781" i="8"/>
  <c r="D780" i="8"/>
  <c r="B780" i="8"/>
  <c r="C780" i="8"/>
  <c r="E780" i="8"/>
  <c r="F780" i="8"/>
  <c r="G780" i="8"/>
  <c r="I780" i="8"/>
  <c r="H780" i="8"/>
  <c r="K780" i="8"/>
  <c r="D779" i="8"/>
  <c r="B779" i="8"/>
  <c r="C779" i="8"/>
  <c r="E779" i="8"/>
  <c r="F779" i="8"/>
  <c r="G779" i="8"/>
  <c r="I779" i="8"/>
  <c r="H779" i="8"/>
  <c r="K779" i="8"/>
  <c r="D778" i="8"/>
  <c r="B778" i="8"/>
  <c r="C778" i="8"/>
  <c r="E778" i="8"/>
  <c r="F778" i="8"/>
  <c r="G778" i="8"/>
  <c r="I778" i="8"/>
  <c r="H778" i="8"/>
  <c r="K778" i="8"/>
  <c r="D777" i="8"/>
  <c r="B777" i="8"/>
  <c r="C777" i="8"/>
  <c r="E777" i="8"/>
  <c r="F777" i="8"/>
  <c r="G777" i="8"/>
  <c r="I777" i="8"/>
  <c r="H777" i="8"/>
  <c r="K777" i="8"/>
  <c r="D776" i="8"/>
  <c r="B776" i="8"/>
  <c r="C776" i="8"/>
  <c r="E776" i="8"/>
  <c r="F776" i="8"/>
  <c r="G776" i="8"/>
  <c r="I776" i="8"/>
  <c r="H776" i="8"/>
  <c r="K776" i="8"/>
  <c r="D775" i="8"/>
  <c r="B775" i="8"/>
  <c r="C775" i="8"/>
  <c r="E775" i="8"/>
  <c r="F775" i="8"/>
  <c r="G775" i="8"/>
  <c r="I775" i="8"/>
  <c r="H775" i="8"/>
  <c r="K775" i="8"/>
  <c r="D774" i="8"/>
  <c r="B774" i="8"/>
  <c r="C774" i="8"/>
  <c r="E774" i="8"/>
  <c r="F774" i="8"/>
  <c r="G774" i="8"/>
  <c r="I774" i="8"/>
  <c r="H774" i="8"/>
  <c r="K774" i="8"/>
  <c r="D773" i="8"/>
  <c r="B773" i="8"/>
  <c r="C773" i="8"/>
  <c r="E773" i="8"/>
  <c r="F773" i="8"/>
  <c r="G773" i="8"/>
  <c r="I773" i="8"/>
  <c r="H773" i="8"/>
  <c r="K773" i="8"/>
  <c r="D772" i="8"/>
  <c r="B772" i="8"/>
  <c r="C772" i="8"/>
  <c r="E772" i="8"/>
  <c r="F772" i="8"/>
  <c r="G772" i="8"/>
  <c r="I772" i="8"/>
  <c r="H772" i="8"/>
  <c r="K772" i="8"/>
  <c r="D771" i="8"/>
  <c r="B771" i="8"/>
  <c r="C771" i="8"/>
  <c r="E771" i="8"/>
  <c r="F771" i="8"/>
  <c r="G771" i="8"/>
  <c r="I771" i="8"/>
  <c r="H771" i="8"/>
  <c r="K771" i="8"/>
  <c r="D770" i="8"/>
  <c r="B770" i="8"/>
  <c r="C770" i="8"/>
  <c r="E770" i="8"/>
  <c r="F770" i="8"/>
  <c r="G770" i="8"/>
  <c r="I770" i="8"/>
  <c r="H770" i="8"/>
  <c r="K770" i="8"/>
  <c r="D769" i="8"/>
  <c r="B769" i="8"/>
  <c r="C769" i="8"/>
  <c r="E769" i="8"/>
  <c r="F769" i="8"/>
  <c r="G769" i="8"/>
  <c r="I769" i="8"/>
  <c r="H769" i="8"/>
  <c r="K769" i="8"/>
  <c r="D768" i="8"/>
  <c r="B768" i="8"/>
  <c r="C768" i="8"/>
  <c r="E768" i="8"/>
  <c r="F768" i="8"/>
  <c r="G768" i="8"/>
  <c r="I768" i="8"/>
  <c r="H768" i="8"/>
  <c r="K768" i="8"/>
  <c r="D767" i="8"/>
  <c r="B767" i="8"/>
  <c r="C767" i="8"/>
  <c r="E767" i="8"/>
  <c r="F767" i="8"/>
  <c r="G767" i="8"/>
  <c r="I767" i="8"/>
  <c r="H767" i="8"/>
  <c r="K767" i="8"/>
  <c r="D766" i="8"/>
  <c r="B766" i="8"/>
  <c r="C766" i="8"/>
  <c r="E766" i="8"/>
  <c r="F766" i="8"/>
  <c r="G766" i="8"/>
  <c r="I766" i="8"/>
  <c r="H766" i="8"/>
  <c r="K766" i="8"/>
  <c r="D765" i="8"/>
  <c r="B765" i="8"/>
  <c r="C765" i="8"/>
  <c r="E765" i="8"/>
  <c r="F765" i="8"/>
  <c r="G765" i="8"/>
  <c r="I765" i="8"/>
  <c r="H765" i="8"/>
  <c r="K765" i="8"/>
  <c r="D764" i="8"/>
  <c r="B764" i="8"/>
  <c r="C764" i="8"/>
  <c r="E764" i="8"/>
  <c r="F764" i="8"/>
  <c r="G764" i="8"/>
  <c r="I764" i="8"/>
  <c r="H764" i="8"/>
  <c r="K764" i="8"/>
  <c r="D763" i="8"/>
  <c r="B763" i="8"/>
  <c r="C763" i="8"/>
  <c r="E763" i="8"/>
  <c r="F763" i="8"/>
  <c r="G763" i="8"/>
  <c r="I763" i="8"/>
  <c r="H763" i="8"/>
  <c r="K763" i="8"/>
  <c r="D762" i="8"/>
  <c r="B762" i="8"/>
  <c r="C762" i="8"/>
  <c r="E762" i="8"/>
  <c r="F762" i="8"/>
  <c r="G762" i="8"/>
  <c r="I762" i="8"/>
  <c r="H762" i="8"/>
  <c r="K762" i="8"/>
  <c r="D761" i="8"/>
  <c r="B761" i="8"/>
  <c r="C761" i="8"/>
  <c r="E761" i="8"/>
  <c r="F761" i="8"/>
  <c r="G761" i="8"/>
  <c r="I761" i="8"/>
  <c r="H761" i="8"/>
  <c r="K761" i="8"/>
  <c r="D760" i="8"/>
  <c r="B760" i="8"/>
  <c r="C760" i="8"/>
  <c r="E760" i="8"/>
  <c r="F760" i="8"/>
  <c r="G760" i="8"/>
  <c r="I760" i="8"/>
  <c r="H760" i="8"/>
  <c r="K760" i="8"/>
  <c r="D759" i="8"/>
  <c r="B759" i="8"/>
  <c r="C759" i="8"/>
  <c r="E759" i="8"/>
  <c r="F759" i="8"/>
  <c r="G759" i="8"/>
  <c r="I759" i="8"/>
  <c r="H759" i="8"/>
  <c r="K759" i="8"/>
  <c r="D758" i="8"/>
  <c r="B758" i="8"/>
  <c r="C758" i="8"/>
  <c r="E758" i="8"/>
  <c r="F758" i="8"/>
  <c r="G758" i="8"/>
  <c r="I758" i="8"/>
  <c r="H758" i="8"/>
  <c r="K758" i="8"/>
  <c r="D757" i="8"/>
  <c r="B757" i="8"/>
  <c r="C757" i="8"/>
  <c r="E757" i="8"/>
  <c r="F757" i="8"/>
  <c r="G757" i="8"/>
  <c r="I757" i="8"/>
  <c r="H757" i="8"/>
  <c r="K757" i="8"/>
  <c r="D756" i="8"/>
  <c r="B756" i="8"/>
  <c r="C756" i="8"/>
  <c r="E756" i="8"/>
  <c r="F756" i="8"/>
  <c r="G756" i="8"/>
  <c r="I756" i="8"/>
  <c r="H756" i="8"/>
  <c r="K756" i="8"/>
  <c r="D755" i="8"/>
  <c r="B755" i="8"/>
  <c r="C755" i="8"/>
  <c r="E755" i="8"/>
  <c r="F755" i="8"/>
  <c r="G755" i="8"/>
  <c r="I755" i="8"/>
  <c r="H755" i="8"/>
  <c r="K755" i="8"/>
  <c r="D754" i="8"/>
  <c r="B754" i="8"/>
  <c r="C754" i="8"/>
  <c r="E754" i="8"/>
  <c r="F754" i="8"/>
  <c r="G754" i="8"/>
  <c r="I754" i="8"/>
  <c r="H754" i="8"/>
  <c r="K754" i="8"/>
  <c r="D753" i="8"/>
  <c r="B753" i="8"/>
  <c r="C753" i="8"/>
  <c r="E753" i="8"/>
  <c r="F753" i="8"/>
  <c r="G753" i="8"/>
  <c r="I753" i="8"/>
  <c r="H753" i="8"/>
  <c r="K753" i="8"/>
  <c r="D752" i="8"/>
  <c r="B752" i="8"/>
  <c r="C752" i="8"/>
  <c r="E752" i="8"/>
  <c r="F752" i="8"/>
  <c r="G752" i="8"/>
  <c r="I752" i="8"/>
  <c r="H752" i="8"/>
  <c r="K752" i="8"/>
  <c r="D751" i="8"/>
  <c r="B751" i="8"/>
  <c r="C751" i="8"/>
  <c r="E751" i="8"/>
  <c r="F751" i="8"/>
  <c r="G751" i="8"/>
  <c r="I751" i="8"/>
  <c r="H751" i="8"/>
  <c r="K751" i="8"/>
  <c r="D750" i="8"/>
  <c r="B750" i="8"/>
  <c r="C750" i="8"/>
  <c r="E750" i="8"/>
  <c r="F750" i="8"/>
  <c r="G750" i="8"/>
  <c r="I750" i="8"/>
  <c r="H750" i="8"/>
  <c r="K750" i="8"/>
  <c r="D749" i="8"/>
  <c r="B749" i="8"/>
  <c r="C749" i="8"/>
  <c r="E749" i="8"/>
  <c r="F749" i="8"/>
  <c r="G749" i="8"/>
  <c r="I749" i="8"/>
  <c r="H749" i="8"/>
  <c r="K749" i="8"/>
  <c r="D748" i="8"/>
  <c r="B748" i="8"/>
  <c r="C748" i="8"/>
  <c r="E748" i="8"/>
  <c r="F748" i="8"/>
  <c r="G748" i="8"/>
  <c r="I748" i="8"/>
  <c r="H748" i="8"/>
  <c r="K748" i="8"/>
  <c r="D747" i="8"/>
  <c r="B747" i="8"/>
  <c r="C747" i="8"/>
  <c r="E747" i="8"/>
  <c r="F747" i="8"/>
  <c r="G747" i="8"/>
  <c r="I747" i="8"/>
  <c r="H747" i="8"/>
  <c r="K747" i="8"/>
  <c r="D746" i="8"/>
  <c r="B746" i="8"/>
  <c r="C746" i="8"/>
  <c r="E746" i="8"/>
  <c r="F746" i="8"/>
  <c r="G746" i="8"/>
  <c r="I746" i="8"/>
  <c r="H746" i="8"/>
  <c r="K746" i="8"/>
  <c r="D745" i="8"/>
  <c r="B745" i="8"/>
  <c r="C745" i="8"/>
  <c r="E745" i="8"/>
  <c r="F745" i="8"/>
  <c r="G745" i="8"/>
  <c r="I745" i="8"/>
  <c r="H745" i="8"/>
  <c r="K745" i="8"/>
  <c r="D744" i="8"/>
  <c r="B744" i="8"/>
  <c r="C744" i="8"/>
  <c r="E744" i="8"/>
  <c r="F744" i="8"/>
  <c r="G744" i="8"/>
  <c r="I744" i="8"/>
  <c r="H744" i="8"/>
  <c r="K744" i="8"/>
  <c r="D743" i="8"/>
  <c r="B743" i="8"/>
  <c r="C743" i="8"/>
  <c r="E743" i="8"/>
  <c r="F743" i="8"/>
  <c r="G743" i="8"/>
  <c r="I743" i="8"/>
  <c r="H743" i="8"/>
  <c r="K743" i="8"/>
  <c r="D742" i="8"/>
  <c r="B742" i="8"/>
  <c r="C742" i="8"/>
  <c r="E742" i="8"/>
  <c r="F742" i="8"/>
  <c r="G742" i="8"/>
  <c r="I742" i="8"/>
  <c r="H742" i="8"/>
  <c r="K742" i="8"/>
  <c r="D741" i="8"/>
  <c r="B741" i="8"/>
  <c r="C741" i="8"/>
  <c r="E741" i="8"/>
  <c r="F741" i="8"/>
  <c r="G741" i="8"/>
  <c r="I741" i="8"/>
  <c r="H741" i="8"/>
  <c r="K741" i="8"/>
  <c r="D740" i="8"/>
  <c r="B740" i="8"/>
  <c r="C740" i="8"/>
  <c r="E740" i="8"/>
  <c r="F740" i="8"/>
  <c r="G740" i="8"/>
  <c r="I740" i="8"/>
  <c r="H740" i="8"/>
  <c r="K740" i="8"/>
  <c r="D739" i="8"/>
  <c r="B739" i="8"/>
  <c r="C739" i="8"/>
  <c r="E739" i="8"/>
  <c r="F739" i="8"/>
  <c r="G739" i="8"/>
  <c r="I739" i="8"/>
  <c r="H739" i="8"/>
  <c r="K739" i="8"/>
  <c r="D738" i="8"/>
  <c r="B738" i="8"/>
  <c r="C738" i="8"/>
  <c r="E738" i="8"/>
  <c r="F738" i="8"/>
  <c r="G738" i="8"/>
  <c r="I738" i="8"/>
  <c r="H738" i="8"/>
  <c r="K738" i="8"/>
  <c r="D737" i="8"/>
  <c r="B737" i="8"/>
  <c r="C737" i="8"/>
  <c r="E737" i="8"/>
  <c r="F737" i="8"/>
  <c r="G737" i="8"/>
  <c r="I737" i="8"/>
  <c r="H737" i="8"/>
  <c r="K737" i="8"/>
  <c r="D736" i="8"/>
  <c r="B736" i="8"/>
  <c r="C736" i="8"/>
  <c r="E736" i="8"/>
  <c r="F736" i="8"/>
  <c r="G736" i="8"/>
  <c r="I736" i="8"/>
  <c r="H736" i="8"/>
  <c r="K736" i="8"/>
  <c r="D735" i="8"/>
  <c r="B735" i="8"/>
  <c r="C735" i="8"/>
  <c r="E735" i="8"/>
  <c r="F735" i="8"/>
  <c r="G735" i="8"/>
  <c r="I735" i="8"/>
  <c r="H735" i="8"/>
  <c r="K735" i="8"/>
  <c r="D734" i="8"/>
  <c r="B734" i="8"/>
  <c r="C734" i="8"/>
  <c r="E734" i="8"/>
  <c r="F734" i="8"/>
  <c r="G734" i="8"/>
  <c r="I734" i="8"/>
  <c r="H734" i="8"/>
  <c r="K734" i="8"/>
  <c r="D733" i="8"/>
  <c r="B733" i="8"/>
  <c r="C733" i="8"/>
  <c r="E733" i="8"/>
  <c r="F733" i="8"/>
  <c r="G733" i="8"/>
  <c r="I733" i="8"/>
  <c r="H733" i="8"/>
  <c r="K733" i="8"/>
  <c r="D732" i="8"/>
  <c r="B732" i="8"/>
  <c r="C732" i="8"/>
  <c r="E732" i="8"/>
  <c r="F732" i="8"/>
  <c r="G732" i="8"/>
  <c r="I732" i="8"/>
  <c r="H732" i="8"/>
  <c r="K732" i="8"/>
  <c r="D731" i="8"/>
  <c r="B731" i="8"/>
  <c r="C731" i="8"/>
  <c r="E731" i="8"/>
  <c r="F731" i="8"/>
  <c r="G731" i="8"/>
  <c r="I731" i="8"/>
  <c r="H731" i="8"/>
  <c r="K731" i="8"/>
  <c r="K730" i="8"/>
  <c r="H730" i="8"/>
  <c r="K729" i="8"/>
  <c r="H729" i="8"/>
  <c r="D728" i="8"/>
  <c r="B728" i="8"/>
  <c r="C728" i="8"/>
  <c r="E728" i="8"/>
  <c r="F728" i="8"/>
  <c r="G728" i="8"/>
  <c r="I728" i="8"/>
  <c r="H728" i="8"/>
  <c r="K728" i="8"/>
  <c r="D727" i="8"/>
  <c r="B727" i="8"/>
  <c r="C727" i="8"/>
  <c r="E727" i="8"/>
  <c r="F727" i="8"/>
  <c r="G727" i="8"/>
  <c r="I727" i="8"/>
  <c r="H727" i="8"/>
  <c r="K727" i="8"/>
  <c r="D726" i="8"/>
  <c r="B726" i="8"/>
  <c r="C726" i="8"/>
  <c r="E726" i="8"/>
  <c r="F726" i="8"/>
  <c r="G726" i="8"/>
  <c r="I726" i="8"/>
  <c r="H726" i="8"/>
  <c r="K726" i="8"/>
  <c r="D725" i="8"/>
  <c r="B725" i="8"/>
  <c r="C725" i="8"/>
  <c r="E725" i="8"/>
  <c r="F725" i="8"/>
  <c r="G725" i="8"/>
  <c r="I725" i="8"/>
  <c r="H725" i="8"/>
  <c r="K725" i="8"/>
  <c r="D724" i="8"/>
  <c r="B724" i="8"/>
  <c r="C724" i="8"/>
  <c r="E724" i="8"/>
  <c r="F724" i="8"/>
  <c r="G724" i="8"/>
  <c r="I724" i="8"/>
  <c r="H724" i="8"/>
  <c r="K724" i="8"/>
  <c r="D723" i="8"/>
  <c r="B723" i="8"/>
  <c r="C723" i="8"/>
  <c r="E723" i="8"/>
  <c r="F723" i="8"/>
  <c r="G723" i="8"/>
  <c r="I723" i="8"/>
  <c r="H723" i="8"/>
  <c r="K723" i="8"/>
  <c r="D722" i="8"/>
  <c r="B722" i="8"/>
  <c r="C722" i="8"/>
  <c r="E722" i="8"/>
  <c r="F722" i="8"/>
  <c r="G722" i="8"/>
  <c r="I722" i="8"/>
  <c r="H722" i="8"/>
  <c r="K722" i="8"/>
  <c r="D721" i="8"/>
  <c r="B721" i="8"/>
  <c r="C721" i="8"/>
  <c r="E721" i="8"/>
  <c r="F721" i="8"/>
  <c r="G721" i="8"/>
  <c r="I721" i="8"/>
  <c r="H721" i="8"/>
  <c r="K721" i="8"/>
  <c r="D720" i="8"/>
  <c r="B720" i="8"/>
  <c r="C720" i="8"/>
  <c r="E720" i="8"/>
  <c r="F720" i="8"/>
  <c r="G720" i="8"/>
  <c r="I720" i="8"/>
  <c r="H720" i="8"/>
  <c r="K720" i="8"/>
  <c r="D719" i="8"/>
  <c r="B719" i="8"/>
  <c r="C719" i="8"/>
  <c r="E719" i="8"/>
  <c r="F719" i="8"/>
  <c r="G719" i="8"/>
  <c r="I719" i="8"/>
  <c r="H719" i="8"/>
  <c r="K719" i="8"/>
  <c r="D718" i="8"/>
  <c r="B718" i="8"/>
  <c r="C718" i="8"/>
  <c r="E718" i="8"/>
  <c r="F718" i="8"/>
  <c r="G718" i="8"/>
  <c r="I718" i="8"/>
  <c r="H718" i="8"/>
  <c r="K718" i="8"/>
  <c r="D717" i="8"/>
  <c r="B717" i="8"/>
  <c r="C717" i="8"/>
  <c r="E717" i="8"/>
  <c r="F717" i="8"/>
  <c r="G717" i="8"/>
  <c r="I717" i="8"/>
  <c r="H717" i="8"/>
  <c r="K717" i="8"/>
  <c r="D716" i="8"/>
  <c r="B716" i="8"/>
  <c r="C716" i="8"/>
  <c r="E716" i="8"/>
  <c r="F716" i="8"/>
  <c r="G716" i="8"/>
  <c r="I716" i="8"/>
  <c r="H716" i="8"/>
  <c r="K716" i="8"/>
  <c r="D715" i="8"/>
  <c r="B715" i="8"/>
  <c r="C715" i="8"/>
  <c r="E715" i="8"/>
  <c r="F715" i="8"/>
  <c r="G715" i="8"/>
  <c r="I715" i="8"/>
  <c r="H715" i="8"/>
  <c r="K715" i="8"/>
  <c r="D714" i="8"/>
  <c r="B714" i="8"/>
  <c r="C714" i="8"/>
  <c r="E714" i="8"/>
  <c r="F714" i="8"/>
  <c r="G714" i="8"/>
  <c r="I714" i="8"/>
  <c r="H714" i="8"/>
  <c r="K714" i="8"/>
  <c r="D713" i="8"/>
  <c r="B713" i="8"/>
  <c r="C713" i="8"/>
  <c r="E713" i="8"/>
  <c r="F713" i="8"/>
  <c r="G713" i="8"/>
  <c r="I713" i="8"/>
  <c r="H713" i="8"/>
  <c r="K713" i="8"/>
  <c r="D712" i="8"/>
  <c r="B712" i="8"/>
  <c r="C712" i="8"/>
  <c r="E712" i="8"/>
  <c r="F712" i="8"/>
  <c r="G712" i="8"/>
  <c r="I712" i="8"/>
  <c r="H712" i="8"/>
  <c r="K712" i="8"/>
  <c r="D711" i="8"/>
  <c r="B711" i="8"/>
  <c r="C711" i="8"/>
  <c r="E711" i="8"/>
  <c r="F711" i="8"/>
  <c r="G711" i="8"/>
  <c r="I711" i="8"/>
  <c r="H711" i="8"/>
  <c r="K711" i="8"/>
  <c r="D710" i="8"/>
  <c r="B710" i="8"/>
  <c r="C710" i="8"/>
  <c r="E710" i="8"/>
  <c r="F710" i="8"/>
  <c r="G710" i="8"/>
  <c r="I710" i="8"/>
  <c r="H710" i="8"/>
  <c r="K710" i="8"/>
  <c r="D709" i="8"/>
  <c r="B709" i="8"/>
  <c r="C709" i="8"/>
  <c r="E709" i="8"/>
  <c r="F709" i="8"/>
  <c r="G709" i="8"/>
  <c r="I709" i="8"/>
  <c r="H709" i="8"/>
  <c r="K709" i="8"/>
  <c r="D708" i="8"/>
  <c r="B708" i="8"/>
  <c r="C708" i="8"/>
  <c r="E708" i="8"/>
  <c r="F708" i="8"/>
  <c r="G708" i="8"/>
  <c r="I708" i="8"/>
  <c r="H708" i="8"/>
  <c r="K708" i="8"/>
  <c r="D707" i="8"/>
  <c r="B707" i="8"/>
  <c r="C707" i="8"/>
  <c r="E707" i="8"/>
  <c r="F707" i="8"/>
  <c r="G707" i="8"/>
  <c r="I707" i="8"/>
  <c r="H707" i="8"/>
  <c r="K707" i="8"/>
  <c r="D706" i="8"/>
  <c r="B706" i="8"/>
  <c r="C706" i="8"/>
  <c r="E706" i="8"/>
  <c r="F706" i="8"/>
  <c r="G706" i="8"/>
  <c r="I706" i="8"/>
  <c r="H706" i="8"/>
  <c r="K706" i="8"/>
  <c r="D705" i="8"/>
  <c r="B705" i="8"/>
  <c r="C705" i="8"/>
  <c r="E705" i="8"/>
  <c r="F705" i="8"/>
  <c r="G705" i="8"/>
  <c r="I705" i="8"/>
  <c r="H705" i="8"/>
  <c r="K705" i="8"/>
  <c r="D704" i="8"/>
  <c r="B704" i="8"/>
  <c r="C704" i="8"/>
  <c r="E704" i="8"/>
  <c r="F704" i="8"/>
  <c r="G704" i="8"/>
  <c r="I704" i="8"/>
  <c r="H704" i="8"/>
  <c r="K704" i="8"/>
  <c r="D703" i="8"/>
  <c r="B703" i="8"/>
  <c r="C703" i="8"/>
  <c r="E703" i="8"/>
  <c r="F703" i="8"/>
  <c r="G703" i="8"/>
  <c r="I703" i="8"/>
  <c r="H703" i="8"/>
  <c r="K703" i="8"/>
  <c r="D702" i="8"/>
  <c r="B702" i="8"/>
  <c r="C702" i="8"/>
  <c r="E702" i="8"/>
  <c r="F702" i="8"/>
  <c r="G702" i="8"/>
  <c r="I702" i="8"/>
  <c r="H702" i="8"/>
  <c r="K702" i="8"/>
  <c r="D701" i="8"/>
  <c r="B701" i="8"/>
  <c r="C701" i="8"/>
  <c r="E701" i="8"/>
  <c r="F701" i="8"/>
  <c r="G701" i="8"/>
  <c r="I701" i="8"/>
  <c r="H701" i="8"/>
  <c r="K701" i="8"/>
  <c r="D700" i="8"/>
  <c r="B700" i="8"/>
  <c r="C700" i="8"/>
  <c r="E700" i="8"/>
  <c r="F700" i="8"/>
  <c r="G700" i="8"/>
  <c r="I700" i="8"/>
  <c r="H700" i="8"/>
  <c r="K700" i="8"/>
  <c r="D699" i="8"/>
  <c r="B699" i="8"/>
  <c r="C699" i="8"/>
  <c r="E699" i="8"/>
  <c r="F699" i="8"/>
  <c r="G699" i="8"/>
  <c r="I699" i="8"/>
  <c r="H699" i="8"/>
  <c r="K699" i="8"/>
  <c r="D698" i="8"/>
  <c r="B698" i="8"/>
  <c r="C698" i="8"/>
  <c r="E698" i="8"/>
  <c r="F698" i="8"/>
  <c r="G698" i="8"/>
  <c r="I698" i="8"/>
  <c r="H698" i="8"/>
  <c r="K698" i="8"/>
  <c r="D697" i="8"/>
  <c r="B697" i="8"/>
  <c r="C697" i="8"/>
  <c r="E697" i="8"/>
  <c r="F697" i="8"/>
  <c r="G697" i="8"/>
  <c r="I697" i="8"/>
  <c r="H697" i="8"/>
  <c r="K697" i="8"/>
  <c r="D696" i="8"/>
  <c r="B696" i="8"/>
  <c r="C696" i="8"/>
  <c r="E696" i="8"/>
  <c r="F696" i="8"/>
  <c r="G696" i="8"/>
  <c r="I696" i="8"/>
  <c r="H696" i="8"/>
  <c r="K696" i="8"/>
  <c r="D695" i="8"/>
  <c r="B695" i="8"/>
  <c r="C695" i="8"/>
  <c r="E695" i="8"/>
  <c r="F695" i="8"/>
  <c r="G695" i="8"/>
  <c r="I695" i="8"/>
  <c r="H695" i="8"/>
  <c r="K695" i="8"/>
  <c r="D694" i="8"/>
  <c r="B694" i="8"/>
  <c r="C694" i="8"/>
  <c r="E694" i="8"/>
  <c r="F694" i="8"/>
  <c r="G694" i="8"/>
  <c r="I694" i="8"/>
  <c r="H694" i="8"/>
  <c r="K694" i="8"/>
  <c r="D693" i="8"/>
  <c r="B693" i="8"/>
  <c r="C693" i="8"/>
  <c r="E693" i="8"/>
  <c r="F693" i="8"/>
  <c r="G693" i="8"/>
  <c r="I693" i="8"/>
  <c r="H693" i="8"/>
  <c r="K693" i="8"/>
  <c r="D692" i="8"/>
  <c r="B692" i="8"/>
  <c r="C692" i="8"/>
  <c r="E692" i="8"/>
  <c r="F692" i="8"/>
  <c r="G692" i="8"/>
  <c r="I692" i="8"/>
  <c r="H692" i="8"/>
  <c r="K692" i="8"/>
  <c r="D691" i="8"/>
  <c r="B691" i="8"/>
  <c r="C691" i="8"/>
  <c r="E691" i="8"/>
  <c r="F691" i="8"/>
  <c r="G691" i="8"/>
  <c r="I691" i="8"/>
  <c r="H691" i="8"/>
  <c r="K691" i="8"/>
  <c r="D690" i="8"/>
  <c r="B690" i="8"/>
  <c r="C690" i="8"/>
  <c r="E690" i="8"/>
  <c r="F690" i="8"/>
  <c r="G690" i="8"/>
  <c r="I690" i="8"/>
  <c r="H690" i="8"/>
  <c r="K690" i="8"/>
  <c r="D689" i="8"/>
  <c r="B689" i="8"/>
  <c r="C689" i="8"/>
  <c r="E689" i="8"/>
  <c r="F689" i="8"/>
  <c r="G689" i="8"/>
  <c r="I689" i="8"/>
  <c r="H689" i="8"/>
  <c r="K689" i="8"/>
  <c r="D688" i="8"/>
  <c r="B688" i="8"/>
  <c r="C688" i="8"/>
  <c r="E688" i="8"/>
  <c r="F688" i="8"/>
  <c r="G688" i="8"/>
  <c r="I688" i="8"/>
  <c r="H688" i="8"/>
  <c r="K688" i="8"/>
  <c r="D687" i="8"/>
  <c r="B687" i="8"/>
  <c r="C687" i="8"/>
  <c r="E687" i="8"/>
  <c r="F687" i="8"/>
  <c r="G687" i="8"/>
  <c r="I687" i="8"/>
  <c r="H687" i="8"/>
  <c r="K687" i="8"/>
  <c r="D686" i="8"/>
  <c r="B686" i="8"/>
  <c r="C686" i="8"/>
  <c r="E686" i="8"/>
  <c r="F686" i="8"/>
  <c r="G686" i="8"/>
  <c r="I686" i="8"/>
  <c r="H686" i="8"/>
  <c r="K686" i="8"/>
  <c r="D685" i="8"/>
  <c r="B685" i="8"/>
  <c r="C685" i="8"/>
  <c r="E685" i="8"/>
  <c r="F685" i="8"/>
  <c r="G685" i="8"/>
  <c r="I685" i="8"/>
  <c r="H685" i="8"/>
  <c r="K685" i="8"/>
  <c r="D684" i="8"/>
  <c r="B684" i="8"/>
  <c r="C684" i="8"/>
  <c r="E684" i="8"/>
  <c r="F684" i="8"/>
  <c r="G684" i="8"/>
  <c r="I684" i="8"/>
  <c r="H684" i="8"/>
  <c r="K684" i="8"/>
  <c r="D683" i="8"/>
  <c r="B683" i="8"/>
  <c r="C683" i="8"/>
  <c r="E683" i="8"/>
  <c r="F683" i="8"/>
  <c r="G683" i="8"/>
  <c r="I683" i="8"/>
  <c r="H683" i="8"/>
  <c r="K683" i="8"/>
  <c r="D682" i="8"/>
  <c r="B682" i="8"/>
  <c r="C682" i="8"/>
  <c r="E682" i="8"/>
  <c r="F682" i="8"/>
  <c r="G682" i="8"/>
  <c r="I682" i="8"/>
  <c r="H682" i="8"/>
  <c r="K682" i="8"/>
  <c r="D681" i="8"/>
  <c r="B681" i="8"/>
  <c r="C681" i="8"/>
  <c r="E681" i="8"/>
  <c r="F681" i="8"/>
  <c r="G681" i="8"/>
  <c r="I681" i="8"/>
  <c r="H681" i="8"/>
  <c r="K681" i="8"/>
  <c r="D680" i="8"/>
  <c r="B680" i="8"/>
  <c r="C680" i="8"/>
  <c r="E680" i="8"/>
  <c r="F680" i="8"/>
  <c r="G680" i="8"/>
  <c r="I680" i="8"/>
  <c r="H680" i="8"/>
  <c r="K680" i="8"/>
  <c r="D679" i="8"/>
  <c r="B679" i="8"/>
  <c r="C679" i="8"/>
  <c r="E679" i="8"/>
  <c r="F679" i="8"/>
  <c r="G679" i="8"/>
  <c r="I679" i="8"/>
  <c r="H679" i="8"/>
  <c r="K679" i="8"/>
  <c r="D678" i="8"/>
  <c r="B678" i="8"/>
  <c r="C678" i="8"/>
  <c r="E678" i="8"/>
  <c r="F678" i="8"/>
  <c r="G678" i="8"/>
  <c r="I678" i="8"/>
  <c r="H678" i="8"/>
  <c r="K678" i="8"/>
  <c r="D677" i="8"/>
  <c r="B677" i="8"/>
  <c r="C677" i="8"/>
  <c r="E677" i="8"/>
  <c r="F677" i="8"/>
  <c r="G677" i="8"/>
  <c r="I677" i="8"/>
  <c r="H677" i="8"/>
  <c r="K677" i="8"/>
  <c r="D676" i="8"/>
  <c r="B676" i="8"/>
  <c r="C676" i="8"/>
  <c r="E676" i="8"/>
  <c r="F676" i="8"/>
  <c r="G676" i="8"/>
  <c r="I676" i="8"/>
  <c r="H676" i="8"/>
  <c r="K676" i="8"/>
  <c r="D675" i="8"/>
  <c r="B675" i="8"/>
  <c r="C675" i="8"/>
  <c r="E675" i="8"/>
  <c r="F675" i="8"/>
  <c r="G675" i="8"/>
  <c r="I675" i="8"/>
  <c r="H675" i="8"/>
  <c r="K675" i="8"/>
  <c r="D674" i="8"/>
  <c r="B674" i="8"/>
  <c r="C674" i="8"/>
  <c r="E674" i="8"/>
  <c r="F674" i="8"/>
  <c r="G674" i="8"/>
  <c r="I674" i="8"/>
  <c r="H674" i="8"/>
  <c r="K674" i="8"/>
  <c r="D673" i="8"/>
  <c r="B673" i="8"/>
  <c r="C673" i="8"/>
  <c r="E673" i="8"/>
  <c r="F673" i="8"/>
  <c r="G673" i="8"/>
  <c r="I673" i="8"/>
  <c r="H673" i="8"/>
  <c r="K673" i="8"/>
  <c r="D672" i="8"/>
  <c r="B672" i="8"/>
  <c r="C672" i="8"/>
  <c r="E672" i="8"/>
  <c r="F672" i="8"/>
  <c r="G672" i="8"/>
  <c r="I672" i="8"/>
  <c r="H672" i="8"/>
  <c r="K672" i="8"/>
  <c r="D671" i="8"/>
  <c r="B671" i="8"/>
  <c r="C671" i="8"/>
  <c r="E671" i="8"/>
  <c r="F671" i="8"/>
  <c r="G671" i="8"/>
  <c r="I671" i="8"/>
  <c r="H671" i="8"/>
  <c r="K671" i="8"/>
  <c r="D670" i="8"/>
  <c r="B670" i="8"/>
  <c r="C670" i="8"/>
  <c r="E670" i="8"/>
  <c r="F670" i="8"/>
  <c r="G670" i="8"/>
  <c r="I670" i="8"/>
  <c r="H670" i="8"/>
  <c r="K670" i="8"/>
  <c r="D669" i="8"/>
  <c r="B669" i="8"/>
  <c r="C669" i="8"/>
  <c r="E669" i="8"/>
  <c r="F669" i="8"/>
  <c r="G669" i="8"/>
  <c r="I669" i="8"/>
  <c r="H669" i="8"/>
  <c r="K669" i="8"/>
  <c r="D668" i="8"/>
  <c r="B668" i="8"/>
  <c r="C668" i="8"/>
  <c r="E668" i="8"/>
  <c r="F668" i="8"/>
  <c r="G668" i="8"/>
  <c r="I668" i="8"/>
  <c r="H668" i="8"/>
  <c r="K668" i="8"/>
  <c r="D667" i="8"/>
  <c r="B667" i="8"/>
  <c r="C667" i="8"/>
  <c r="E667" i="8"/>
  <c r="F667" i="8"/>
  <c r="G667" i="8"/>
  <c r="I667" i="8"/>
  <c r="H667" i="8"/>
  <c r="K667" i="8"/>
  <c r="D666" i="8"/>
  <c r="B666" i="8"/>
  <c r="C666" i="8"/>
  <c r="E666" i="8"/>
  <c r="F666" i="8"/>
  <c r="G666" i="8"/>
  <c r="I666" i="8"/>
  <c r="H666" i="8"/>
  <c r="K666" i="8"/>
  <c r="D665" i="8"/>
  <c r="B665" i="8"/>
  <c r="C665" i="8"/>
  <c r="E665" i="8"/>
  <c r="F665" i="8"/>
  <c r="G665" i="8"/>
  <c r="I665" i="8"/>
  <c r="H665" i="8"/>
  <c r="K665" i="8"/>
  <c r="D664" i="8"/>
  <c r="B664" i="8"/>
  <c r="C664" i="8"/>
  <c r="E664" i="8"/>
  <c r="F664" i="8"/>
  <c r="G664" i="8"/>
  <c r="I664" i="8"/>
  <c r="H664" i="8"/>
  <c r="K664" i="8"/>
  <c r="D663" i="8"/>
  <c r="B663" i="8"/>
  <c r="C663" i="8"/>
  <c r="E663" i="8"/>
  <c r="F663" i="8"/>
  <c r="G663" i="8"/>
  <c r="I663" i="8"/>
  <c r="H663" i="8"/>
  <c r="K663" i="8"/>
  <c r="D662" i="8"/>
  <c r="B662" i="8"/>
  <c r="C662" i="8"/>
  <c r="E662" i="8"/>
  <c r="F662" i="8"/>
  <c r="G662" i="8"/>
  <c r="I662" i="8"/>
  <c r="H662" i="8"/>
  <c r="K662" i="8"/>
  <c r="D661" i="8"/>
  <c r="B661" i="8"/>
  <c r="C661" i="8"/>
  <c r="E661" i="8"/>
  <c r="F661" i="8"/>
  <c r="G661" i="8"/>
  <c r="I661" i="8"/>
  <c r="H661" i="8"/>
  <c r="K661" i="8"/>
  <c r="D660" i="8"/>
  <c r="B660" i="8"/>
  <c r="C660" i="8"/>
  <c r="E660" i="8"/>
  <c r="F660" i="8"/>
  <c r="G660" i="8"/>
  <c r="I660" i="8"/>
  <c r="H660" i="8"/>
  <c r="K660" i="8"/>
  <c r="D659" i="8"/>
  <c r="B659" i="8"/>
  <c r="C659" i="8"/>
  <c r="E659" i="8"/>
  <c r="F659" i="8"/>
  <c r="G659" i="8"/>
  <c r="I659" i="8"/>
  <c r="H659" i="8"/>
  <c r="K659" i="8"/>
  <c r="K658" i="8"/>
  <c r="H658" i="8"/>
  <c r="K657" i="8"/>
  <c r="H657" i="8"/>
  <c r="D656" i="8"/>
  <c r="B656" i="8"/>
  <c r="C656" i="8"/>
  <c r="E656" i="8"/>
  <c r="F656" i="8"/>
  <c r="G656" i="8"/>
  <c r="I656" i="8"/>
  <c r="H656" i="8"/>
  <c r="K656" i="8"/>
  <c r="D655" i="8"/>
  <c r="B655" i="8"/>
  <c r="C655" i="8"/>
  <c r="E655" i="8"/>
  <c r="F655" i="8"/>
  <c r="G655" i="8"/>
  <c r="I655" i="8"/>
  <c r="H655" i="8"/>
  <c r="K655" i="8"/>
  <c r="D654" i="8"/>
  <c r="B654" i="8"/>
  <c r="C654" i="8"/>
  <c r="E654" i="8"/>
  <c r="F654" i="8"/>
  <c r="G654" i="8"/>
  <c r="I654" i="8"/>
  <c r="H654" i="8"/>
  <c r="K654" i="8"/>
  <c r="D653" i="8"/>
  <c r="B653" i="8"/>
  <c r="C653" i="8"/>
  <c r="E653" i="8"/>
  <c r="F653" i="8"/>
  <c r="G653" i="8"/>
  <c r="I653" i="8"/>
  <c r="H653" i="8"/>
  <c r="K653" i="8"/>
  <c r="D652" i="8"/>
  <c r="B652" i="8"/>
  <c r="C652" i="8"/>
  <c r="E652" i="8"/>
  <c r="F652" i="8"/>
  <c r="G652" i="8"/>
  <c r="I652" i="8"/>
  <c r="H652" i="8"/>
  <c r="K652" i="8"/>
  <c r="D651" i="8"/>
  <c r="B651" i="8"/>
  <c r="C651" i="8"/>
  <c r="E651" i="8"/>
  <c r="F651" i="8"/>
  <c r="G651" i="8"/>
  <c r="I651" i="8"/>
  <c r="H651" i="8"/>
  <c r="K651" i="8"/>
  <c r="D650" i="8"/>
  <c r="B650" i="8"/>
  <c r="C650" i="8"/>
  <c r="E650" i="8"/>
  <c r="F650" i="8"/>
  <c r="G650" i="8"/>
  <c r="I650" i="8"/>
  <c r="H650" i="8"/>
  <c r="K650" i="8"/>
  <c r="D649" i="8"/>
  <c r="B649" i="8"/>
  <c r="C649" i="8"/>
  <c r="E649" i="8"/>
  <c r="F649" i="8"/>
  <c r="G649" i="8"/>
  <c r="I649" i="8"/>
  <c r="H649" i="8"/>
  <c r="K649" i="8"/>
  <c r="D648" i="8"/>
  <c r="B648" i="8"/>
  <c r="C648" i="8"/>
  <c r="E648" i="8"/>
  <c r="F648" i="8"/>
  <c r="G648" i="8"/>
  <c r="I648" i="8"/>
  <c r="H648" i="8"/>
  <c r="K648" i="8"/>
  <c r="D647" i="8"/>
  <c r="B647" i="8"/>
  <c r="C647" i="8"/>
  <c r="E647" i="8"/>
  <c r="F647" i="8"/>
  <c r="G647" i="8"/>
  <c r="I647" i="8"/>
  <c r="H647" i="8"/>
  <c r="K647" i="8"/>
  <c r="D646" i="8"/>
  <c r="B646" i="8"/>
  <c r="C646" i="8"/>
  <c r="E646" i="8"/>
  <c r="F646" i="8"/>
  <c r="G646" i="8"/>
  <c r="I646" i="8"/>
  <c r="H646" i="8"/>
  <c r="K646" i="8"/>
  <c r="D645" i="8"/>
  <c r="B645" i="8"/>
  <c r="C645" i="8"/>
  <c r="E645" i="8"/>
  <c r="F645" i="8"/>
  <c r="G645" i="8"/>
  <c r="I645" i="8"/>
  <c r="H645" i="8"/>
  <c r="K645" i="8"/>
  <c r="D644" i="8"/>
  <c r="B644" i="8"/>
  <c r="C644" i="8"/>
  <c r="E644" i="8"/>
  <c r="F644" i="8"/>
  <c r="G644" i="8"/>
  <c r="I644" i="8"/>
  <c r="H644" i="8"/>
  <c r="K644" i="8"/>
  <c r="D643" i="8"/>
  <c r="B643" i="8"/>
  <c r="C643" i="8"/>
  <c r="E643" i="8"/>
  <c r="F643" i="8"/>
  <c r="G643" i="8"/>
  <c r="I643" i="8"/>
  <c r="H643" i="8"/>
  <c r="K643" i="8"/>
  <c r="D642" i="8"/>
  <c r="B642" i="8"/>
  <c r="C642" i="8"/>
  <c r="E642" i="8"/>
  <c r="F642" i="8"/>
  <c r="G642" i="8"/>
  <c r="I642" i="8"/>
  <c r="H642" i="8"/>
  <c r="K642" i="8"/>
  <c r="D641" i="8"/>
  <c r="B641" i="8"/>
  <c r="C641" i="8"/>
  <c r="E641" i="8"/>
  <c r="F641" i="8"/>
  <c r="G641" i="8"/>
  <c r="I641" i="8"/>
  <c r="H641" i="8"/>
  <c r="K641" i="8"/>
  <c r="D640" i="8"/>
  <c r="B640" i="8"/>
  <c r="C640" i="8"/>
  <c r="E640" i="8"/>
  <c r="F640" i="8"/>
  <c r="G640" i="8"/>
  <c r="I640" i="8"/>
  <c r="H640" i="8"/>
  <c r="K640" i="8"/>
  <c r="D639" i="8"/>
  <c r="B639" i="8"/>
  <c r="C639" i="8"/>
  <c r="E639" i="8"/>
  <c r="F639" i="8"/>
  <c r="G639" i="8"/>
  <c r="I639" i="8"/>
  <c r="H639" i="8"/>
  <c r="K639" i="8"/>
  <c r="D638" i="8"/>
  <c r="B638" i="8"/>
  <c r="C638" i="8"/>
  <c r="E638" i="8"/>
  <c r="F638" i="8"/>
  <c r="G638" i="8"/>
  <c r="I638" i="8"/>
  <c r="H638" i="8"/>
  <c r="K638" i="8"/>
  <c r="D637" i="8"/>
  <c r="B637" i="8"/>
  <c r="C637" i="8"/>
  <c r="E637" i="8"/>
  <c r="F637" i="8"/>
  <c r="G637" i="8"/>
  <c r="I637" i="8"/>
  <c r="H637" i="8"/>
  <c r="K637" i="8"/>
  <c r="D636" i="8"/>
  <c r="B636" i="8"/>
  <c r="C636" i="8"/>
  <c r="E636" i="8"/>
  <c r="F636" i="8"/>
  <c r="G636" i="8"/>
  <c r="I636" i="8"/>
  <c r="H636" i="8"/>
  <c r="K636" i="8"/>
  <c r="D635" i="8"/>
  <c r="B635" i="8"/>
  <c r="C635" i="8"/>
  <c r="E635" i="8"/>
  <c r="F635" i="8"/>
  <c r="G635" i="8"/>
  <c r="I635" i="8"/>
  <c r="H635" i="8"/>
  <c r="K635" i="8"/>
  <c r="D634" i="8"/>
  <c r="B634" i="8"/>
  <c r="C634" i="8"/>
  <c r="E634" i="8"/>
  <c r="F634" i="8"/>
  <c r="G634" i="8"/>
  <c r="I634" i="8"/>
  <c r="H634" i="8"/>
  <c r="K634" i="8"/>
  <c r="D633" i="8"/>
  <c r="B633" i="8"/>
  <c r="C633" i="8"/>
  <c r="E633" i="8"/>
  <c r="F633" i="8"/>
  <c r="G633" i="8"/>
  <c r="I633" i="8"/>
  <c r="H633" i="8"/>
  <c r="K633" i="8"/>
  <c r="D632" i="8"/>
  <c r="B632" i="8"/>
  <c r="C632" i="8"/>
  <c r="E632" i="8"/>
  <c r="F632" i="8"/>
  <c r="G632" i="8"/>
  <c r="I632" i="8"/>
  <c r="H632" i="8"/>
  <c r="K632" i="8"/>
  <c r="D631" i="8"/>
  <c r="B631" i="8"/>
  <c r="C631" i="8"/>
  <c r="E631" i="8"/>
  <c r="F631" i="8"/>
  <c r="G631" i="8"/>
  <c r="I631" i="8"/>
  <c r="H631" i="8"/>
  <c r="K631" i="8"/>
  <c r="D630" i="8"/>
  <c r="B630" i="8"/>
  <c r="C630" i="8"/>
  <c r="E630" i="8"/>
  <c r="F630" i="8"/>
  <c r="G630" i="8"/>
  <c r="I630" i="8"/>
  <c r="H630" i="8"/>
  <c r="K630" i="8"/>
  <c r="D629" i="8"/>
  <c r="B629" i="8"/>
  <c r="C629" i="8"/>
  <c r="E629" i="8"/>
  <c r="F629" i="8"/>
  <c r="G629" i="8"/>
  <c r="I629" i="8"/>
  <c r="H629" i="8"/>
  <c r="K629" i="8"/>
  <c r="D628" i="8"/>
  <c r="B628" i="8"/>
  <c r="C628" i="8"/>
  <c r="E628" i="8"/>
  <c r="F628" i="8"/>
  <c r="G628" i="8"/>
  <c r="I628" i="8"/>
  <c r="H628" i="8"/>
  <c r="K628" i="8"/>
  <c r="D627" i="8"/>
  <c r="B627" i="8"/>
  <c r="C627" i="8"/>
  <c r="E627" i="8"/>
  <c r="F627" i="8"/>
  <c r="G627" i="8"/>
  <c r="I627" i="8"/>
  <c r="H627" i="8"/>
  <c r="K627" i="8"/>
  <c r="D626" i="8"/>
  <c r="B626" i="8"/>
  <c r="C626" i="8"/>
  <c r="E626" i="8"/>
  <c r="F626" i="8"/>
  <c r="G626" i="8"/>
  <c r="I626" i="8"/>
  <c r="H626" i="8"/>
  <c r="K626" i="8"/>
  <c r="D625" i="8"/>
  <c r="B625" i="8"/>
  <c r="C625" i="8"/>
  <c r="E625" i="8"/>
  <c r="F625" i="8"/>
  <c r="G625" i="8"/>
  <c r="I625" i="8"/>
  <c r="H625" i="8"/>
  <c r="K625" i="8"/>
  <c r="D624" i="8"/>
  <c r="B624" i="8"/>
  <c r="C624" i="8"/>
  <c r="E624" i="8"/>
  <c r="F624" i="8"/>
  <c r="G624" i="8"/>
  <c r="I624" i="8"/>
  <c r="H624" i="8"/>
  <c r="K624" i="8"/>
  <c r="D623" i="8"/>
  <c r="B623" i="8"/>
  <c r="C623" i="8"/>
  <c r="E623" i="8"/>
  <c r="F623" i="8"/>
  <c r="G623" i="8"/>
  <c r="I623" i="8"/>
  <c r="H623" i="8"/>
  <c r="K623" i="8"/>
  <c r="D622" i="8"/>
  <c r="B622" i="8"/>
  <c r="C622" i="8"/>
  <c r="E622" i="8"/>
  <c r="F622" i="8"/>
  <c r="G622" i="8"/>
  <c r="I622" i="8"/>
  <c r="H622" i="8"/>
  <c r="K622" i="8"/>
  <c r="D621" i="8"/>
  <c r="B621" i="8"/>
  <c r="C621" i="8"/>
  <c r="E621" i="8"/>
  <c r="F621" i="8"/>
  <c r="G621" i="8"/>
  <c r="I621" i="8"/>
  <c r="H621" i="8"/>
  <c r="K621" i="8"/>
  <c r="D620" i="8"/>
  <c r="B620" i="8"/>
  <c r="C620" i="8"/>
  <c r="E620" i="8"/>
  <c r="F620" i="8"/>
  <c r="G620" i="8"/>
  <c r="I620" i="8"/>
  <c r="H620" i="8"/>
  <c r="K620" i="8"/>
  <c r="D619" i="8"/>
  <c r="B619" i="8"/>
  <c r="C619" i="8"/>
  <c r="E619" i="8"/>
  <c r="F619" i="8"/>
  <c r="G619" i="8"/>
  <c r="I619" i="8"/>
  <c r="H619" i="8"/>
  <c r="K619" i="8"/>
  <c r="D618" i="8"/>
  <c r="B618" i="8"/>
  <c r="C618" i="8"/>
  <c r="E618" i="8"/>
  <c r="F618" i="8"/>
  <c r="G618" i="8"/>
  <c r="I618" i="8"/>
  <c r="H618" i="8"/>
  <c r="K618" i="8"/>
  <c r="D617" i="8"/>
  <c r="B617" i="8"/>
  <c r="C617" i="8"/>
  <c r="E617" i="8"/>
  <c r="F617" i="8"/>
  <c r="G617" i="8"/>
  <c r="I617" i="8"/>
  <c r="H617" i="8"/>
  <c r="K617" i="8"/>
  <c r="D616" i="8"/>
  <c r="B616" i="8"/>
  <c r="C616" i="8"/>
  <c r="E616" i="8"/>
  <c r="F616" i="8"/>
  <c r="G616" i="8"/>
  <c r="I616" i="8"/>
  <c r="H616" i="8"/>
  <c r="K616" i="8"/>
  <c r="D615" i="8"/>
  <c r="B615" i="8"/>
  <c r="C615" i="8"/>
  <c r="E615" i="8"/>
  <c r="F615" i="8"/>
  <c r="G615" i="8"/>
  <c r="I615" i="8"/>
  <c r="H615" i="8"/>
  <c r="K615" i="8"/>
  <c r="D614" i="8"/>
  <c r="B614" i="8"/>
  <c r="C614" i="8"/>
  <c r="E614" i="8"/>
  <c r="F614" i="8"/>
  <c r="G614" i="8"/>
  <c r="I614" i="8"/>
  <c r="H614" i="8"/>
  <c r="K614" i="8"/>
  <c r="D613" i="8"/>
  <c r="B613" i="8"/>
  <c r="C613" i="8"/>
  <c r="E613" i="8"/>
  <c r="F613" i="8"/>
  <c r="G613" i="8"/>
  <c r="I613" i="8"/>
  <c r="H613" i="8"/>
  <c r="K613" i="8"/>
  <c r="D612" i="8"/>
  <c r="B612" i="8"/>
  <c r="C612" i="8"/>
  <c r="E612" i="8"/>
  <c r="F612" i="8"/>
  <c r="G612" i="8"/>
  <c r="I612" i="8"/>
  <c r="H612" i="8"/>
  <c r="K612" i="8"/>
  <c r="D611" i="8"/>
  <c r="B611" i="8"/>
  <c r="C611" i="8"/>
  <c r="E611" i="8"/>
  <c r="F611" i="8"/>
  <c r="G611" i="8"/>
  <c r="I611" i="8"/>
  <c r="H611" i="8"/>
  <c r="K611" i="8"/>
  <c r="D610" i="8"/>
  <c r="B610" i="8"/>
  <c r="C610" i="8"/>
  <c r="E610" i="8"/>
  <c r="F610" i="8"/>
  <c r="G610" i="8"/>
  <c r="I610" i="8"/>
  <c r="H610" i="8"/>
  <c r="K610" i="8"/>
  <c r="D609" i="8"/>
  <c r="B609" i="8"/>
  <c r="C609" i="8"/>
  <c r="E609" i="8"/>
  <c r="F609" i="8"/>
  <c r="G609" i="8"/>
  <c r="I609" i="8"/>
  <c r="H609" i="8"/>
  <c r="K609" i="8"/>
  <c r="D608" i="8"/>
  <c r="B608" i="8"/>
  <c r="C608" i="8"/>
  <c r="E608" i="8"/>
  <c r="F608" i="8"/>
  <c r="G608" i="8"/>
  <c r="I608" i="8"/>
  <c r="H608" i="8"/>
  <c r="K608" i="8"/>
  <c r="D607" i="8"/>
  <c r="B607" i="8"/>
  <c r="C607" i="8"/>
  <c r="E607" i="8"/>
  <c r="F607" i="8"/>
  <c r="G607" i="8"/>
  <c r="I607" i="8"/>
  <c r="H607" i="8"/>
  <c r="K607" i="8"/>
  <c r="D606" i="8"/>
  <c r="B606" i="8"/>
  <c r="C606" i="8"/>
  <c r="E606" i="8"/>
  <c r="F606" i="8"/>
  <c r="G606" i="8"/>
  <c r="I606" i="8"/>
  <c r="H606" i="8"/>
  <c r="K606" i="8"/>
  <c r="D605" i="8"/>
  <c r="B605" i="8"/>
  <c r="C605" i="8"/>
  <c r="E605" i="8"/>
  <c r="F605" i="8"/>
  <c r="G605" i="8"/>
  <c r="I605" i="8"/>
  <c r="H605" i="8"/>
  <c r="K605" i="8"/>
  <c r="D604" i="8"/>
  <c r="B604" i="8"/>
  <c r="C604" i="8"/>
  <c r="E604" i="8"/>
  <c r="F604" i="8"/>
  <c r="G604" i="8"/>
  <c r="I604" i="8"/>
  <c r="H604" i="8"/>
  <c r="K604" i="8"/>
  <c r="D603" i="8"/>
  <c r="B603" i="8"/>
  <c r="C603" i="8"/>
  <c r="E603" i="8"/>
  <c r="F603" i="8"/>
  <c r="G603" i="8"/>
  <c r="I603" i="8"/>
  <c r="H603" i="8"/>
  <c r="K603" i="8"/>
  <c r="D602" i="8"/>
  <c r="B602" i="8"/>
  <c r="C602" i="8"/>
  <c r="E602" i="8"/>
  <c r="F602" i="8"/>
  <c r="G602" i="8"/>
  <c r="I602" i="8"/>
  <c r="H602" i="8"/>
  <c r="K602" i="8"/>
  <c r="D601" i="8"/>
  <c r="B601" i="8"/>
  <c r="C601" i="8"/>
  <c r="E601" i="8"/>
  <c r="F601" i="8"/>
  <c r="G601" i="8"/>
  <c r="I601" i="8"/>
  <c r="H601" i="8"/>
  <c r="K601" i="8"/>
  <c r="D600" i="8"/>
  <c r="B600" i="8"/>
  <c r="C600" i="8"/>
  <c r="E600" i="8"/>
  <c r="F600" i="8"/>
  <c r="G600" i="8"/>
  <c r="I600" i="8"/>
  <c r="H600" i="8"/>
  <c r="K600" i="8"/>
  <c r="D599" i="8"/>
  <c r="B599" i="8"/>
  <c r="C599" i="8"/>
  <c r="E599" i="8"/>
  <c r="F599" i="8"/>
  <c r="G599" i="8"/>
  <c r="I599" i="8"/>
  <c r="H599" i="8"/>
  <c r="K599" i="8"/>
  <c r="D598" i="8"/>
  <c r="B598" i="8"/>
  <c r="C598" i="8"/>
  <c r="E598" i="8"/>
  <c r="F598" i="8"/>
  <c r="G598" i="8"/>
  <c r="I598" i="8"/>
  <c r="H598" i="8"/>
  <c r="K598" i="8"/>
  <c r="D597" i="8"/>
  <c r="B597" i="8"/>
  <c r="C597" i="8"/>
  <c r="E597" i="8"/>
  <c r="F597" i="8"/>
  <c r="G597" i="8"/>
  <c r="I597" i="8"/>
  <c r="H597" i="8"/>
  <c r="K597" i="8"/>
  <c r="D596" i="8"/>
  <c r="B596" i="8"/>
  <c r="C596" i="8"/>
  <c r="E596" i="8"/>
  <c r="F596" i="8"/>
  <c r="G596" i="8"/>
  <c r="I596" i="8"/>
  <c r="H596" i="8"/>
  <c r="K596" i="8"/>
  <c r="D595" i="8"/>
  <c r="B595" i="8"/>
  <c r="C595" i="8"/>
  <c r="E595" i="8"/>
  <c r="F595" i="8"/>
  <c r="G595" i="8"/>
  <c r="I595" i="8"/>
  <c r="H595" i="8"/>
  <c r="K595" i="8"/>
  <c r="D594" i="8"/>
  <c r="B594" i="8"/>
  <c r="C594" i="8"/>
  <c r="E594" i="8"/>
  <c r="F594" i="8"/>
  <c r="G594" i="8"/>
  <c r="I594" i="8"/>
  <c r="H594" i="8"/>
  <c r="K594" i="8"/>
  <c r="D593" i="8"/>
  <c r="B593" i="8"/>
  <c r="C593" i="8"/>
  <c r="E593" i="8"/>
  <c r="F593" i="8"/>
  <c r="G593" i="8"/>
  <c r="I593" i="8"/>
  <c r="H593" i="8"/>
  <c r="K593" i="8"/>
  <c r="D592" i="8"/>
  <c r="B592" i="8"/>
  <c r="C592" i="8"/>
  <c r="E592" i="8"/>
  <c r="F592" i="8"/>
  <c r="G592" i="8"/>
  <c r="I592" i="8"/>
  <c r="H592" i="8"/>
  <c r="K592" i="8"/>
  <c r="D591" i="8"/>
  <c r="B591" i="8"/>
  <c r="C591" i="8"/>
  <c r="E591" i="8"/>
  <c r="F591" i="8"/>
  <c r="G591" i="8"/>
  <c r="I591" i="8"/>
  <c r="H591" i="8"/>
  <c r="K591" i="8"/>
  <c r="D590" i="8"/>
  <c r="B590" i="8"/>
  <c r="C590" i="8"/>
  <c r="E590" i="8"/>
  <c r="F590" i="8"/>
  <c r="G590" i="8"/>
  <c r="I590" i="8"/>
  <c r="H590" i="8"/>
  <c r="K590" i="8"/>
  <c r="D589" i="8"/>
  <c r="B589" i="8"/>
  <c r="C589" i="8"/>
  <c r="E589" i="8"/>
  <c r="F589" i="8"/>
  <c r="G589" i="8"/>
  <c r="I589" i="8"/>
  <c r="H589" i="8"/>
  <c r="K589" i="8"/>
  <c r="D588" i="8"/>
  <c r="B588" i="8"/>
  <c r="C588" i="8"/>
  <c r="E588" i="8"/>
  <c r="F588" i="8"/>
  <c r="G588" i="8"/>
  <c r="I588" i="8"/>
  <c r="H588" i="8"/>
  <c r="K588" i="8"/>
  <c r="D587" i="8"/>
  <c r="B587" i="8"/>
  <c r="C587" i="8"/>
  <c r="E587" i="8"/>
  <c r="F587" i="8"/>
  <c r="G587" i="8"/>
  <c r="I587" i="8"/>
  <c r="H587" i="8"/>
  <c r="K587" i="8"/>
  <c r="K586" i="8"/>
  <c r="H586" i="8"/>
  <c r="K585" i="8"/>
  <c r="H585" i="8"/>
  <c r="D584" i="8"/>
  <c r="B584" i="8"/>
  <c r="C584" i="8"/>
  <c r="E584" i="8"/>
  <c r="F584" i="8"/>
  <c r="G584" i="8"/>
  <c r="I584" i="8"/>
  <c r="H584" i="8"/>
  <c r="K584" i="8"/>
  <c r="D583" i="8"/>
  <c r="B583" i="8"/>
  <c r="C583" i="8"/>
  <c r="E583" i="8"/>
  <c r="F583" i="8"/>
  <c r="G583" i="8"/>
  <c r="I583" i="8"/>
  <c r="H583" i="8"/>
  <c r="K583" i="8"/>
  <c r="D582" i="8"/>
  <c r="B582" i="8"/>
  <c r="C582" i="8"/>
  <c r="E582" i="8"/>
  <c r="F582" i="8"/>
  <c r="G582" i="8"/>
  <c r="I582" i="8"/>
  <c r="H582" i="8"/>
  <c r="K582" i="8"/>
  <c r="D581" i="8"/>
  <c r="B581" i="8"/>
  <c r="C581" i="8"/>
  <c r="E581" i="8"/>
  <c r="F581" i="8"/>
  <c r="G581" i="8"/>
  <c r="I581" i="8"/>
  <c r="H581" i="8"/>
  <c r="K581" i="8"/>
  <c r="D580" i="8"/>
  <c r="B580" i="8"/>
  <c r="C580" i="8"/>
  <c r="E580" i="8"/>
  <c r="F580" i="8"/>
  <c r="G580" i="8"/>
  <c r="I580" i="8"/>
  <c r="H580" i="8"/>
  <c r="K580" i="8"/>
  <c r="D579" i="8"/>
  <c r="B579" i="8"/>
  <c r="C579" i="8"/>
  <c r="E579" i="8"/>
  <c r="F579" i="8"/>
  <c r="G579" i="8"/>
  <c r="I579" i="8"/>
  <c r="H579" i="8"/>
  <c r="K579" i="8"/>
  <c r="D578" i="8"/>
  <c r="B578" i="8"/>
  <c r="C578" i="8"/>
  <c r="E578" i="8"/>
  <c r="F578" i="8"/>
  <c r="G578" i="8"/>
  <c r="I578" i="8"/>
  <c r="H578" i="8"/>
  <c r="K578" i="8"/>
  <c r="D577" i="8"/>
  <c r="B577" i="8"/>
  <c r="C577" i="8"/>
  <c r="E577" i="8"/>
  <c r="F577" i="8"/>
  <c r="G577" i="8"/>
  <c r="I577" i="8"/>
  <c r="H577" i="8"/>
  <c r="K577" i="8"/>
  <c r="D576" i="8"/>
  <c r="B576" i="8"/>
  <c r="C576" i="8"/>
  <c r="E576" i="8"/>
  <c r="F576" i="8"/>
  <c r="G576" i="8"/>
  <c r="I576" i="8"/>
  <c r="H576" i="8"/>
  <c r="K576" i="8"/>
  <c r="D575" i="8"/>
  <c r="B575" i="8"/>
  <c r="C575" i="8"/>
  <c r="E575" i="8"/>
  <c r="F575" i="8"/>
  <c r="G575" i="8"/>
  <c r="I575" i="8"/>
  <c r="H575" i="8"/>
  <c r="K575" i="8"/>
  <c r="D574" i="8"/>
  <c r="B574" i="8"/>
  <c r="C574" i="8"/>
  <c r="E574" i="8"/>
  <c r="F574" i="8"/>
  <c r="G574" i="8"/>
  <c r="I574" i="8"/>
  <c r="H574" i="8"/>
  <c r="K574" i="8"/>
  <c r="D573" i="8"/>
  <c r="B573" i="8"/>
  <c r="C573" i="8"/>
  <c r="E573" i="8"/>
  <c r="F573" i="8"/>
  <c r="G573" i="8"/>
  <c r="I573" i="8"/>
  <c r="H573" i="8"/>
  <c r="K573" i="8"/>
  <c r="D572" i="8"/>
  <c r="B572" i="8"/>
  <c r="C572" i="8"/>
  <c r="E572" i="8"/>
  <c r="F572" i="8"/>
  <c r="G572" i="8"/>
  <c r="I572" i="8"/>
  <c r="H572" i="8"/>
  <c r="K572" i="8"/>
  <c r="D571" i="8"/>
  <c r="B571" i="8"/>
  <c r="C571" i="8"/>
  <c r="E571" i="8"/>
  <c r="F571" i="8"/>
  <c r="G571" i="8"/>
  <c r="I571" i="8"/>
  <c r="H571" i="8"/>
  <c r="K571" i="8"/>
  <c r="D570" i="8"/>
  <c r="B570" i="8"/>
  <c r="C570" i="8"/>
  <c r="E570" i="8"/>
  <c r="F570" i="8"/>
  <c r="G570" i="8"/>
  <c r="I570" i="8"/>
  <c r="H570" i="8"/>
  <c r="K570" i="8"/>
  <c r="D569" i="8"/>
  <c r="B569" i="8"/>
  <c r="C569" i="8"/>
  <c r="E569" i="8"/>
  <c r="F569" i="8"/>
  <c r="G569" i="8"/>
  <c r="I569" i="8"/>
  <c r="H569" i="8"/>
  <c r="K569" i="8"/>
  <c r="D568" i="8"/>
  <c r="B568" i="8"/>
  <c r="C568" i="8"/>
  <c r="E568" i="8"/>
  <c r="F568" i="8"/>
  <c r="G568" i="8"/>
  <c r="I568" i="8"/>
  <c r="H568" i="8"/>
  <c r="K568" i="8"/>
  <c r="D567" i="8"/>
  <c r="B567" i="8"/>
  <c r="C567" i="8"/>
  <c r="E567" i="8"/>
  <c r="F567" i="8"/>
  <c r="G567" i="8"/>
  <c r="I567" i="8"/>
  <c r="H567" i="8"/>
  <c r="K567" i="8"/>
  <c r="D566" i="8"/>
  <c r="B566" i="8"/>
  <c r="C566" i="8"/>
  <c r="E566" i="8"/>
  <c r="F566" i="8"/>
  <c r="G566" i="8"/>
  <c r="I566" i="8"/>
  <c r="H566" i="8"/>
  <c r="K566" i="8"/>
  <c r="D565" i="8"/>
  <c r="B565" i="8"/>
  <c r="C565" i="8"/>
  <c r="E565" i="8"/>
  <c r="F565" i="8"/>
  <c r="G565" i="8"/>
  <c r="I565" i="8"/>
  <c r="H565" i="8"/>
  <c r="K565" i="8"/>
  <c r="D564" i="8"/>
  <c r="B564" i="8"/>
  <c r="C564" i="8"/>
  <c r="E564" i="8"/>
  <c r="F564" i="8"/>
  <c r="G564" i="8"/>
  <c r="I564" i="8"/>
  <c r="H564" i="8"/>
  <c r="K564" i="8"/>
  <c r="D563" i="8"/>
  <c r="B563" i="8"/>
  <c r="C563" i="8"/>
  <c r="E563" i="8"/>
  <c r="F563" i="8"/>
  <c r="G563" i="8"/>
  <c r="I563" i="8"/>
  <c r="H563" i="8"/>
  <c r="K563" i="8"/>
  <c r="D562" i="8"/>
  <c r="B562" i="8"/>
  <c r="C562" i="8"/>
  <c r="E562" i="8"/>
  <c r="F562" i="8"/>
  <c r="G562" i="8"/>
  <c r="I562" i="8"/>
  <c r="H562" i="8"/>
  <c r="K562" i="8"/>
  <c r="D561" i="8"/>
  <c r="B561" i="8"/>
  <c r="C561" i="8"/>
  <c r="E561" i="8"/>
  <c r="F561" i="8"/>
  <c r="G561" i="8"/>
  <c r="I561" i="8"/>
  <c r="H561" i="8"/>
  <c r="K561" i="8"/>
  <c r="D560" i="8"/>
  <c r="B560" i="8"/>
  <c r="C560" i="8"/>
  <c r="E560" i="8"/>
  <c r="F560" i="8"/>
  <c r="G560" i="8"/>
  <c r="I560" i="8"/>
  <c r="H560" i="8"/>
  <c r="K560" i="8"/>
  <c r="D559" i="8"/>
  <c r="B559" i="8"/>
  <c r="C559" i="8"/>
  <c r="E559" i="8"/>
  <c r="F559" i="8"/>
  <c r="G559" i="8"/>
  <c r="I559" i="8"/>
  <c r="H559" i="8"/>
  <c r="K559" i="8"/>
  <c r="D558" i="8"/>
  <c r="B558" i="8"/>
  <c r="C558" i="8"/>
  <c r="E558" i="8"/>
  <c r="F558" i="8"/>
  <c r="G558" i="8"/>
  <c r="I558" i="8"/>
  <c r="H558" i="8"/>
  <c r="K558" i="8"/>
  <c r="D557" i="8"/>
  <c r="B557" i="8"/>
  <c r="C557" i="8"/>
  <c r="E557" i="8"/>
  <c r="F557" i="8"/>
  <c r="G557" i="8"/>
  <c r="I557" i="8"/>
  <c r="H557" i="8"/>
  <c r="K557" i="8"/>
  <c r="D556" i="8"/>
  <c r="B556" i="8"/>
  <c r="C556" i="8"/>
  <c r="E556" i="8"/>
  <c r="F556" i="8"/>
  <c r="G556" i="8"/>
  <c r="I556" i="8"/>
  <c r="H556" i="8"/>
  <c r="K556" i="8"/>
  <c r="D555" i="8"/>
  <c r="B555" i="8"/>
  <c r="C555" i="8"/>
  <c r="E555" i="8"/>
  <c r="F555" i="8"/>
  <c r="G555" i="8"/>
  <c r="I555" i="8"/>
  <c r="H555" i="8"/>
  <c r="K555" i="8"/>
  <c r="D554" i="8"/>
  <c r="B554" i="8"/>
  <c r="C554" i="8"/>
  <c r="E554" i="8"/>
  <c r="F554" i="8"/>
  <c r="G554" i="8"/>
  <c r="I554" i="8"/>
  <c r="H554" i="8"/>
  <c r="K554" i="8"/>
  <c r="D553" i="8"/>
  <c r="B553" i="8"/>
  <c r="C553" i="8"/>
  <c r="E553" i="8"/>
  <c r="F553" i="8"/>
  <c r="G553" i="8"/>
  <c r="I553" i="8"/>
  <c r="H553" i="8"/>
  <c r="K553" i="8"/>
  <c r="D552" i="8"/>
  <c r="B552" i="8"/>
  <c r="C552" i="8"/>
  <c r="E552" i="8"/>
  <c r="F552" i="8"/>
  <c r="G552" i="8"/>
  <c r="I552" i="8"/>
  <c r="H552" i="8"/>
  <c r="K552" i="8"/>
  <c r="D551" i="8"/>
  <c r="B551" i="8"/>
  <c r="C551" i="8"/>
  <c r="E551" i="8"/>
  <c r="F551" i="8"/>
  <c r="G551" i="8"/>
  <c r="I551" i="8"/>
  <c r="H551" i="8"/>
  <c r="K551" i="8"/>
  <c r="D550" i="8"/>
  <c r="B550" i="8"/>
  <c r="C550" i="8"/>
  <c r="E550" i="8"/>
  <c r="F550" i="8"/>
  <c r="G550" i="8"/>
  <c r="I550" i="8"/>
  <c r="H550" i="8"/>
  <c r="K550" i="8"/>
  <c r="D549" i="8"/>
  <c r="B549" i="8"/>
  <c r="C549" i="8"/>
  <c r="E549" i="8"/>
  <c r="F549" i="8"/>
  <c r="G549" i="8"/>
  <c r="I549" i="8"/>
  <c r="H549" i="8"/>
  <c r="K549" i="8"/>
  <c r="D548" i="8"/>
  <c r="B548" i="8"/>
  <c r="C548" i="8"/>
  <c r="E548" i="8"/>
  <c r="F548" i="8"/>
  <c r="G548" i="8"/>
  <c r="I548" i="8"/>
  <c r="H548" i="8"/>
  <c r="K548" i="8"/>
  <c r="D547" i="8"/>
  <c r="B547" i="8"/>
  <c r="C547" i="8"/>
  <c r="E547" i="8"/>
  <c r="F547" i="8"/>
  <c r="G547" i="8"/>
  <c r="I547" i="8"/>
  <c r="H547" i="8"/>
  <c r="K547" i="8"/>
  <c r="D546" i="8"/>
  <c r="B546" i="8"/>
  <c r="C546" i="8"/>
  <c r="E546" i="8"/>
  <c r="F546" i="8"/>
  <c r="G546" i="8"/>
  <c r="I546" i="8"/>
  <c r="H546" i="8"/>
  <c r="K546" i="8"/>
  <c r="D545" i="8"/>
  <c r="B545" i="8"/>
  <c r="C545" i="8"/>
  <c r="E545" i="8"/>
  <c r="F545" i="8"/>
  <c r="G545" i="8"/>
  <c r="I545" i="8"/>
  <c r="H545" i="8"/>
  <c r="K545" i="8"/>
  <c r="D544" i="8"/>
  <c r="B544" i="8"/>
  <c r="C544" i="8"/>
  <c r="E544" i="8"/>
  <c r="F544" i="8"/>
  <c r="G544" i="8"/>
  <c r="I544" i="8"/>
  <c r="H544" i="8"/>
  <c r="K544" i="8"/>
  <c r="D543" i="8"/>
  <c r="B543" i="8"/>
  <c r="C543" i="8"/>
  <c r="E543" i="8"/>
  <c r="F543" i="8"/>
  <c r="G543" i="8"/>
  <c r="I543" i="8"/>
  <c r="H543" i="8"/>
  <c r="K543" i="8"/>
  <c r="D542" i="8"/>
  <c r="B542" i="8"/>
  <c r="C542" i="8"/>
  <c r="E542" i="8"/>
  <c r="F542" i="8"/>
  <c r="G542" i="8"/>
  <c r="I542" i="8"/>
  <c r="H542" i="8"/>
  <c r="K542" i="8"/>
  <c r="D541" i="8"/>
  <c r="B541" i="8"/>
  <c r="C541" i="8"/>
  <c r="E541" i="8"/>
  <c r="F541" i="8"/>
  <c r="G541" i="8"/>
  <c r="I541" i="8"/>
  <c r="H541" i="8"/>
  <c r="K541" i="8"/>
  <c r="D540" i="8"/>
  <c r="B540" i="8"/>
  <c r="C540" i="8"/>
  <c r="E540" i="8"/>
  <c r="F540" i="8"/>
  <c r="G540" i="8"/>
  <c r="I540" i="8"/>
  <c r="H540" i="8"/>
  <c r="K540" i="8"/>
  <c r="D539" i="8"/>
  <c r="B539" i="8"/>
  <c r="C539" i="8"/>
  <c r="E539" i="8"/>
  <c r="F539" i="8"/>
  <c r="G539" i="8"/>
  <c r="I539" i="8"/>
  <c r="H539" i="8"/>
  <c r="K539" i="8"/>
  <c r="D538" i="8"/>
  <c r="B538" i="8"/>
  <c r="C538" i="8"/>
  <c r="E538" i="8"/>
  <c r="F538" i="8"/>
  <c r="G538" i="8"/>
  <c r="I538" i="8"/>
  <c r="H538" i="8"/>
  <c r="K538" i="8"/>
  <c r="D537" i="8"/>
  <c r="B537" i="8"/>
  <c r="C537" i="8"/>
  <c r="E537" i="8"/>
  <c r="F537" i="8"/>
  <c r="G537" i="8"/>
  <c r="I537" i="8"/>
  <c r="H537" i="8"/>
  <c r="K537" i="8"/>
  <c r="D536" i="8"/>
  <c r="B536" i="8"/>
  <c r="C536" i="8"/>
  <c r="E536" i="8"/>
  <c r="F536" i="8"/>
  <c r="G536" i="8"/>
  <c r="I536" i="8"/>
  <c r="H536" i="8"/>
  <c r="K536" i="8"/>
  <c r="D535" i="8"/>
  <c r="B535" i="8"/>
  <c r="C535" i="8"/>
  <c r="E535" i="8"/>
  <c r="F535" i="8"/>
  <c r="G535" i="8"/>
  <c r="I535" i="8"/>
  <c r="H535" i="8"/>
  <c r="K535" i="8"/>
  <c r="D534" i="8"/>
  <c r="B534" i="8"/>
  <c r="C534" i="8"/>
  <c r="E534" i="8"/>
  <c r="F534" i="8"/>
  <c r="G534" i="8"/>
  <c r="I534" i="8"/>
  <c r="H534" i="8"/>
  <c r="K534" i="8"/>
  <c r="D533" i="8"/>
  <c r="B533" i="8"/>
  <c r="C533" i="8"/>
  <c r="E533" i="8"/>
  <c r="F533" i="8"/>
  <c r="G533" i="8"/>
  <c r="I533" i="8"/>
  <c r="H533" i="8"/>
  <c r="K533" i="8"/>
  <c r="D532" i="8"/>
  <c r="B532" i="8"/>
  <c r="C532" i="8"/>
  <c r="E532" i="8"/>
  <c r="F532" i="8"/>
  <c r="G532" i="8"/>
  <c r="I532" i="8"/>
  <c r="H532" i="8"/>
  <c r="K532" i="8"/>
  <c r="D531" i="8"/>
  <c r="B531" i="8"/>
  <c r="C531" i="8"/>
  <c r="E531" i="8"/>
  <c r="F531" i="8"/>
  <c r="G531" i="8"/>
  <c r="I531" i="8"/>
  <c r="H531" i="8"/>
  <c r="K531" i="8"/>
  <c r="D530" i="8"/>
  <c r="B530" i="8"/>
  <c r="C530" i="8"/>
  <c r="E530" i="8"/>
  <c r="F530" i="8"/>
  <c r="G530" i="8"/>
  <c r="I530" i="8"/>
  <c r="H530" i="8"/>
  <c r="K530" i="8"/>
  <c r="D529" i="8"/>
  <c r="B529" i="8"/>
  <c r="C529" i="8"/>
  <c r="E529" i="8"/>
  <c r="F529" i="8"/>
  <c r="G529" i="8"/>
  <c r="I529" i="8"/>
  <c r="H529" i="8"/>
  <c r="K529" i="8"/>
  <c r="D528" i="8"/>
  <c r="B528" i="8"/>
  <c r="C528" i="8"/>
  <c r="E528" i="8"/>
  <c r="F528" i="8"/>
  <c r="G528" i="8"/>
  <c r="I528" i="8"/>
  <c r="H528" i="8"/>
  <c r="K528" i="8"/>
  <c r="D527" i="8"/>
  <c r="B527" i="8"/>
  <c r="C527" i="8"/>
  <c r="E527" i="8"/>
  <c r="F527" i="8"/>
  <c r="G527" i="8"/>
  <c r="I527" i="8"/>
  <c r="H527" i="8"/>
  <c r="K527" i="8"/>
  <c r="D526" i="8"/>
  <c r="B526" i="8"/>
  <c r="C526" i="8"/>
  <c r="E526" i="8"/>
  <c r="F526" i="8"/>
  <c r="G526" i="8"/>
  <c r="I526" i="8"/>
  <c r="H526" i="8"/>
  <c r="K526" i="8"/>
  <c r="D525" i="8"/>
  <c r="B525" i="8"/>
  <c r="C525" i="8"/>
  <c r="E525" i="8"/>
  <c r="F525" i="8"/>
  <c r="G525" i="8"/>
  <c r="I525" i="8"/>
  <c r="H525" i="8"/>
  <c r="K525" i="8"/>
  <c r="D524" i="8"/>
  <c r="B524" i="8"/>
  <c r="C524" i="8"/>
  <c r="E524" i="8"/>
  <c r="F524" i="8"/>
  <c r="G524" i="8"/>
  <c r="I524" i="8"/>
  <c r="H524" i="8"/>
  <c r="K524" i="8"/>
  <c r="D523" i="8"/>
  <c r="B523" i="8"/>
  <c r="C523" i="8"/>
  <c r="E523" i="8"/>
  <c r="F523" i="8"/>
  <c r="G523" i="8"/>
  <c r="I523" i="8"/>
  <c r="H523" i="8"/>
  <c r="K523" i="8"/>
  <c r="D522" i="8"/>
  <c r="B522" i="8"/>
  <c r="C522" i="8"/>
  <c r="E522" i="8"/>
  <c r="F522" i="8"/>
  <c r="G522" i="8"/>
  <c r="I522" i="8"/>
  <c r="H522" i="8"/>
  <c r="K522" i="8"/>
  <c r="D521" i="8"/>
  <c r="B521" i="8"/>
  <c r="C521" i="8"/>
  <c r="E521" i="8"/>
  <c r="F521" i="8"/>
  <c r="G521" i="8"/>
  <c r="I521" i="8"/>
  <c r="H521" i="8"/>
  <c r="K521" i="8"/>
  <c r="D520" i="8"/>
  <c r="B520" i="8"/>
  <c r="C520" i="8"/>
  <c r="E520" i="8"/>
  <c r="F520" i="8"/>
  <c r="G520" i="8"/>
  <c r="I520" i="8"/>
  <c r="H520" i="8"/>
  <c r="K520" i="8"/>
  <c r="D519" i="8"/>
  <c r="B519" i="8"/>
  <c r="C519" i="8"/>
  <c r="E519" i="8"/>
  <c r="F519" i="8"/>
  <c r="G519" i="8"/>
  <c r="I519" i="8"/>
  <c r="H519" i="8"/>
  <c r="K519" i="8"/>
  <c r="D518" i="8"/>
  <c r="B518" i="8"/>
  <c r="C518" i="8"/>
  <c r="E518" i="8"/>
  <c r="F518" i="8"/>
  <c r="G518" i="8"/>
  <c r="I518" i="8"/>
  <c r="H518" i="8"/>
  <c r="K518" i="8"/>
  <c r="D517" i="8"/>
  <c r="B517" i="8"/>
  <c r="C517" i="8"/>
  <c r="E517" i="8"/>
  <c r="F517" i="8"/>
  <c r="G517" i="8"/>
  <c r="I517" i="8"/>
  <c r="H517" i="8"/>
  <c r="K517" i="8"/>
  <c r="D516" i="8"/>
  <c r="B516" i="8"/>
  <c r="C516" i="8"/>
  <c r="E516" i="8"/>
  <c r="F516" i="8"/>
  <c r="G516" i="8"/>
  <c r="I516" i="8"/>
  <c r="H516" i="8"/>
  <c r="K516" i="8"/>
  <c r="D515" i="8"/>
  <c r="B515" i="8"/>
  <c r="C515" i="8"/>
  <c r="E515" i="8"/>
  <c r="F515" i="8"/>
  <c r="G515" i="8"/>
  <c r="I515" i="8"/>
  <c r="H515" i="8"/>
  <c r="K515" i="8"/>
  <c r="K514" i="8"/>
  <c r="H514" i="8"/>
  <c r="K513" i="8"/>
  <c r="H513" i="8"/>
  <c r="D512" i="8"/>
  <c r="B512" i="8"/>
  <c r="C512" i="8"/>
  <c r="E512" i="8"/>
  <c r="F512" i="8"/>
  <c r="G512" i="8"/>
  <c r="I512" i="8"/>
  <c r="H512" i="8"/>
  <c r="K512" i="8"/>
  <c r="D511" i="8"/>
  <c r="B511" i="8"/>
  <c r="C511" i="8"/>
  <c r="E511" i="8"/>
  <c r="F511" i="8"/>
  <c r="G511" i="8"/>
  <c r="I511" i="8"/>
  <c r="H511" i="8"/>
  <c r="K511" i="8"/>
  <c r="D510" i="8"/>
  <c r="B510" i="8"/>
  <c r="C510" i="8"/>
  <c r="E510" i="8"/>
  <c r="F510" i="8"/>
  <c r="G510" i="8"/>
  <c r="I510" i="8"/>
  <c r="H510" i="8"/>
  <c r="K510" i="8"/>
  <c r="D509" i="8"/>
  <c r="B509" i="8"/>
  <c r="C509" i="8"/>
  <c r="E509" i="8"/>
  <c r="F509" i="8"/>
  <c r="G509" i="8"/>
  <c r="I509" i="8"/>
  <c r="H509" i="8"/>
  <c r="K509" i="8"/>
  <c r="D508" i="8"/>
  <c r="B508" i="8"/>
  <c r="C508" i="8"/>
  <c r="E508" i="8"/>
  <c r="F508" i="8"/>
  <c r="G508" i="8"/>
  <c r="I508" i="8"/>
  <c r="H508" i="8"/>
  <c r="K508" i="8"/>
  <c r="D507" i="8"/>
  <c r="B507" i="8"/>
  <c r="C507" i="8"/>
  <c r="E507" i="8"/>
  <c r="F507" i="8"/>
  <c r="G507" i="8"/>
  <c r="I507" i="8"/>
  <c r="H507" i="8"/>
  <c r="K507" i="8"/>
  <c r="D506" i="8"/>
  <c r="B506" i="8"/>
  <c r="C506" i="8"/>
  <c r="E506" i="8"/>
  <c r="F506" i="8"/>
  <c r="G506" i="8"/>
  <c r="I506" i="8"/>
  <c r="H506" i="8"/>
  <c r="K506" i="8"/>
  <c r="D505" i="8"/>
  <c r="B505" i="8"/>
  <c r="C505" i="8"/>
  <c r="E505" i="8"/>
  <c r="F505" i="8"/>
  <c r="G505" i="8"/>
  <c r="I505" i="8"/>
  <c r="H505" i="8"/>
  <c r="K505" i="8"/>
  <c r="D504" i="8"/>
  <c r="B504" i="8"/>
  <c r="C504" i="8"/>
  <c r="E504" i="8"/>
  <c r="F504" i="8"/>
  <c r="G504" i="8"/>
  <c r="I504" i="8"/>
  <c r="H504" i="8"/>
  <c r="K504" i="8"/>
  <c r="D503" i="8"/>
  <c r="B503" i="8"/>
  <c r="C503" i="8"/>
  <c r="E503" i="8"/>
  <c r="F503" i="8"/>
  <c r="G503" i="8"/>
  <c r="I503" i="8"/>
  <c r="H503" i="8"/>
  <c r="K503" i="8"/>
  <c r="D502" i="8"/>
  <c r="B502" i="8"/>
  <c r="C502" i="8"/>
  <c r="E502" i="8"/>
  <c r="F502" i="8"/>
  <c r="G502" i="8"/>
  <c r="I502" i="8"/>
  <c r="H502" i="8"/>
  <c r="K502" i="8"/>
  <c r="D501" i="8"/>
  <c r="B501" i="8"/>
  <c r="C501" i="8"/>
  <c r="E501" i="8"/>
  <c r="F501" i="8"/>
  <c r="G501" i="8"/>
  <c r="I501" i="8"/>
  <c r="H501" i="8"/>
  <c r="K501" i="8"/>
  <c r="D500" i="8"/>
  <c r="B500" i="8"/>
  <c r="C500" i="8"/>
  <c r="E500" i="8"/>
  <c r="F500" i="8"/>
  <c r="G500" i="8"/>
  <c r="I500" i="8"/>
  <c r="H500" i="8"/>
  <c r="K500" i="8"/>
  <c r="D499" i="8"/>
  <c r="B499" i="8"/>
  <c r="C499" i="8"/>
  <c r="E499" i="8"/>
  <c r="F499" i="8"/>
  <c r="G499" i="8"/>
  <c r="I499" i="8"/>
  <c r="H499" i="8"/>
  <c r="K499" i="8"/>
  <c r="D498" i="8"/>
  <c r="B498" i="8"/>
  <c r="C498" i="8"/>
  <c r="E498" i="8"/>
  <c r="F498" i="8"/>
  <c r="G498" i="8"/>
  <c r="I498" i="8"/>
  <c r="H498" i="8"/>
  <c r="K498" i="8"/>
  <c r="D497" i="8"/>
  <c r="B497" i="8"/>
  <c r="C497" i="8"/>
  <c r="E497" i="8"/>
  <c r="F497" i="8"/>
  <c r="G497" i="8"/>
  <c r="I497" i="8"/>
  <c r="H497" i="8"/>
  <c r="K497" i="8"/>
  <c r="D496" i="8"/>
  <c r="B496" i="8"/>
  <c r="C496" i="8"/>
  <c r="E496" i="8"/>
  <c r="F496" i="8"/>
  <c r="G496" i="8"/>
  <c r="I496" i="8"/>
  <c r="H496" i="8"/>
  <c r="K496" i="8"/>
  <c r="D495" i="8"/>
  <c r="B495" i="8"/>
  <c r="C495" i="8"/>
  <c r="E495" i="8"/>
  <c r="F495" i="8"/>
  <c r="G495" i="8"/>
  <c r="I495" i="8"/>
  <c r="H495" i="8"/>
  <c r="K495" i="8"/>
  <c r="D494" i="8"/>
  <c r="B494" i="8"/>
  <c r="C494" i="8"/>
  <c r="E494" i="8"/>
  <c r="F494" i="8"/>
  <c r="G494" i="8"/>
  <c r="I494" i="8"/>
  <c r="H494" i="8"/>
  <c r="K494" i="8"/>
  <c r="D493" i="8"/>
  <c r="B493" i="8"/>
  <c r="C493" i="8"/>
  <c r="E493" i="8"/>
  <c r="F493" i="8"/>
  <c r="G493" i="8"/>
  <c r="I493" i="8"/>
  <c r="H493" i="8"/>
  <c r="K493" i="8"/>
  <c r="D492" i="8"/>
  <c r="B492" i="8"/>
  <c r="C492" i="8"/>
  <c r="E492" i="8"/>
  <c r="F492" i="8"/>
  <c r="G492" i="8"/>
  <c r="I492" i="8"/>
  <c r="H492" i="8"/>
  <c r="K492" i="8"/>
  <c r="D491" i="8"/>
  <c r="B491" i="8"/>
  <c r="C491" i="8"/>
  <c r="E491" i="8"/>
  <c r="F491" i="8"/>
  <c r="G491" i="8"/>
  <c r="I491" i="8"/>
  <c r="H491" i="8"/>
  <c r="K491" i="8"/>
  <c r="D490" i="8"/>
  <c r="B490" i="8"/>
  <c r="C490" i="8"/>
  <c r="E490" i="8"/>
  <c r="F490" i="8"/>
  <c r="G490" i="8"/>
  <c r="I490" i="8"/>
  <c r="H490" i="8"/>
  <c r="K490" i="8"/>
  <c r="D489" i="8"/>
  <c r="B489" i="8"/>
  <c r="C489" i="8"/>
  <c r="E489" i="8"/>
  <c r="F489" i="8"/>
  <c r="G489" i="8"/>
  <c r="I489" i="8"/>
  <c r="H489" i="8"/>
  <c r="K489" i="8"/>
  <c r="D488" i="8"/>
  <c r="B488" i="8"/>
  <c r="C488" i="8"/>
  <c r="E488" i="8"/>
  <c r="F488" i="8"/>
  <c r="G488" i="8"/>
  <c r="I488" i="8"/>
  <c r="H488" i="8"/>
  <c r="K488" i="8"/>
  <c r="D487" i="8"/>
  <c r="B487" i="8"/>
  <c r="C487" i="8"/>
  <c r="E487" i="8"/>
  <c r="F487" i="8"/>
  <c r="G487" i="8"/>
  <c r="I487" i="8"/>
  <c r="H487" i="8"/>
  <c r="K487" i="8"/>
  <c r="D486" i="8"/>
  <c r="B486" i="8"/>
  <c r="C486" i="8"/>
  <c r="E486" i="8"/>
  <c r="F486" i="8"/>
  <c r="G486" i="8"/>
  <c r="I486" i="8"/>
  <c r="H486" i="8"/>
  <c r="K486" i="8"/>
  <c r="D485" i="8"/>
  <c r="B485" i="8"/>
  <c r="C485" i="8"/>
  <c r="E485" i="8"/>
  <c r="F485" i="8"/>
  <c r="G485" i="8"/>
  <c r="I485" i="8"/>
  <c r="H485" i="8"/>
  <c r="K485" i="8"/>
  <c r="D484" i="8"/>
  <c r="B484" i="8"/>
  <c r="C484" i="8"/>
  <c r="E484" i="8"/>
  <c r="F484" i="8"/>
  <c r="G484" i="8"/>
  <c r="I484" i="8"/>
  <c r="H484" i="8"/>
  <c r="K484" i="8"/>
  <c r="D483" i="8"/>
  <c r="B483" i="8"/>
  <c r="C483" i="8"/>
  <c r="E483" i="8"/>
  <c r="F483" i="8"/>
  <c r="G483" i="8"/>
  <c r="I483" i="8"/>
  <c r="H483" i="8"/>
  <c r="K483" i="8"/>
  <c r="D482" i="8"/>
  <c r="B482" i="8"/>
  <c r="C482" i="8"/>
  <c r="E482" i="8"/>
  <c r="F482" i="8"/>
  <c r="G482" i="8"/>
  <c r="I482" i="8"/>
  <c r="H482" i="8"/>
  <c r="K482" i="8"/>
  <c r="D481" i="8"/>
  <c r="B481" i="8"/>
  <c r="C481" i="8"/>
  <c r="E481" i="8"/>
  <c r="F481" i="8"/>
  <c r="G481" i="8"/>
  <c r="I481" i="8"/>
  <c r="H481" i="8"/>
  <c r="K481" i="8"/>
  <c r="D480" i="8"/>
  <c r="B480" i="8"/>
  <c r="C480" i="8"/>
  <c r="E480" i="8"/>
  <c r="F480" i="8"/>
  <c r="G480" i="8"/>
  <c r="I480" i="8"/>
  <c r="H480" i="8"/>
  <c r="K480" i="8"/>
  <c r="D479" i="8"/>
  <c r="B479" i="8"/>
  <c r="C479" i="8"/>
  <c r="E479" i="8"/>
  <c r="F479" i="8"/>
  <c r="G479" i="8"/>
  <c r="I479" i="8"/>
  <c r="H479" i="8"/>
  <c r="K479" i="8"/>
  <c r="D478" i="8"/>
  <c r="B478" i="8"/>
  <c r="C478" i="8"/>
  <c r="E478" i="8"/>
  <c r="F478" i="8"/>
  <c r="G478" i="8"/>
  <c r="I478" i="8"/>
  <c r="H478" i="8"/>
  <c r="K478" i="8"/>
  <c r="D477" i="8"/>
  <c r="B477" i="8"/>
  <c r="C477" i="8"/>
  <c r="E477" i="8"/>
  <c r="F477" i="8"/>
  <c r="G477" i="8"/>
  <c r="I477" i="8"/>
  <c r="H477" i="8"/>
  <c r="K477" i="8"/>
  <c r="D476" i="8"/>
  <c r="B476" i="8"/>
  <c r="C476" i="8"/>
  <c r="E476" i="8"/>
  <c r="F476" i="8"/>
  <c r="G476" i="8"/>
  <c r="I476" i="8"/>
  <c r="H476" i="8"/>
  <c r="K476" i="8"/>
  <c r="D475" i="8"/>
  <c r="B475" i="8"/>
  <c r="C475" i="8"/>
  <c r="E475" i="8"/>
  <c r="F475" i="8"/>
  <c r="G475" i="8"/>
  <c r="I475" i="8"/>
  <c r="H475" i="8"/>
  <c r="K475" i="8"/>
  <c r="D474" i="8"/>
  <c r="B474" i="8"/>
  <c r="C474" i="8"/>
  <c r="E474" i="8"/>
  <c r="F474" i="8"/>
  <c r="G474" i="8"/>
  <c r="I474" i="8"/>
  <c r="H474" i="8"/>
  <c r="K474" i="8"/>
  <c r="D473" i="8"/>
  <c r="B473" i="8"/>
  <c r="C473" i="8"/>
  <c r="E473" i="8"/>
  <c r="F473" i="8"/>
  <c r="G473" i="8"/>
  <c r="I473" i="8"/>
  <c r="H473" i="8"/>
  <c r="K473" i="8"/>
  <c r="D472" i="8"/>
  <c r="B472" i="8"/>
  <c r="C472" i="8"/>
  <c r="E472" i="8"/>
  <c r="F472" i="8"/>
  <c r="G472" i="8"/>
  <c r="I472" i="8"/>
  <c r="H472" i="8"/>
  <c r="K472" i="8"/>
  <c r="D471" i="8"/>
  <c r="B471" i="8"/>
  <c r="C471" i="8"/>
  <c r="E471" i="8"/>
  <c r="F471" i="8"/>
  <c r="G471" i="8"/>
  <c r="I471" i="8"/>
  <c r="H471" i="8"/>
  <c r="K471" i="8"/>
  <c r="D470" i="8"/>
  <c r="B470" i="8"/>
  <c r="C470" i="8"/>
  <c r="E470" i="8"/>
  <c r="F470" i="8"/>
  <c r="G470" i="8"/>
  <c r="I470" i="8"/>
  <c r="H470" i="8"/>
  <c r="K470" i="8"/>
  <c r="D469" i="8"/>
  <c r="B469" i="8"/>
  <c r="C469" i="8"/>
  <c r="E469" i="8"/>
  <c r="F469" i="8"/>
  <c r="G469" i="8"/>
  <c r="I469" i="8"/>
  <c r="H469" i="8"/>
  <c r="K469" i="8"/>
  <c r="D468" i="8"/>
  <c r="B468" i="8"/>
  <c r="C468" i="8"/>
  <c r="E468" i="8"/>
  <c r="F468" i="8"/>
  <c r="G468" i="8"/>
  <c r="I468" i="8"/>
  <c r="H468" i="8"/>
  <c r="K468" i="8"/>
  <c r="D467" i="8"/>
  <c r="B467" i="8"/>
  <c r="C467" i="8"/>
  <c r="E467" i="8"/>
  <c r="F467" i="8"/>
  <c r="G467" i="8"/>
  <c r="I467" i="8"/>
  <c r="H467" i="8"/>
  <c r="K467" i="8"/>
  <c r="D466" i="8"/>
  <c r="B466" i="8"/>
  <c r="C466" i="8"/>
  <c r="E466" i="8"/>
  <c r="F466" i="8"/>
  <c r="G466" i="8"/>
  <c r="I466" i="8"/>
  <c r="H466" i="8"/>
  <c r="K466" i="8"/>
  <c r="D465" i="8"/>
  <c r="B465" i="8"/>
  <c r="C465" i="8"/>
  <c r="E465" i="8"/>
  <c r="F465" i="8"/>
  <c r="G465" i="8"/>
  <c r="I465" i="8"/>
  <c r="H465" i="8"/>
  <c r="K465" i="8"/>
  <c r="D464" i="8"/>
  <c r="B464" i="8"/>
  <c r="C464" i="8"/>
  <c r="E464" i="8"/>
  <c r="F464" i="8"/>
  <c r="G464" i="8"/>
  <c r="I464" i="8"/>
  <c r="H464" i="8"/>
  <c r="K464" i="8"/>
  <c r="D463" i="8"/>
  <c r="B463" i="8"/>
  <c r="C463" i="8"/>
  <c r="E463" i="8"/>
  <c r="F463" i="8"/>
  <c r="G463" i="8"/>
  <c r="I463" i="8"/>
  <c r="H463" i="8"/>
  <c r="K463" i="8"/>
  <c r="D462" i="8"/>
  <c r="B462" i="8"/>
  <c r="C462" i="8"/>
  <c r="E462" i="8"/>
  <c r="F462" i="8"/>
  <c r="G462" i="8"/>
  <c r="I462" i="8"/>
  <c r="H462" i="8"/>
  <c r="K462" i="8"/>
  <c r="D461" i="8"/>
  <c r="B461" i="8"/>
  <c r="C461" i="8"/>
  <c r="E461" i="8"/>
  <c r="F461" i="8"/>
  <c r="G461" i="8"/>
  <c r="I461" i="8"/>
  <c r="H461" i="8"/>
  <c r="K461" i="8"/>
  <c r="D460" i="8"/>
  <c r="B460" i="8"/>
  <c r="C460" i="8"/>
  <c r="E460" i="8"/>
  <c r="F460" i="8"/>
  <c r="G460" i="8"/>
  <c r="I460" i="8"/>
  <c r="H460" i="8"/>
  <c r="K460" i="8"/>
  <c r="D459" i="8"/>
  <c r="B459" i="8"/>
  <c r="C459" i="8"/>
  <c r="E459" i="8"/>
  <c r="F459" i="8"/>
  <c r="G459" i="8"/>
  <c r="I459" i="8"/>
  <c r="H459" i="8"/>
  <c r="K459" i="8"/>
  <c r="D458" i="8"/>
  <c r="B458" i="8"/>
  <c r="C458" i="8"/>
  <c r="E458" i="8"/>
  <c r="F458" i="8"/>
  <c r="G458" i="8"/>
  <c r="I458" i="8"/>
  <c r="H458" i="8"/>
  <c r="K458" i="8"/>
  <c r="D457" i="8"/>
  <c r="B457" i="8"/>
  <c r="C457" i="8"/>
  <c r="E457" i="8"/>
  <c r="F457" i="8"/>
  <c r="G457" i="8"/>
  <c r="I457" i="8"/>
  <c r="H457" i="8"/>
  <c r="K457" i="8"/>
  <c r="D456" i="8"/>
  <c r="B456" i="8"/>
  <c r="C456" i="8"/>
  <c r="E456" i="8"/>
  <c r="F456" i="8"/>
  <c r="G456" i="8"/>
  <c r="I456" i="8"/>
  <c r="H456" i="8"/>
  <c r="K456" i="8"/>
  <c r="D455" i="8"/>
  <c r="B455" i="8"/>
  <c r="C455" i="8"/>
  <c r="E455" i="8"/>
  <c r="F455" i="8"/>
  <c r="G455" i="8"/>
  <c r="I455" i="8"/>
  <c r="H455" i="8"/>
  <c r="K455" i="8"/>
  <c r="D454" i="8"/>
  <c r="B454" i="8"/>
  <c r="C454" i="8"/>
  <c r="E454" i="8"/>
  <c r="F454" i="8"/>
  <c r="G454" i="8"/>
  <c r="I454" i="8"/>
  <c r="H454" i="8"/>
  <c r="K454" i="8"/>
  <c r="D453" i="8"/>
  <c r="B453" i="8"/>
  <c r="C453" i="8"/>
  <c r="E453" i="8"/>
  <c r="F453" i="8"/>
  <c r="G453" i="8"/>
  <c r="I453" i="8"/>
  <c r="H453" i="8"/>
  <c r="K453" i="8"/>
  <c r="D452" i="8"/>
  <c r="B452" i="8"/>
  <c r="C452" i="8"/>
  <c r="E452" i="8"/>
  <c r="F452" i="8"/>
  <c r="G452" i="8"/>
  <c r="I452" i="8"/>
  <c r="H452" i="8"/>
  <c r="K452" i="8"/>
  <c r="D451" i="8"/>
  <c r="B451" i="8"/>
  <c r="C451" i="8"/>
  <c r="E451" i="8"/>
  <c r="F451" i="8"/>
  <c r="G451" i="8"/>
  <c r="I451" i="8"/>
  <c r="H451" i="8"/>
  <c r="K451" i="8"/>
  <c r="D450" i="8"/>
  <c r="B450" i="8"/>
  <c r="C450" i="8"/>
  <c r="E450" i="8"/>
  <c r="F450" i="8"/>
  <c r="G450" i="8"/>
  <c r="I450" i="8"/>
  <c r="H450" i="8"/>
  <c r="K450" i="8"/>
  <c r="D449" i="8"/>
  <c r="B449" i="8"/>
  <c r="C449" i="8"/>
  <c r="E449" i="8"/>
  <c r="F449" i="8"/>
  <c r="G449" i="8"/>
  <c r="I449" i="8"/>
  <c r="H449" i="8"/>
  <c r="K449" i="8"/>
  <c r="D448" i="8"/>
  <c r="B448" i="8"/>
  <c r="C448" i="8"/>
  <c r="E448" i="8"/>
  <c r="F448" i="8"/>
  <c r="G448" i="8"/>
  <c r="I448" i="8"/>
  <c r="H448" i="8"/>
  <c r="K448" i="8"/>
  <c r="D447" i="8"/>
  <c r="B447" i="8"/>
  <c r="C447" i="8"/>
  <c r="E447" i="8"/>
  <c r="F447" i="8"/>
  <c r="G447" i="8"/>
  <c r="I447" i="8"/>
  <c r="H447" i="8"/>
  <c r="K447" i="8"/>
  <c r="D446" i="8"/>
  <c r="B446" i="8"/>
  <c r="C446" i="8"/>
  <c r="E446" i="8"/>
  <c r="F446" i="8"/>
  <c r="G446" i="8"/>
  <c r="I446" i="8"/>
  <c r="H446" i="8"/>
  <c r="K446" i="8"/>
  <c r="D445" i="8"/>
  <c r="B445" i="8"/>
  <c r="C445" i="8"/>
  <c r="E445" i="8"/>
  <c r="F445" i="8"/>
  <c r="G445" i="8"/>
  <c r="I445" i="8"/>
  <c r="H445" i="8"/>
  <c r="K445" i="8"/>
  <c r="D444" i="8"/>
  <c r="B444" i="8"/>
  <c r="C444" i="8"/>
  <c r="E444" i="8"/>
  <c r="F444" i="8"/>
  <c r="G444" i="8"/>
  <c r="I444" i="8"/>
  <c r="H444" i="8"/>
  <c r="K444" i="8"/>
  <c r="D443" i="8"/>
  <c r="B443" i="8"/>
  <c r="C443" i="8"/>
  <c r="E443" i="8"/>
  <c r="F443" i="8"/>
  <c r="G443" i="8"/>
  <c r="I443" i="8"/>
  <c r="H443" i="8"/>
  <c r="K443" i="8"/>
  <c r="K442" i="8"/>
  <c r="H442" i="8"/>
  <c r="K441" i="8"/>
  <c r="H441" i="8"/>
  <c r="D440" i="8"/>
  <c r="B440" i="8"/>
  <c r="C440" i="8"/>
  <c r="E440" i="8"/>
  <c r="F440" i="8"/>
  <c r="G440" i="8"/>
  <c r="I440" i="8"/>
  <c r="H440" i="8"/>
  <c r="K440" i="8"/>
  <c r="D439" i="8"/>
  <c r="B439" i="8"/>
  <c r="C439" i="8"/>
  <c r="E439" i="8"/>
  <c r="F439" i="8"/>
  <c r="G439" i="8"/>
  <c r="I439" i="8"/>
  <c r="H439" i="8"/>
  <c r="K439" i="8"/>
  <c r="D438" i="8"/>
  <c r="B438" i="8"/>
  <c r="C438" i="8"/>
  <c r="E438" i="8"/>
  <c r="F438" i="8"/>
  <c r="G438" i="8"/>
  <c r="I438" i="8"/>
  <c r="H438" i="8"/>
  <c r="K438" i="8"/>
  <c r="D437" i="8"/>
  <c r="B437" i="8"/>
  <c r="C437" i="8"/>
  <c r="E437" i="8"/>
  <c r="F437" i="8"/>
  <c r="G437" i="8"/>
  <c r="I437" i="8"/>
  <c r="H437" i="8"/>
  <c r="K437" i="8"/>
  <c r="D436" i="8"/>
  <c r="B436" i="8"/>
  <c r="C436" i="8"/>
  <c r="E436" i="8"/>
  <c r="F436" i="8"/>
  <c r="G436" i="8"/>
  <c r="I436" i="8"/>
  <c r="H436" i="8"/>
  <c r="K436" i="8"/>
  <c r="D435" i="8"/>
  <c r="B435" i="8"/>
  <c r="C435" i="8"/>
  <c r="E435" i="8"/>
  <c r="F435" i="8"/>
  <c r="G435" i="8"/>
  <c r="I435" i="8"/>
  <c r="H435" i="8"/>
  <c r="K435" i="8"/>
  <c r="D434" i="8"/>
  <c r="B434" i="8"/>
  <c r="C434" i="8"/>
  <c r="E434" i="8"/>
  <c r="F434" i="8"/>
  <c r="G434" i="8"/>
  <c r="I434" i="8"/>
  <c r="H434" i="8"/>
  <c r="K434" i="8"/>
  <c r="D433" i="8"/>
  <c r="B433" i="8"/>
  <c r="C433" i="8"/>
  <c r="E433" i="8"/>
  <c r="F433" i="8"/>
  <c r="G433" i="8"/>
  <c r="I433" i="8"/>
  <c r="H433" i="8"/>
  <c r="K433" i="8"/>
  <c r="D432" i="8"/>
  <c r="B432" i="8"/>
  <c r="C432" i="8"/>
  <c r="E432" i="8"/>
  <c r="F432" i="8"/>
  <c r="G432" i="8"/>
  <c r="I432" i="8"/>
  <c r="H432" i="8"/>
  <c r="K432" i="8"/>
  <c r="D431" i="8"/>
  <c r="B431" i="8"/>
  <c r="C431" i="8"/>
  <c r="E431" i="8"/>
  <c r="F431" i="8"/>
  <c r="G431" i="8"/>
  <c r="I431" i="8"/>
  <c r="H431" i="8"/>
  <c r="K431" i="8"/>
  <c r="D430" i="8"/>
  <c r="B430" i="8"/>
  <c r="C430" i="8"/>
  <c r="E430" i="8"/>
  <c r="F430" i="8"/>
  <c r="G430" i="8"/>
  <c r="I430" i="8"/>
  <c r="H430" i="8"/>
  <c r="K430" i="8"/>
  <c r="D429" i="8"/>
  <c r="B429" i="8"/>
  <c r="C429" i="8"/>
  <c r="E429" i="8"/>
  <c r="F429" i="8"/>
  <c r="G429" i="8"/>
  <c r="I429" i="8"/>
  <c r="H429" i="8"/>
  <c r="K429" i="8"/>
  <c r="D428" i="8"/>
  <c r="B428" i="8"/>
  <c r="C428" i="8"/>
  <c r="E428" i="8"/>
  <c r="F428" i="8"/>
  <c r="G428" i="8"/>
  <c r="I428" i="8"/>
  <c r="H428" i="8"/>
  <c r="K428" i="8"/>
  <c r="D427" i="8"/>
  <c r="B427" i="8"/>
  <c r="C427" i="8"/>
  <c r="E427" i="8"/>
  <c r="F427" i="8"/>
  <c r="G427" i="8"/>
  <c r="I427" i="8"/>
  <c r="H427" i="8"/>
  <c r="K427" i="8"/>
  <c r="D426" i="8"/>
  <c r="B426" i="8"/>
  <c r="C426" i="8"/>
  <c r="E426" i="8"/>
  <c r="F426" i="8"/>
  <c r="G426" i="8"/>
  <c r="I426" i="8"/>
  <c r="H426" i="8"/>
  <c r="K426" i="8"/>
  <c r="D425" i="8"/>
  <c r="B425" i="8"/>
  <c r="C425" i="8"/>
  <c r="E425" i="8"/>
  <c r="F425" i="8"/>
  <c r="G425" i="8"/>
  <c r="I425" i="8"/>
  <c r="H425" i="8"/>
  <c r="K425" i="8"/>
  <c r="D424" i="8"/>
  <c r="B424" i="8"/>
  <c r="C424" i="8"/>
  <c r="E424" i="8"/>
  <c r="F424" i="8"/>
  <c r="G424" i="8"/>
  <c r="I424" i="8"/>
  <c r="H424" i="8"/>
  <c r="K424" i="8"/>
  <c r="D423" i="8"/>
  <c r="B423" i="8"/>
  <c r="C423" i="8"/>
  <c r="E423" i="8"/>
  <c r="F423" i="8"/>
  <c r="G423" i="8"/>
  <c r="I423" i="8"/>
  <c r="H423" i="8"/>
  <c r="K423" i="8"/>
  <c r="D422" i="8"/>
  <c r="B422" i="8"/>
  <c r="C422" i="8"/>
  <c r="E422" i="8"/>
  <c r="F422" i="8"/>
  <c r="G422" i="8"/>
  <c r="I422" i="8"/>
  <c r="H422" i="8"/>
  <c r="K422" i="8"/>
  <c r="D421" i="8"/>
  <c r="B421" i="8"/>
  <c r="C421" i="8"/>
  <c r="E421" i="8"/>
  <c r="F421" i="8"/>
  <c r="G421" i="8"/>
  <c r="I421" i="8"/>
  <c r="H421" i="8"/>
  <c r="K421" i="8"/>
  <c r="D420" i="8"/>
  <c r="B420" i="8"/>
  <c r="C420" i="8"/>
  <c r="E420" i="8"/>
  <c r="F420" i="8"/>
  <c r="G420" i="8"/>
  <c r="I420" i="8"/>
  <c r="H420" i="8"/>
  <c r="K420" i="8"/>
  <c r="D419" i="8"/>
  <c r="B419" i="8"/>
  <c r="C419" i="8"/>
  <c r="E419" i="8"/>
  <c r="F419" i="8"/>
  <c r="G419" i="8"/>
  <c r="I419" i="8"/>
  <c r="H419" i="8"/>
  <c r="K419" i="8"/>
  <c r="D418" i="8"/>
  <c r="B418" i="8"/>
  <c r="C418" i="8"/>
  <c r="E418" i="8"/>
  <c r="F418" i="8"/>
  <c r="G418" i="8"/>
  <c r="I418" i="8"/>
  <c r="H418" i="8"/>
  <c r="K418" i="8"/>
  <c r="D417" i="8"/>
  <c r="B417" i="8"/>
  <c r="C417" i="8"/>
  <c r="E417" i="8"/>
  <c r="F417" i="8"/>
  <c r="G417" i="8"/>
  <c r="I417" i="8"/>
  <c r="H417" i="8"/>
  <c r="K417" i="8"/>
  <c r="D416" i="8"/>
  <c r="B416" i="8"/>
  <c r="C416" i="8"/>
  <c r="E416" i="8"/>
  <c r="F416" i="8"/>
  <c r="G416" i="8"/>
  <c r="I416" i="8"/>
  <c r="H416" i="8"/>
  <c r="K416" i="8"/>
  <c r="D415" i="8"/>
  <c r="B415" i="8"/>
  <c r="C415" i="8"/>
  <c r="E415" i="8"/>
  <c r="F415" i="8"/>
  <c r="G415" i="8"/>
  <c r="I415" i="8"/>
  <c r="H415" i="8"/>
  <c r="K415" i="8"/>
  <c r="D414" i="8"/>
  <c r="B414" i="8"/>
  <c r="C414" i="8"/>
  <c r="E414" i="8"/>
  <c r="F414" i="8"/>
  <c r="G414" i="8"/>
  <c r="I414" i="8"/>
  <c r="H414" i="8"/>
  <c r="K414" i="8"/>
  <c r="D413" i="8"/>
  <c r="B413" i="8"/>
  <c r="C413" i="8"/>
  <c r="E413" i="8"/>
  <c r="F413" i="8"/>
  <c r="G413" i="8"/>
  <c r="I413" i="8"/>
  <c r="H413" i="8"/>
  <c r="K413" i="8"/>
  <c r="D412" i="8"/>
  <c r="B412" i="8"/>
  <c r="C412" i="8"/>
  <c r="E412" i="8"/>
  <c r="F412" i="8"/>
  <c r="G412" i="8"/>
  <c r="I412" i="8"/>
  <c r="H412" i="8"/>
  <c r="K412" i="8"/>
  <c r="D411" i="8"/>
  <c r="B411" i="8"/>
  <c r="C411" i="8"/>
  <c r="E411" i="8"/>
  <c r="F411" i="8"/>
  <c r="G411" i="8"/>
  <c r="I411" i="8"/>
  <c r="H411" i="8"/>
  <c r="K411" i="8"/>
  <c r="D410" i="8"/>
  <c r="B410" i="8"/>
  <c r="C410" i="8"/>
  <c r="E410" i="8"/>
  <c r="F410" i="8"/>
  <c r="G410" i="8"/>
  <c r="I410" i="8"/>
  <c r="H410" i="8"/>
  <c r="K410" i="8"/>
  <c r="D409" i="8"/>
  <c r="B409" i="8"/>
  <c r="C409" i="8"/>
  <c r="E409" i="8"/>
  <c r="F409" i="8"/>
  <c r="G409" i="8"/>
  <c r="I409" i="8"/>
  <c r="H409" i="8"/>
  <c r="K409" i="8"/>
  <c r="D408" i="8"/>
  <c r="B408" i="8"/>
  <c r="C408" i="8"/>
  <c r="E408" i="8"/>
  <c r="F408" i="8"/>
  <c r="G408" i="8"/>
  <c r="I408" i="8"/>
  <c r="H408" i="8"/>
  <c r="K408" i="8"/>
  <c r="D407" i="8"/>
  <c r="B407" i="8"/>
  <c r="C407" i="8"/>
  <c r="E407" i="8"/>
  <c r="F407" i="8"/>
  <c r="G407" i="8"/>
  <c r="I407" i="8"/>
  <c r="H407" i="8"/>
  <c r="K407" i="8"/>
  <c r="D406" i="8"/>
  <c r="B406" i="8"/>
  <c r="C406" i="8"/>
  <c r="E406" i="8"/>
  <c r="F406" i="8"/>
  <c r="G406" i="8"/>
  <c r="I406" i="8"/>
  <c r="H406" i="8"/>
  <c r="K406" i="8"/>
  <c r="D405" i="8"/>
  <c r="B405" i="8"/>
  <c r="C405" i="8"/>
  <c r="E405" i="8"/>
  <c r="F405" i="8"/>
  <c r="G405" i="8"/>
  <c r="I405" i="8"/>
  <c r="H405" i="8"/>
  <c r="K405" i="8"/>
  <c r="D404" i="8"/>
  <c r="B404" i="8"/>
  <c r="C404" i="8"/>
  <c r="E404" i="8"/>
  <c r="F404" i="8"/>
  <c r="G404" i="8"/>
  <c r="I404" i="8"/>
  <c r="H404" i="8"/>
  <c r="K404" i="8"/>
  <c r="D403" i="8"/>
  <c r="B403" i="8"/>
  <c r="C403" i="8"/>
  <c r="E403" i="8"/>
  <c r="F403" i="8"/>
  <c r="G403" i="8"/>
  <c r="I403" i="8"/>
  <c r="H403" i="8"/>
  <c r="K403" i="8"/>
  <c r="D402" i="8"/>
  <c r="B402" i="8"/>
  <c r="C402" i="8"/>
  <c r="E402" i="8"/>
  <c r="F402" i="8"/>
  <c r="G402" i="8"/>
  <c r="I402" i="8"/>
  <c r="H402" i="8"/>
  <c r="K402" i="8"/>
  <c r="D401" i="8"/>
  <c r="B401" i="8"/>
  <c r="C401" i="8"/>
  <c r="E401" i="8"/>
  <c r="F401" i="8"/>
  <c r="G401" i="8"/>
  <c r="I401" i="8"/>
  <c r="H401" i="8"/>
  <c r="K401" i="8"/>
  <c r="D400" i="8"/>
  <c r="B400" i="8"/>
  <c r="C400" i="8"/>
  <c r="E400" i="8"/>
  <c r="F400" i="8"/>
  <c r="G400" i="8"/>
  <c r="I400" i="8"/>
  <c r="H400" i="8"/>
  <c r="K400" i="8"/>
  <c r="D399" i="8"/>
  <c r="B399" i="8"/>
  <c r="C399" i="8"/>
  <c r="E399" i="8"/>
  <c r="F399" i="8"/>
  <c r="G399" i="8"/>
  <c r="I399" i="8"/>
  <c r="H399" i="8"/>
  <c r="K399" i="8"/>
  <c r="D398" i="8"/>
  <c r="B398" i="8"/>
  <c r="C398" i="8"/>
  <c r="E398" i="8"/>
  <c r="F398" i="8"/>
  <c r="G398" i="8"/>
  <c r="I398" i="8"/>
  <c r="H398" i="8"/>
  <c r="K398" i="8"/>
  <c r="D397" i="8"/>
  <c r="B397" i="8"/>
  <c r="C397" i="8"/>
  <c r="E397" i="8"/>
  <c r="F397" i="8"/>
  <c r="G397" i="8"/>
  <c r="I397" i="8"/>
  <c r="H397" i="8"/>
  <c r="K397" i="8"/>
  <c r="D396" i="8"/>
  <c r="B396" i="8"/>
  <c r="C396" i="8"/>
  <c r="E396" i="8"/>
  <c r="F396" i="8"/>
  <c r="G396" i="8"/>
  <c r="I396" i="8"/>
  <c r="H396" i="8"/>
  <c r="K396" i="8"/>
  <c r="D395" i="8"/>
  <c r="B395" i="8"/>
  <c r="C395" i="8"/>
  <c r="E395" i="8"/>
  <c r="F395" i="8"/>
  <c r="G395" i="8"/>
  <c r="I395" i="8"/>
  <c r="H395" i="8"/>
  <c r="K395" i="8"/>
  <c r="D394" i="8"/>
  <c r="B394" i="8"/>
  <c r="C394" i="8"/>
  <c r="E394" i="8"/>
  <c r="F394" i="8"/>
  <c r="G394" i="8"/>
  <c r="I394" i="8"/>
  <c r="H394" i="8"/>
  <c r="K394" i="8"/>
  <c r="D393" i="8"/>
  <c r="B393" i="8"/>
  <c r="C393" i="8"/>
  <c r="E393" i="8"/>
  <c r="F393" i="8"/>
  <c r="G393" i="8"/>
  <c r="I393" i="8"/>
  <c r="H393" i="8"/>
  <c r="K393" i="8"/>
  <c r="D392" i="8"/>
  <c r="B392" i="8"/>
  <c r="C392" i="8"/>
  <c r="E392" i="8"/>
  <c r="F392" i="8"/>
  <c r="G392" i="8"/>
  <c r="I392" i="8"/>
  <c r="H392" i="8"/>
  <c r="K392" i="8"/>
  <c r="D391" i="8"/>
  <c r="B391" i="8"/>
  <c r="C391" i="8"/>
  <c r="E391" i="8"/>
  <c r="F391" i="8"/>
  <c r="G391" i="8"/>
  <c r="I391" i="8"/>
  <c r="H391" i="8"/>
  <c r="K391" i="8"/>
  <c r="D390" i="8"/>
  <c r="B390" i="8"/>
  <c r="C390" i="8"/>
  <c r="E390" i="8"/>
  <c r="F390" i="8"/>
  <c r="G390" i="8"/>
  <c r="I390" i="8"/>
  <c r="H390" i="8"/>
  <c r="K390" i="8"/>
  <c r="D389" i="8"/>
  <c r="B389" i="8"/>
  <c r="C389" i="8"/>
  <c r="E389" i="8"/>
  <c r="F389" i="8"/>
  <c r="G389" i="8"/>
  <c r="I389" i="8"/>
  <c r="H389" i="8"/>
  <c r="K389" i="8"/>
  <c r="D388" i="8"/>
  <c r="B388" i="8"/>
  <c r="C388" i="8"/>
  <c r="E388" i="8"/>
  <c r="F388" i="8"/>
  <c r="G388" i="8"/>
  <c r="I388" i="8"/>
  <c r="H388" i="8"/>
  <c r="K388" i="8"/>
  <c r="D387" i="8"/>
  <c r="B387" i="8"/>
  <c r="C387" i="8"/>
  <c r="E387" i="8"/>
  <c r="F387" i="8"/>
  <c r="G387" i="8"/>
  <c r="I387" i="8"/>
  <c r="H387" i="8"/>
  <c r="K387" i="8"/>
  <c r="D386" i="8"/>
  <c r="B386" i="8"/>
  <c r="C386" i="8"/>
  <c r="E386" i="8"/>
  <c r="F386" i="8"/>
  <c r="G386" i="8"/>
  <c r="I386" i="8"/>
  <c r="H386" i="8"/>
  <c r="K386" i="8"/>
  <c r="D385" i="8"/>
  <c r="B385" i="8"/>
  <c r="C385" i="8"/>
  <c r="E385" i="8"/>
  <c r="F385" i="8"/>
  <c r="G385" i="8"/>
  <c r="I385" i="8"/>
  <c r="H385" i="8"/>
  <c r="K385" i="8"/>
  <c r="D384" i="8"/>
  <c r="B384" i="8"/>
  <c r="C384" i="8"/>
  <c r="E384" i="8"/>
  <c r="F384" i="8"/>
  <c r="G384" i="8"/>
  <c r="I384" i="8"/>
  <c r="H384" i="8"/>
  <c r="K384" i="8"/>
  <c r="D383" i="8"/>
  <c r="B383" i="8"/>
  <c r="C383" i="8"/>
  <c r="E383" i="8"/>
  <c r="F383" i="8"/>
  <c r="G383" i="8"/>
  <c r="I383" i="8"/>
  <c r="H383" i="8"/>
  <c r="K383" i="8"/>
  <c r="D382" i="8"/>
  <c r="B382" i="8"/>
  <c r="C382" i="8"/>
  <c r="E382" i="8"/>
  <c r="F382" i="8"/>
  <c r="G382" i="8"/>
  <c r="I382" i="8"/>
  <c r="H382" i="8"/>
  <c r="K382" i="8"/>
  <c r="D381" i="8"/>
  <c r="B381" i="8"/>
  <c r="C381" i="8"/>
  <c r="E381" i="8"/>
  <c r="F381" i="8"/>
  <c r="G381" i="8"/>
  <c r="I381" i="8"/>
  <c r="H381" i="8"/>
  <c r="K381" i="8"/>
  <c r="D380" i="8"/>
  <c r="B380" i="8"/>
  <c r="C380" i="8"/>
  <c r="E380" i="8"/>
  <c r="F380" i="8"/>
  <c r="G380" i="8"/>
  <c r="I380" i="8"/>
  <c r="H380" i="8"/>
  <c r="K380" i="8"/>
  <c r="D379" i="8"/>
  <c r="B379" i="8"/>
  <c r="C379" i="8"/>
  <c r="E379" i="8"/>
  <c r="F379" i="8"/>
  <c r="G379" i="8"/>
  <c r="I379" i="8"/>
  <c r="H379" i="8"/>
  <c r="K379" i="8"/>
  <c r="D378" i="8"/>
  <c r="B378" i="8"/>
  <c r="C378" i="8"/>
  <c r="E378" i="8"/>
  <c r="F378" i="8"/>
  <c r="G378" i="8"/>
  <c r="I378" i="8"/>
  <c r="H378" i="8"/>
  <c r="K378" i="8"/>
  <c r="D377" i="8"/>
  <c r="B377" i="8"/>
  <c r="C377" i="8"/>
  <c r="E377" i="8"/>
  <c r="F377" i="8"/>
  <c r="G377" i="8"/>
  <c r="I377" i="8"/>
  <c r="H377" i="8"/>
  <c r="K377" i="8"/>
  <c r="D376" i="8"/>
  <c r="B376" i="8"/>
  <c r="C376" i="8"/>
  <c r="E376" i="8"/>
  <c r="F376" i="8"/>
  <c r="G376" i="8"/>
  <c r="I376" i="8"/>
  <c r="H376" i="8"/>
  <c r="K376" i="8"/>
  <c r="D375" i="8"/>
  <c r="B375" i="8"/>
  <c r="C375" i="8"/>
  <c r="E375" i="8"/>
  <c r="F375" i="8"/>
  <c r="G375" i="8"/>
  <c r="I375" i="8"/>
  <c r="H375" i="8"/>
  <c r="K375" i="8"/>
  <c r="D374" i="8"/>
  <c r="B374" i="8"/>
  <c r="C374" i="8"/>
  <c r="E374" i="8"/>
  <c r="F374" i="8"/>
  <c r="G374" i="8"/>
  <c r="I374" i="8"/>
  <c r="H374" i="8"/>
  <c r="K374" i="8"/>
  <c r="D373" i="8"/>
  <c r="B373" i="8"/>
  <c r="C373" i="8"/>
  <c r="E373" i="8"/>
  <c r="F373" i="8"/>
  <c r="G373" i="8"/>
  <c r="I373" i="8"/>
  <c r="H373" i="8"/>
  <c r="K373" i="8"/>
  <c r="D372" i="8"/>
  <c r="B372" i="8"/>
  <c r="C372" i="8"/>
  <c r="E372" i="8"/>
  <c r="F372" i="8"/>
  <c r="G372" i="8"/>
  <c r="I372" i="8"/>
  <c r="H372" i="8"/>
  <c r="K372" i="8"/>
  <c r="D371" i="8"/>
  <c r="B371" i="8"/>
  <c r="C371" i="8"/>
  <c r="E371" i="8"/>
  <c r="F371" i="8"/>
  <c r="G371" i="8"/>
  <c r="I371" i="8"/>
  <c r="H371" i="8"/>
  <c r="K371" i="8"/>
  <c r="K370" i="8"/>
  <c r="H370" i="8"/>
  <c r="K369" i="8"/>
  <c r="H369" i="8"/>
  <c r="D368" i="8"/>
  <c r="B368" i="8"/>
  <c r="C368" i="8"/>
  <c r="E368" i="8"/>
  <c r="F368" i="8"/>
  <c r="G368" i="8"/>
  <c r="I368" i="8"/>
  <c r="H368" i="8"/>
  <c r="K368" i="8"/>
  <c r="D367" i="8"/>
  <c r="B367" i="8"/>
  <c r="C367" i="8"/>
  <c r="E367" i="8"/>
  <c r="F367" i="8"/>
  <c r="G367" i="8"/>
  <c r="I367" i="8"/>
  <c r="H367" i="8"/>
  <c r="K367" i="8"/>
  <c r="D366" i="8"/>
  <c r="B366" i="8"/>
  <c r="C366" i="8"/>
  <c r="E366" i="8"/>
  <c r="F366" i="8"/>
  <c r="G366" i="8"/>
  <c r="I366" i="8"/>
  <c r="H366" i="8"/>
  <c r="K366" i="8"/>
  <c r="D365" i="8"/>
  <c r="B365" i="8"/>
  <c r="C365" i="8"/>
  <c r="E365" i="8"/>
  <c r="F365" i="8"/>
  <c r="G365" i="8"/>
  <c r="I365" i="8"/>
  <c r="H365" i="8"/>
  <c r="K365" i="8"/>
  <c r="D364" i="8"/>
  <c r="B364" i="8"/>
  <c r="C364" i="8"/>
  <c r="E364" i="8"/>
  <c r="F364" i="8"/>
  <c r="G364" i="8"/>
  <c r="I364" i="8"/>
  <c r="H364" i="8"/>
  <c r="K364" i="8"/>
  <c r="D363" i="8"/>
  <c r="B363" i="8"/>
  <c r="C363" i="8"/>
  <c r="E363" i="8"/>
  <c r="F363" i="8"/>
  <c r="G363" i="8"/>
  <c r="I363" i="8"/>
  <c r="H363" i="8"/>
  <c r="K363" i="8"/>
  <c r="D362" i="8"/>
  <c r="B362" i="8"/>
  <c r="C362" i="8"/>
  <c r="E362" i="8"/>
  <c r="F362" i="8"/>
  <c r="G362" i="8"/>
  <c r="I362" i="8"/>
  <c r="H362" i="8"/>
  <c r="K362" i="8"/>
  <c r="D361" i="8"/>
  <c r="B361" i="8"/>
  <c r="C361" i="8"/>
  <c r="E361" i="8"/>
  <c r="F361" i="8"/>
  <c r="G361" i="8"/>
  <c r="I361" i="8"/>
  <c r="H361" i="8"/>
  <c r="K361" i="8"/>
  <c r="D360" i="8"/>
  <c r="B360" i="8"/>
  <c r="C360" i="8"/>
  <c r="E360" i="8"/>
  <c r="F360" i="8"/>
  <c r="G360" i="8"/>
  <c r="I360" i="8"/>
  <c r="H360" i="8"/>
  <c r="K360" i="8"/>
  <c r="D359" i="8"/>
  <c r="B359" i="8"/>
  <c r="C359" i="8"/>
  <c r="E359" i="8"/>
  <c r="F359" i="8"/>
  <c r="G359" i="8"/>
  <c r="I359" i="8"/>
  <c r="H359" i="8"/>
  <c r="K359" i="8"/>
  <c r="D358" i="8"/>
  <c r="B358" i="8"/>
  <c r="C358" i="8"/>
  <c r="E358" i="8"/>
  <c r="F358" i="8"/>
  <c r="G358" i="8"/>
  <c r="I358" i="8"/>
  <c r="H358" i="8"/>
  <c r="K358" i="8"/>
  <c r="D357" i="8"/>
  <c r="B357" i="8"/>
  <c r="C357" i="8"/>
  <c r="E357" i="8"/>
  <c r="F357" i="8"/>
  <c r="G357" i="8"/>
  <c r="I357" i="8"/>
  <c r="H357" i="8"/>
  <c r="K357" i="8"/>
  <c r="D356" i="8"/>
  <c r="B356" i="8"/>
  <c r="C356" i="8"/>
  <c r="E356" i="8"/>
  <c r="F356" i="8"/>
  <c r="G356" i="8"/>
  <c r="I356" i="8"/>
  <c r="H356" i="8"/>
  <c r="K356" i="8"/>
  <c r="D355" i="8"/>
  <c r="B355" i="8"/>
  <c r="C355" i="8"/>
  <c r="E355" i="8"/>
  <c r="F355" i="8"/>
  <c r="G355" i="8"/>
  <c r="I355" i="8"/>
  <c r="H355" i="8"/>
  <c r="K355" i="8"/>
  <c r="D354" i="8"/>
  <c r="B354" i="8"/>
  <c r="C354" i="8"/>
  <c r="E354" i="8"/>
  <c r="F354" i="8"/>
  <c r="G354" i="8"/>
  <c r="I354" i="8"/>
  <c r="H354" i="8"/>
  <c r="K354" i="8"/>
  <c r="D353" i="8"/>
  <c r="B353" i="8"/>
  <c r="C353" i="8"/>
  <c r="E353" i="8"/>
  <c r="F353" i="8"/>
  <c r="G353" i="8"/>
  <c r="I353" i="8"/>
  <c r="H353" i="8"/>
  <c r="K353" i="8"/>
  <c r="D352" i="8"/>
  <c r="B352" i="8"/>
  <c r="C352" i="8"/>
  <c r="E352" i="8"/>
  <c r="F352" i="8"/>
  <c r="G352" i="8"/>
  <c r="I352" i="8"/>
  <c r="H352" i="8"/>
  <c r="K352" i="8"/>
  <c r="D351" i="8"/>
  <c r="B351" i="8"/>
  <c r="C351" i="8"/>
  <c r="E351" i="8"/>
  <c r="F351" i="8"/>
  <c r="G351" i="8"/>
  <c r="I351" i="8"/>
  <c r="H351" i="8"/>
  <c r="K351" i="8"/>
  <c r="D350" i="8"/>
  <c r="B350" i="8"/>
  <c r="C350" i="8"/>
  <c r="E350" i="8"/>
  <c r="F350" i="8"/>
  <c r="G350" i="8"/>
  <c r="I350" i="8"/>
  <c r="H350" i="8"/>
  <c r="K350" i="8"/>
  <c r="D349" i="8"/>
  <c r="B349" i="8"/>
  <c r="C349" i="8"/>
  <c r="E349" i="8"/>
  <c r="F349" i="8"/>
  <c r="G349" i="8"/>
  <c r="I349" i="8"/>
  <c r="H349" i="8"/>
  <c r="K349" i="8"/>
  <c r="D348" i="8"/>
  <c r="B348" i="8"/>
  <c r="C348" i="8"/>
  <c r="E348" i="8"/>
  <c r="F348" i="8"/>
  <c r="G348" i="8"/>
  <c r="I348" i="8"/>
  <c r="H348" i="8"/>
  <c r="K348" i="8"/>
  <c r="D347" i="8"/>
  <c r="B347" i="8"/>
  <c r="C347" i="8"/>
  <c r="E347" i="8"/>
  <c r="F347" i="8"/>
  <c r="G347" i="8"/>
  <c r="I347" i="8"/>
  <c r="H347" i="8"/>
  <c r="K347" i="8"/>
  <c r="D346" i="8"/>
  <c r="B346" i="8"/>
  <c r="C346" i="8"/>
  <c r="E346" i="8"/>
  <c r="F346" i="8"/>
  <c r="G346" i="8"/>
  <c r="I346" i="8"/>
  <c r="H346" i="8"/>
  <c r="K346" i="8"/>
  <c r="D345" i="8"/>
  <c r="B345" i="8"/>
  <c r="C345" i="8"/>
  <c r="E345" i="8"/>
  <c r="F345" i="8"/>
  <c r="G345" i="8"/>
  <c r="I345" i="8"/>
  <c r="H345" i="8"/>
  <c r="K345" i="8"/>
  <c r="D344" i="8"/>
  <c r="B344" i="8"/>
  <c r="C344" i="8"/>
  <c r="E344" i="8"/>
  <c r="F344" i="8"/>
  <c r="G344" i="8"/>
  <c r="I344" i="8"/>
  <c r="H344" i="8"/>
  <c r="K344" i="8"/>
  <c r="D343" i="8"/>
  <c r="B343" i="8"/>
  <c r="C343" i="8"/>
  <c r="E343" i="8"/>
  <c r="F343" i="8"/>
  <c r="G343" i="8"/>
  <c r="I343" i="8"/>
  <c r="H343" i="8"/>
  <c r="K343" i="8"/>
  <c r="D342" i="8"/>
  <c r="B342" i="8"/>
  <c r="C342" i="8"/>
  <c r="E342" i="8"/>
  <c r="F342" i="8"/>
  <c r="G342" i="8"/>
  <c r="I342" i="8"/>
  <c r="H342" i="8"/>
  <c r="K342" i="8"/>
  <c r="D341" i="8"/>
  <c r="B341" i="8"/>
  <c r="C341" i="8"/>
  <c r="E341" i="8"/>
  <c r="F341" i="8"/>
  <c r="G341" i="8"/>
  <c r="I341" i="8"/>
  <c r="H341" i="8"/>
  <c r="K341" i="8"/>
  <c r="D340" i="8"/>
  <c r="B340" i="8"/>
  <c r="C340" i="8"/>
  <c r="E340" i="8"/>
  <c r="F340" i="8"/>
  <c r="G340" i="8"/>
  <c r="I340" i="8"/>
  <c r="H340" i="8"/>
  <c r="K340" i="8"/>
  <c r="D339" i="8"/>
  <c r="B339" i="8"/>
  <c r="C339" i="8"/>
  <c r="E339" i="8"/>
  <c r="F339" i="8"/>
  <c r="G339" i="8"/>
  <c r="I339" i="8"/>
  <c r="H339" i="8"/>
  <c r="K339" i="8"/>
  <c r="D338" i="8"/>
  <c r="B338" i="8"/>
  <c r="C338" i="8"/>
  <c r="E338" i="8"/>
  <c r="F338" i="8"/>
  <c r="G338" i="8"/>
  <c r="I338" i="8"/>
  <c r="H338" i="8"/>
  <c r="K338" i="8"/>
  <c r="D337" i="8"/>
  <c r="B337" i="8"/>
  <c r="C337" i="8"/>
  <c r="E337" i="8"/>
  <c r="F337" i="8"/>
  <c r="G337" i="8"/>
  <c r="I337" i="8"/>
  <c r="H337" i="8"/>
  <c r="K337" i="8"/>
  <c r="D336" i="8"/>
  <c r="B336" i="8"/>
  <c r="C336" i="8"/>
  <c r="E336" i="8"/>
  <c r="F336" i="8"/>
  <c r="G336" i="8"/>
  <c r="I336" i="8"/>
  <c r="H336" i="8"/>
  <c r="K336" i="8"/>
  <c r="D335" i="8"/>
  <c r="B335" i="8"/>
  <c r="C335" i="8"/>
  <c r="E335" i="8"/>
  <c r="F335" i="8"/>
  <c r="G335" i="8"/>
  <c r="I335" i="8"/>
  <c r="H335" i="8"/>
  <c r="K335" i="8"/>
  <c r="D334" i="8"/>
  <c r="B334" i="8"/>
  <c r="C334" i="8"/>
  <c r="E334" i="8"/>
  <c r="F334" i="8"/>
  <c r="G334" i="8"/>
  <c r="I334" i="8"/>
  <c r="H334" i="8"/>
  <c r="K334" i="8"/>
  <c r="D333" i="8"/>
  <c r="B333" i="8"/>
  <c r="C333" i="8"/>
  <c r="E333" i="8"/>
  <c r="F333" i="8"/>
  <c r="G333" i="8"/>
  <c r="I333" i="8"/>
  <c r="H333" i="8"/>
  <c r="K333" i="8"/>
  <c r="D332" i="8"/>
  <c r="B332" i="8"/>
  <c r="C332" i="8"/>
  <c r="E332" i="8"/>
  <c r="F332" i="8"/>
  <c r="G332" i="8"/>
  <c r="I332" i="8"/>
  <c r="H332" i="8"/>
  <c r="K332" i="8"/>
  <c r="D331" i="8"/>
  <c r="B331" i="8"/>
  <c r="C331" i="8"/>
  <c r="E331" i="8"/>
  <c r="F331" i="8"/>
  <c r="G331" i="8"/>
  <c r="I331" i="8"/>
  <c r="H331" i="8"/>
  <c r="K331" i="8"/>
  <c r="D330" i="8"/>
  <c r="B330" i="8"/>
  <c r="C330" i="8"/>
  <c r="E330" i="8"/>
  <c r="F330" i="8"/>
  <c r="G330" i="8"/>
  <c r="I330" i="8"/>
  <c r="H330" i="8"/>
  <c r="K330" i="8"/>
  <c r="D329" i="8"/>
  <c r="B329" i="8"/>
  <c r="C329" i="8"/>
  <c r="E329" i="8"/>
  <c r="F329" i="8"/>
  <c r="G329" i="8"/>
  <c r="I329" i="8"/>
  <c r="H329" i="8"/>
  <c r="K329" i="8"/>
  <c r="D328" i="8"/>
  <c r="B328" i="8"/>
  <c r="C328" i="8"/>
  <c r="E328" i="8"/>
  <c r="F328" i="8"/>
  <c r="G328" i="8"/>
  <c r="I328" i="8"/>
  <c r="H328" i="8"/>
  <c r="K328" i="8"/>
  <c r="D327" i="8"/>
  <c r="B327" i="8"/>
  <c r="C327" i="8"/>
  <c r="E327" i="8"/>
  <c r="F327" i="8"/>
  <c r="G327" i="8"/>
  <c r="I327" i="8"/>
  <c r="H327" i="8"/>
  <c r="K327" i="8"/>
  <c r="D326" i="8"/>
  <c r="B326" i="8"/>
  <c r="C326" i="8"/>
  <c r="E326" i="8"/>
  <c r="F326" i="8"/>
  <c r="G326" i="8"/>
  <c r="I326" i="8"/>
  <c r="H326" i="8"/>
  <c r="K326" i="8"/>
  <c r="D325" i="8"/>
  <c r="B325" i="8"/>
  <c r="C325" i="8"/>
  <c r="E325" i="8"/>
  <c r="F325" i="8"/>
  <c r="G325" i="8"/>
  <c r="I325" i="8"/>
  <c r="H325" i="8"/>
  <c r="K325" i="8"/>
  <c r="D324" i="8"/>
  <c r="B324" i="8"/>
  <c r="C324" i="8"/>
  <c r="E324" i="8"/>
  <c r="F324" i="8"/>
  <c r="G324" i="8"/>
  <c r="I324" i="8"/>
  <c r="H324" i="8"/>
  <c r="K324" i="8"/>
  <c r="D323" i="8"/>
  <c r="B323" i="8"/>
  <c r="C323" i="8"/>
  <c r="E323" i="8"/>
  <c r="F323" i="8"/>
  <c r="G323" i="8"/>
  <c r="I323" i="8"/>
  <c r="H323" i="8"/>
  <c r="K323" i="8"/>
  <c r="D322" i="8"/>
  <c r="B322" i="8"/>
  <c r="C322" i="8"/>
  <c r="E322" i="8"/>
  <c r="F322" i="8"/>
  <c r="G322" i="8"/>
  <c r="I322" i="8"/>
  <c r="H322" i="8"/>
  <c r="K322" i="8"/>
  <c r="D321" i="8"/>
  <c r="B321" i="8"/>
  <c r="C321" i="8"/>
  <c r="E321" i="8"/>
  <c r="F321" i="8"/>
  <c r="G321" i="8"/>
  <c r="I321" i="8"/>
  <c r="H321" i="8"/>
  <c r="K321" i="8"/>
  <c r="D320" i="8"/>
  <c r="B320" i="8"/>
  <c r="C320" i="8"/>
  <c r="E320" i="8"/>
  <c r="F320" i="8"/>
  <c r="G320" i="8"/>
  <c r="I320" i="8"/>
  <c r="H320" i="8"/>
  <c r="K320" i="8"/>
  <c r="D319" i="8"/>
  <c r="B319" i="8"/>
  <c r="C319" i="8"/>
  <c r="E319" i="8"/>
  <c r="F319" i="8"/>
  <c r="G319" i="8"/>
  <c r="I319" i="8"/>
  <c r="H319" i="8"/>
  <c r="K319" i="8"/>
  <c r="D318" i="8"/>
  <c r="B318" i="8"/>
  <c r="C318" i="8"/>
  <c r="E318" i="8"/>
  <c r="F318" i="8"/>
  <c r="G318" i="8"/>
  <c r="I318" i="8"/>
  <c r="H318" i="8"/>
  <c r="K318" i="8"/>
  <c r="D317" i="8"/>
  <c r="B317" i="8"/>
  <c r="C317" i="8"/>
  <c r="E317" i="8"/>
  <c r="F317" i="8"/>
  <c r="G317" i="8"/>
  <c r="I317" i="8"/>
  <c r="H317" i="8"/>
  <c r="K317" i="8"/>
  <c r="D316" i="8"/>
  <c r="B316" i="8"/>
  <c r="C316" i="8"/>
  <c r="E316" i="8"/>
  <c r="F316" i="8"/>
  <c r="G316" i="8"/>
  <c r="I316" i="8"/>
  <c r="H316" i="8"/>
  <c r="K316" i="8"/>
  <c r="D315" i="8"/>
  <c r="B315" i="8"/>
  <c r="C315" i="8"/>
  <c r="E315" i="8"/>
  <c r="F315" i="8"/>
  <c r="G315" i="8"/>
  <c r="I315" i="8"/>
  <c r="H315" i="8"/>
  <c r="K315" i="8"/>
  <c r="D314" i="8"/>
  <c r="B314" i="8"/>
  <c r="C314" i="8"/>
  <c r="E314" i="8"/>
  <c r="F314" i="8"/>
  <c r="G314" i="8"/>
  <c r="I314" i="8"/>
  <c r="H314" i="8"/>
  <c r="K314" i="8"/>
  <c r="D313" i="8"/>
  <c r="B313" i="8"/>
  <c r="C313" i="8"/>
  <c r="E313" i="8"/>
  <c r="F313" i="8"/>
  <c r="G313" i="8"/>
  <c r="I313" i="8"/>
  <c r="H313" i="8"/>
  <c r="K313" i="8"/>
  <c r="D312" i="8"/>
  <c r="B312" i="8"/>
  <c r="C312" i="8"/>
  <c r="E312" i="8"/>
  <c r="F312" i="8"/>
  <c r="G312" i="8"/>
  <c r="I312" i="8"/>
  <c r="H312" i="8"/>
  <c r="K312" i="8"/>
  <c r="D311" i="8"/>
  <c r="B311" i="8"/>
  <c r="C311" i="8"/>
  <c r="E311" i="8"/>
  <c r="F311" i="8"/>
  <c r="G311" i="8"/>
  <c r="I311" i="8"/>
  <c r="H311" i="8"/>
  <c r="K311" i="8"/>
  <c r="D310" i="8"/>
  <c r="B310" i="8"/>
  <c r="C310" i="8"/>
  <c r="E310" i="8"/>
  <c r="F310" i="8"/>
  <c r="G310" i="8"/>
  <c r="I310" i="8"/>
  <c r="H310" i="8"/>
  <c r="K310" i="8"/>
  <c r="D309" i="8"/>
  <c r="B309" i="8"/>
  <c r="C309" i="8"/>
  <c r="E309" i="8"/>
  <c r="F309" i="8"/>
  <c r="G309" i="8"/>
  <c r="I309" i="8"/>
  <c r="H309" i="8"/>
  <c r="K309" i="8"/>
  <c r="D308" i="8"/>
  <c r="B308" i="8"/>
  <c r="C308" i="8"/>
  <c r="E308" i="8"/>
  <c r="F308" i="8"/>
  <c r="G308" i="8"/>
  <c r="I308" i="8"/>
  <c r="H308" i="8"/>
  <c r="K308" i="8"/>
  <c r="D307" i="8"/>
  <c r="B307" i="8"/>
  <c r="C307" i="8"/>
  <c r="E307" i="8"/>
  <c r="F307" i="8"/>
  <c r="G307" i="8"/>
  <c r="I307" i="8"/>
  <c r="H307" i="8"/>
  <c r="K307" i="8"/>
  <c r="D306" i="8"/>
  <c r="B306" i="8"/>
  <c r="C306" i="8"/>
  <c r="E306" i="8"/>
  <c r="F306" i="8"/>
  <c r="G306" i="8"/>
  <c r="I306" i="8"/>
  <c r="H306" i="8"/>
  <c r="K306" i="8"/>
  <c r="D305" i="8"/>
  <c r="B305" i="8"/>
  <c r="C305" i="8"/>
  <c r="E305" i="8"/>
  <c r="F305" i="8"/>
  <c r="G305" i="8"/>
  <c r="I305" i="8"/>
  <c r="H305" i="8"/>
  <c r="K305" i="8"/>
  <c r="D304" i="8"/>
  <c r="B304" i="8"/>
  <c r="C304" i="8"/>
  <c r="E304" i="8"/>
  <c r="F304" i="8"/>
  <c r="G304" i="8"/>
  <c r="I304" i="8"/>
  <c r="H304" i="8"/>
  <c r="K304" i="8"/>
  <c r="D303" i="8"/>
  <c r="B303" i="8"/>
  <c r="C303" i="8"/>
  <c r="E303" i="8"/>
  <c r="F303" i="8"/>
  <c r="G303" i="8"/>
  <c r="I303" i="8"/>
  <c r="H303" i="8"/>
  <c r="K303" i="8"/>
  <c r="D302" i="8"/>
  <c r="B302" i="8"/>
  <c r="C302" i="8"/>
  <c r="E302" i="8"/>
  <c r="F302" i="8"/>
  <c r="G302" i="8"/>
  <c r="I302" i="8"/>
  <c r="H302" i="8"/>
  <c r="K302" i="8"/>
  <c r="D301" i="8"/>
  <c r="B301" i="8"/>
  <c r="C301" i="8"/>
  <c r="E301" i="8"/>
  <c r="F301" i="8"/>
  <c r="G301" i="8"/>
  <c r="I301" i="8"/>
  <c r="H301" i="8"/>
  <c r="K301" i="8"/>
  <c r="D300" i="8"/>
  <c r="B300" i="8"/>
  <c r="C300" i="8"/>
  <c r="E300" i="8"/>
  <c r="F300" i="8"/>
  <c r="G300" i="8"/>
  <c r="I300" i="8"/>
  <c r="H300" i="8"/>
  <c r="K300" i="8"/>
  <c r="D299" i="8"/>
  <c r="B299" i="8"/>
  <c r="C299" i="8"/>
  <c r="E299" i="8"/>
  <c r="F299" i="8"/>
  <c r="G299" i="8"/>
  <c r="I299" i="8"/>
  <c r="H299" i="8"/>
  <c r="K299" i="8"/>
  <c r="K298" i="8"/>
  <c r="H298" i="8"/>
  <c r="K297" i="8"/>
  <c r="H297" i="8"/>
  <c r="D296" i="8"/>
  <c r="B296" i="8"/>
  <c r="C296" i="8"/>
  <c r="E296" i="8"/>
  <c r="F296" i="8"/>
  <c r="G296" i="8"/>
  <c r="I296" i="8"/>
  <c r="H296" i="8"/>
  <c r="K296" i="8"/>
  <c r="D295" i="8"/>
  <c r="B295" i="8"/>
  <c r="C295" i="8"/>
  <c r="E295" i="8"/>
  <c r="F295" i="8"/>
  <c r="G295" i="8"/>
  <c r="I295" i="8"/>
  <c r="H295" i="8"/>
  <c r="K295" i="8"/>
  <c r="D294" i="8"/>
  <c r="B294" i="8"/>
  <c r="C294" i="8"/>
  <c r="E294" i="8"/>
  <c r="F294" i="8"/>
  <c r="G294" i="8"/>
  <c r="I294" i="8"/>
  <c r="H294" i="8"/>
  <c r="K294" i="8"/>
  <c r="D293" i="8"/>
  <c r="B293" i="8"/>
  <c r="C293" i="8"/>
  <c r="E293" i="8"/>
  <c r="F293" i="8"/>
  <c r="G293" i="8"/>
  <c r="I293" i="8"/>
  <c r="H293" i="8"/>
  <c r="K293" i="8"/>
  <c r="D292" i="8"/>
  <c r="B292" i="8"/>
  <c r="C292" i="8"/>
  <c r="E292" i="8"/>
  <c r="F292" i="8"/>
  <c r="G292" i="8"/>
  <c r="I292" i="8"/>
  <c r="H292" i="8"/>
  <c r="K292" i="8"/>
  <c r="D291" i="8"/>
  <c r="B291" i="8"/>
  <c r="C291" i="8"/>
  <c r="E291" i="8"/>
  <c r="F291" i="8"/>
  <c r="G291" i="8"/>
  <c r="I291" i="8"/>
  <c r="H291" i="8"/>
  <c r="K291" i="8"/>
  <c r="D290" i="8"/>
  <c r="B290" i="8"/>
  <c r="C290" i="8"/>
  <c r="E290" i="8"/>
  <c r="F290" i="8"/>
  <c r="G290" i="8"/>
  <c r="I290" i="8"/>
  <c r="H290" i="8"/>
  <c r="K290" i="8"/>
  <c r="D289" i="8"/>
  <c r="B289" i="8"/>
  <c r="C289" i="8"/>
  <c r="E289" i="8"/>
  <c r="F289" i="8"/>
  <c r="G289" i="8"/>
  <c r="I289" i="8"/>
  <c r="H289" i="8"/>
  <c r="K289" i="8"/>
  <c r="D288" i="8"/>
  <c r="B288" i="8"/>
  <c r="C288" i="8"/>
  <c r="E288" i="8"/>
  <c r="F288" i="8"/>
  <c r="G288" i="8"/>
  <c r="I288" i="8"/>
  <c r="H288" i="8"/>
  <c r="K288" i="8"/>
  <c r="D287" i="8"/>
  <c r="B287" i="8"/>
  <c r="C287" i="8"/>
  <c r="E287" i="8"/>
  <c r="F287" i="8"/>
  <c r="G287" i="8"/>
  <c r="I287" i="8"/>
  <c r="H287" i="8"/>
  <c r="K287" i="8"/>
  <c r="D286" i="8"/>
  <c r="B286" i="8"/>
  <c r="C286" i="8"/>
  <c r="E286" i="8"/>
  <c r="F286" i="8"/>
  <c r="G286" i="8"/>
  <c r="I286" i="8"/>
  <c r="H286" i="8"/>
  <c r="K286" i="8"/>
  <c r="D285" i="8"/>
  <c r="B285" i="8"/>
  <c r="C285" i="8"/>
  <c r="E285" i="8"/>
  <c r="F285" i="8"/>
  <c r="G285" i="8"/>
  <c r="I285" i="8"/>
  <c r="H285" i="8"/>
  <c r="K285" i="8"/>
  <c r="D284" i="8"/>
  <c r="B284" i="8"/>
  <c r="C284" i="8"/>
  <c r="E284" i="8"/>
  <c r="F284" i="8"/>
  <c r="G284" i="8"/>
  <c r="I284" i="8"/>
  <c r="H284" i="8"/>
  <c r="K284" i="8"/>
  <c r="D283" i="8"/>
  <c r="B283" i="8"/>
  <c r="C283" i="8"/>
  <c r="E283" i="8"/>
  <c r="F283" i="8"/>
  <c r="G283" i="8"/>
  <c r="I283" i="8"/>
  <c r="H283" i="8"/>
  <c r="K283" i="8"/>
  <c r="D282" i="8"/>
  <c r="B282" i="8"/>
  <c r="C282" i="8"/>
  <c r="E282" i="8"/>
  <c r="F282" i="8"/>
  <c r="G282" i="8"/>
  <c r="I282" i="8"/>
  <c r="H282" i="8"/>
  <c r="K282" i="8"/>
  <c r="D281" i="8"/>
  <c r="B281" i="8"/>
  <c r="C281" i="8"/>
  <c r="E281" i="8"/>
  <c r="F281" i="8"/>
  <c r="G281" i="8"/>
  <c r="I281" i="8"/>
  <c r="H281" i="8"/>
  <c r="K281" i="8"/>
  <c r="D280" i="8"/>
  <c r="B280" i="8"/>
  <c r="C280" i="8"/>
  <c r="E280" i="8"/>
  <c r="F280" i="8"/>
  <c r="G280" i="8"/>
  <c r="I280" i="8"/>
  <c r="H280" i="8"/>
  <c r="K280" i="8"/>
  <c r="D279" i="8"/>
  <c r="B279" i="8"/>
  <c r="C279" i="8"/>
  <c r="E279" i="8"/>
  <c r="F279" i="8"/>
  <c r="G279" i="8"/>
  <c r="I279" i="8"/>
  <c r="H279" i="8"/>
  <c r="K279" i="8"/>
  <c r="D278" i="8"/>
  <c r="B278" i="8"/>
  <c r="C278" i="8"/>
  <c r="E278" i="8"/>
  <c r="F278" i="8"/>
  <c r="G278" i="8"/>
  <c r="I278" i="8"/>
  <c r="H278" i="8"/>
  <c r="K278" i="8"/>
  <c r="D277" i="8"/>
  <c r="B277" i="8"/>
  <c r="C277" i="8"/>
  <c r="E277" i="8"/>
  <c r="F277" i="8"/>
  <c r="G277" i="8"/>
  <c r="I277" i="8"/>
  <c r="H277" i="8"/>
  <c r="K277" i="8"/>
  <c r="D276" i="8"/>
  <c r="B276" i="8"/>
  <c r="C276" i="8"/>
  <c r="E276" i="8"/>
  <c r="F276" i="8"/>
  <c r="G276" i="8"/>
  <c r="I276" i="8"/>
  <c r="H276" i="8"/>
  <c r="K276" i="8"/>
  <c r="D275" i="8"/>
  <c r="B275" i="8"/>
  <c r="C275" i="8"/>
  <c r="E275" i="8"/>
  <c r="F275" i="8"/>
  <c r="G275" i="8"/>
  <c r="I275" i="8"/>
  <c r="H275" i="8"/>
  <c r="K275" i="8"/>
  <c r="D274" i="8"/>
  <c r="B274" i="8"/>
  <c r="C274" i="8"/>
  <c r="E274" i="8"/>
  <c r="F274" i="8"/>
  <c r="G274" i="8"/>
  <c r="I274" i="8"/>
  <c r="H274" i="8"/>
  <c r="K274" i="8"/>
  <c r="D273" i="8"/>
  <c r="B273" i="8"/>
  <c r="C273" i="8"/>
  <c r="E273" i="8"/>
  <c r="F273" i="8"/>
  <c r="G273" i="8"/>
  <c r="I273" i="8"/>
  <c r="H273" i="8"/>
  <c r="K273" i="8"/>
  <c r="D272" i="8"/>
  <c r="B272" i="8"/>
  <c r="C272" i="8"/>
  <c r="E272" i="8"/>
  <c r="F272" i="8"/>
  <c r="G272" i="8"/>
  <c r="I272" i="8"/>
  <c r="H272" i="8"/>
  <c r="K272" i="8"/>
  <c r="D271" i="8"/>
  <c r="B271" i="8"/>
  <c r="C271" i="8"/>
  <c r="E271" i="8"/>
  <c r="F271" i="8"/>
  <c r="G271" i="8"/>
  <c r="I271" i="8"/>
  <c r="H271" i="8"/>
  <c r="K271" i="8"/>
  <c r="D270" i="8"/>
  <c r="B270" i="8"/>
  <c r="C270" i="8"/>
  <c r="E270" i="8"/>
  <c r="F270" i="8"/>
  <c r="G270" i="8"/>
  <c r="I270" i="8"/>
  <c r="H270" i="8"/>
  <c r="K270" i="8"/>
  <c r="D269" i="8"/>
  <c r="B269" i="8"/>
  <c r="C269" i="8"/>
  <c r="E269" i="8"/>
  <c r="F269" i="8"/>
  <c r="G269" i="8"/>
  <c r="I269" i="8"/>
  <c r="H269" i="8"/>
  <c r="K269" i="8"/>
  <c r="D268" i="8"/>
  <c r="B268" i="8"/>
  <c r="C268" i="8"/>
  <c r="E268" i="8"/>
  <c r="F268" i="8"/>
  <c r="G268" i="8"/>
  <c r="I268" i="8"/>
  <c r="H268" i="8"/>
  <c r="K268" i="8"/>
  <c r="D267" i="8"/>
  <c r="B267" i="8"/>
  <c r="C267" i="8"/>
  <c r="E267" i="8"/>
  <c r="F267" i="8"/>
  <c r="G267" i="8"/>
  <c r="I267" i="8"/>
  <c r="H267" i="8"/>
  <c r="K267" i="8"/>
  <c r="D266" i="8"/>
  <c r="B266" i="8"/>
  <c r="C266" i="8"/>
  <c r="E266" i="8"/>
  <c r="F266" i="8"/>
  <c r="G266" i="8"/>
  <c r="I266" i="8"/>
  <c r="H266" i="8"/>
  <c r="K266" i="8"/>
  <c r="D265" i="8"/>
  <c r="B265" i="8"/>
  <c r="C265" i="8"/>
  <c r="E265" i="8"/>
  <c r="F265" i="8"/>
  <c r="G265" i="8"/>
  <c r="I265" i="8"/>
  <c r="H265" i="8"/>
  <c r="K265" i="8"/>
  <c r="D264" i="8"/>
  <c r="B264" i="8"/>
  <c r="C264" i="8"/>
  <c r="E264" i="8"/>
  <c r="F264" i="8"/>
  <c r="G264" i="8"/>
  <c r="I264" i="8"/>
  <c r="H264" i="8"/>
  <c r="K264" i="8"/>
  <c r="D263" i="8"/>
  <c r="B263" i="8"/>
  <c r="C263" i="8"/>
  <c r="E263" i="8"/>
  <c r="F263" i="8"/>
  <c r="G263" i="8"/>
  <c r="I263" i="8"/>
  <c r="H263" i="8"/>
  <c r="K263" i="8"/>
  <c r="D262" i="8"/>
  <c r="B262" i="8"/>
  <c r="C262" i="8"/>
  <c r="E262" i="8"/>
  <c r="F262" i="8"/>
  <c r="G262" i="8"/>
  <c r="I262" i="8"/>
  <c r="H262" i="8"/>
  <c r="K262" i="8"/>
  <c r="D261" i="8"/>
  <c r="B261" i="8"/>
  <c r="C261" i="8"/>
  <c r="E261" i="8"/>
  <c r="F261" i="8"/>
  <c r="G261" i="8"/>
  <c r="I261" i="8"/>
  <c r="H261" i="8"/>
  <c r="K261" i="8"/>
  <c r="D260" i="8"/>
  <c r="B260" i="8"/>
  <c r="C260" i="8"/>
  <c r="E260" i="8"/>
  <c r="F260" i="8"/>
  <c r="G260" i="8"/>
  <c r="I260" i="8"/>
  <c r="H260" i="8"/>
  <c r="K260" i="8"/>
  <c r="D259" i="8"/>
  <c r="B259" i="8"/>
  <c r="C259" i="8"/>
  <c r="E259" i="8"/>
  <c r="F259" i="8"/>
  <c r="G259" i="8"/>
  <c r="I259" i="8"/>
  <c r="H259" i="8"/>
  <c r="K259" i="8"/>
  <c r="D258" i="8"/>
  <c r="B258" i="8"/>
  <c r="C258" i="8"/>
  <c r="E258" i="8"/>
  <c r="F258" i="8"/>
  <c r="G258" i="8"/>
  <c r="I258" i="8"/>
  <c r="H258" i="8"/>
  <c r="K258" i="8"/>
  <c r="D257" i="8"/>
  <c r="B257" i="8"/>
  <c r="C257" i="8"/>
  <c r="E257" i="8"/>
  <c r="F257" i="8"/>
  <c r="G257" i="8"/>
  <c r="I257" i="8"/>
  <c r="H257" i="8"/>
  <c r="K257" i="8"/>
  <c r="D256" i="8"/>
  <c r="B256" i="8"/>
  <c r="C256" i="8"/>
  <c r="E256" i="8"/>
  <c r="F256" i="8"/>
  <c r="G256" i="8"/>
  <c r="I256" i="8"/>
  <c r="H256" i="8"/>
  <c r="K256" i="8"/>
  <c r="D255" i="8"/>
  <c r="B255" i="8"/>
  <c r="C255" i="8"/>
  <c r="E255" i="8"/>
  <c r="F255" i="8"/>
  <c r="G255" i="8"/>
  <c r="I255" i="8"/>
  <c r="H255" i="8"/>
  <c r="K255" i="8"/>
  <c r="D254" i="8"/>
  <c r="B254" i="8"/>
  <c r="C254" i="8"/>
  <c r="E254" i="8"/>
  <c r="F254" i="8"/>
  <c r="G254" i="8"/>
  <c r="I254" i="8"/>
  <c r="H254" i="8"/>
  <c r="K254" i="8"/>
  <c r="D253" i="8"/>
  <c r="B253" i="8"/>
  <c r="C253" i="8"/>
  <c r="E253" i="8"/>
  <c r="F253" i="8"/>
  <c r="G253" i="8"/>
  <c r="I253" i="8"/>
  <c r="H253" i="8"/>
  <c r="K253" i="8"/>
  <c r="D252" i="8"/>
  <c r="B252" i="8"/>
  <c r="C252" i="8"/>
  <c r="E252" i="8"/>
  <c r="F252" i="8"/>
  <c r="G252" i="8"/>
  <c r="I252" i="8"/>
  <c r="H252" i="8"/>
  <c r="K252" i="8"/>
  <c r="D251" i="8"/>
  <c r="B251" i="8"/>
  <c r="C251" i="8"/>
  <c r="E251" i="8"/>
  <c r="F251" i="8"/>
  <c r="G251" i="8"/>
  <c r="I251" i="8"/>
  <c r="H251" i="8"/>
  <c r="K251" i="8"/>
  <c r="D250" i="8"/>
  <c r="B250" i="8"/>
  <c r="C250" i="8"/>
  <c r="E250" i="8"/>
  <c r="F250" i="8"/>
  <c r="G250" i="8"/>
  <c r="I250" i="8"/>
  <c r="H250" i="8"/>
  <c r="K250" i="8"/>
  <c r="D249" i="8"/>
  <c r="B249" i="8"/>
  <c r="C249" i="8"/>
  <c r="E249" i="8"/>
  <c r="F249" i="8"/>
  <c r="G249" i="8"/>
  <c r="I249" i="8"/>
  <c r="H249" i="8"/>
  <c r="K249" i="8"/>
  <c r="D248" i="8"/>
  <c r="B248" i="8"/>
  <c r="C248" i="8"/>
  <c r="E248" i="8"/>
  <c r="F248" i="8"/>
  <c r="G248" i="8"/>
  <c r="I248" i="8"/>
  <c r="H248" i="8"/>
  <c r="K248" i="8"/>
  <c r="D247" i="8"/>
  <c r="B247" i="8"/>
  <c r="C247" i="8"/>
  <c r="E247" i="8"/>
  <c r="F247" i="8"/>
  <c r="G247" i="8"/>
  <c r="I247" i="8"/>
  <c r="H247" i="8"/>
  <c r="K247" i="8"/>
  <c r="D246" i="8"/>
  <c r="B246" i="8"/>
  <c r="C246" i="8"/>
  <c r="E246" i="8"/>
  <c r="F246" i="8"/>
  <c r="G246" i="8"/>
  <c r="I246" i="8"/>
  <c r="H246" i="8"/>
  <c r="K246" i="8"/>
  <c r="D245" i="8"/>
  <c r="B245" i="8"/>
  <c r="C245" i="8"/>
  <c r="E245" i="8"/>
  <c r="F245" i="8"/>
  <c r="G245" i="8"/>
  <c r="I245" i="8"/>
  <c r="H245" i="8"/>
  <c r="K245" i="8"/>
  <c r="D244" i="8"/>
  <c r="B244" i="8"/>
  <c r="C244" i="8"/>
  <c r="E244" i="8"/>
  <c r="F244" i="8"/>
  <c r="G244" i="8"/>
  <c r="I244" i="8"/>
  <c r="H244" i="8"/>
  <c r="K244" i="8"/>
  <c r="D243" i="8"/>
  <c r="B243" i="8"/>
  <c r="C243" i="8"/>
  <c r="E243" i="8"/>
  <c r="F243" i="8"/>
  <c r="G243" i="8"/>
  <c r="I243" i="8"/>
  <c r="H243" i="8"/>
  <c r="K243" i="8"/>
  <c r="D242" i="8"/>
  <c r="B242" i="8"/>
  <c r="C242" i="8"/>
  <c r="E242" i="8"/>
  <c r="F242" i="8"/>
  <c r="G242" i="8"/>
  <c r="I242" i="8"/>
  <c r="H242" i="8"/>
  <c r="K242" i="8"/>
  <c r="D241" i="8"/>
  <c r="B241" i="8"/>
  <c r="C241" i="8"/>
  <c r="E241" i="8"/>
  <c r="F241" i="8"/>
  <c r="G241" i="8"/>
  <c r="I241" i="8"/>
  <c r="H241" i="8"/>
  <c r="K241" i="8"/>
  <c r="D240" i="8"/>
  <c r="B240" i="8"/>
  <c r="C240" i="8"/>
  <c r="E240" i="8"/>
  <c r="F240" i="8"/>
  <c r="G240" i="8"/>
  <c r="I240" i="8"/>
  <c r="H240" i="8"/>
  <c r="K240" i="8"/>
  <c r="D239" i="8"/>
  <c r="B239" i="8"/>
  <c r="C239" i="8"/>
  <c r="E239" i="8"/>
  <c r="F239" i="8"/>
  <c r="G239" i="8"/>
  <c r="I239" i="8"/>
  <c r="H239" i="8"/>
  <c r="K239" i="8"/>
  <c r="D238" i="8"/>
  <c r="B238" i="8"/>
  <c r="C238" i="8"/>
  <c r="E238" i="8"/>
  <c r="F238" i="8"/>
  <c r="G238" i="8"/>
  <c r="I238" i="8"/>
  <c r="H238" i="8"/>
  <c r="K238" i="8"/>
  <c r="D237" i="8"/>
  <c r="B237" i="8"/>
  <c r="C237" i="8"/>
  <c r="E237" i="8"/>
  <c r="F237" i="8"/>
  <c r="G237" i="8"/>
  <c r="I237" i="8"/>
  <c r="H237" i="8"/>
  <c r="K237" i="8"/>
  <c r="D236" i="8"/>
  <c r="B236" i="8"/>
  <c r="C236" i="8"/>
  <c r="E236" i="8"/>
  <c r="F236" i="8"/>
  <c r="G236" i="8"/>
  <c r="I236" i="8"/>
  <c r="H236" i="8"/>
  <c r="K236" i="8"/>
  <c r="D235" i="8"/>
  <c r="B235" i="8"/>
  <c r="C235" i="8"/>
  <c r="E235" i="8"/>
  <c r="F235" i="8"/>
  <c r="G235" i="8"/>
  <c r="I235" i="8"/>
  <c r="H235" i="8"/>
  <c r="K235" i="8"/>
  <c r="D234" i="8"/>
  <c r="B234" i="8"/>
  <c r="C234" i="8"/>
  <c r="E234" i="8"/>
  <c r="F234" i="8"/>
  <c r="G234" i="8"/>
  <c r="I234" i="8"/>
  <c r="H234" i="8"/>
  <c r="K234" i="8"/>
  <c r="D233" i="8"/>
  <c r="B233" i="8"/>
  <c r="C233" i="8"/>
  <c r="E233" i="8"/>
  <c r="F233" i="8"/>
  <c r="G233" i="8"/>
  <c r="I233" i="8"/>
  <c r="H233" i="8"/>
  <c r="K233" i="8"/>
  <c r="D232" i="8"/>
  <c r="B232" i="8"/>
  <c r="C232" i="8"/>
  <c r="E232" i="8"/>
  <c r="F232" i="8"/>
  <c r="G232" i="8"/>
  <c r="I232" i="8"/>
  <c r="H232" i="8"/>
  <c r="K232" i="8"/>
  <c r="D231" i="8"/>
  <c r="B231" i="8"/>
  <c r="C231" i="8"/>
  <c r="E231" i="8"/>
  <c r="F231" i="8"/>
  <c r="G231" i="8"/>
  <c r="I231" i="8"/>
  <c r="H231" i="8"/>
  <c r="K231" i="8"/>
  <c r="D230" i="8"/>
  <c r="B230" i="8"/>
  <c r="C230" i="8"/>
  <c r="E230" i="8"/>
  <c r="F230" i="8"/>
  <c r="G230" i="8"/>
  <c r="I230" i="8"/>
  <c r="H230" i="8"/>
  <c r="K230" i="8"/>
  <c r="D229" i="8"/>
  <c r="B229" i="8"/>
  <c r="C229" i="8"/>
  <c r="E229" i="8"/>
  <c r="F229" i="8"/>
  <c r="G229" i="8"/>
  <c r="I229" i="8"/>
  <c r="H229" i="8"/>
  <c r="K229" i="8"/>
  <c r="D228" i="8"/>
  <c r="B228" i="8"/>
  <c r="C228" i="8"/>
  <c r="E228" i="8"/>
  <c r="F228" i="8"/>
  <c r="G228" i="8"/>
  <c r="I228" i="8"/>
  <c r="H228" i="8"/>
  <c r="K228" i="8"/>
  <c r="D227" i="8"/>
  <c r="B227" i="8"/>
  <c r="C227" i="8"/>
  <c r="E227" i="8"/>
  <c r="F227" i="8"/>
  <c r="G227" i="8"/>
  <c r="I227" i="8"/>
  <c r="H227" i="8"/>
  <c r="K227" i="8"/>
  <c r="K226" i="8"/>
  <c r="H226" i="8"/>
  <c r="K225" i="8"/>
  <c r="H225" i="8"/>
  <c r="D224" i="8"/>
  <c r="B224" i="8"/>
  <c r="C224" i="8"/>
  <c r="E224" i="8"/>
  <c r="F224" i="8"/>
  <c r="G224" i="8"/>
  <c r="I224" i="8"/>
  <c r="H224" i="8"/>
  <c r="K224" i="8"/>
  <c r="D223" i="8"/>
  <c r="B223" i="8"/>
  <c r="C223" i="8"/>
  <c r="E223" i="8"/>
  <c r="F223" i="8"/>
  <c r="G223" i="8"/>
  <c r="I223" i="8"/>
  <c r="H223" i="8"/>
  <c r="K223" i="8"/>
  <c r="D222" i="8"/>
  <c r="B222" i="8"/>
  <c r="C222" i="8"/>
  <c r="E222" i="8"/>
  <c r="F222" i="8"/>
  <c r="G222" i="8"/>
  <c r="I222" i="8"/>
  <c r="H222" i="8"/>
  <c r="K222" i="8"/>
  <c r="D221" i="8"/>
  <c r="B221" i="8"/>
  <c r="C221" i="8"/>
  <c r="E221" i="8"/>
  <c r="F221" i="8"/>
  <c r="G221" i="8"/>
  <c r="I221" i="8"/>
  <c r="H221" i="8"/>
  <c r="K221" i="8"/>
  <c r="D220" i="8"/>
  <c r="B220" i="8"/>
  <c r="C220" i="8"/>
  <c r="E220" i="8"/>
  <c r="F220" i="8"/>
  <c r="G220" i="8"/>
  <c r="I220" i="8"/>
  <c r="H220" i="8"/>
  <c r="K220" i="8"/>
  <c r="D219" i="8"/>
  <c r="B219" i="8"/>
  <c r="C219" i="8"/>
  <c r="E219" i="8"/>
  <c r="F219" i="8"/>
  <c r="G219" i="8"/>
  <c r="I219" i="8"/>
  <c r="H219" i="8"/>
  <c r="K219" i="8"/>
  <c r="D218" i="8"/>
  <c r="B218" i="8"/>
  <c r="C218" i="8"/>
  <c r="E218" i="8"/>
  <c r="F218" i="8"/>
  <c r="G218" i="8"/>
  <c r="I218" i="8"/>
  <c r="H218" i="8"/>
  <c r="K218" i="8"/>
  <c r="D217" i="8"/>
  <c r="B217" i="8"/>
  <c r="C217" i="8"/>
  <c r="E217" i="8"/>
  <c r="F217" i="8"/>
  <c r="G217" i="8"/>
  <c r="I217" i="8"/>
  <c r="H217" i="8"/>
  <c r="K217" i="8"/>
  <c r="D216" i="8"/>
  <c r="B216" i="8"/>
  <c r="C216" i="8"/>
  <c r="E216" i="8"/>
  <c r="F216" i="8"/>
  <c r="G216" i="8"/>
  <c r="I216" i="8"/>
  <c r="H216" i="8"/>
  <c r="K216" i="8"/>
  <c r="D215" i="8"/>
  <c r="B215" i="8"/>
  <c r="C215" i="8"/>
  <c r="E215" i="8"/>
  <c r="F215" i="8"/>
  <c r="G215" i="8"/>
  <c r="I215" i="8"/>
  <c r="H215" i="8"/>
  <c r="K215" i="8"/>
  <c r="D214" i="8"/>
  <c r="B214" i="8"/>
  <c r="C214" i="8"/>
  <c r="E214" i="8"/>
  <c r="F214" i="8"/>
  <c r="G214" i="8"/>
  <c r="I214" i="8"/>
  <c r="H214" i="8"/>
  <c r="K214" i="8"/>
  <c r="D213" i="8"/>
  <c r="B213" i="8"/>
  <c r="C213" i="8"/>
  <c r="E213" i="8"/>
  <c r="F213" i="8"/>
  <c r="G213" i="8"/>
  <c r="I213" i="8"/>
  <c r="H213" i="8"/>
  <c r="K213" i="8"/>
  <c r="D212" i="8"/>
  <c r="B212" i="8"/>
  <c r="C212" i="8"/>
  <c r="E212" i="8"/>
  <c r="F212" i="8"/>
  <c r="G212" i="8"/>
  <c r="I212" i="8"/>
  <c r="H212" i="8"/>
  <c r="K212" i="8"/>
  <c r="D211" i="8"/>
  <c r="B211" i="8"/>
  <c r="C211" i="8"/>
  <c r="E211" i="8"/>
  <c r="F211" i="8"/>
  <c r="G211" i="8"/>
  <c r="I211" i="8"/>
  <c r="H211" i="8"/>
  <c r="K211" i="8"/>
  <c r="D210" i="8"/>
  <c r="B210" i="8"/>
  <c r="C210" i="8"/>
  <c r="E210" i="8"/>
  <c r="F210" i="8"/>
  <c r="G210" i="8"/>
  <c r="I210" i="8"/>
  <c r="H210" i="8"/>
  <c r="K210" i="8"/>
  <c r="D209" i="8"/>
  <c r="B209" i="8"/>
  <c r="C209" i="8"/>
  <c r="E209" i="8"/>
  <c r="F209" i="8"/>
  <c r="G209" i="8"/>
  <c r="I209" i="8"/>
  <c r="H209" i="8"/>
  <c r="K209" i="8"/>
  <c r="D208" i="8"/>
  <c r="B208" i="8"/>
  <c r="C208" i="8"/>
  <c r="E208" i="8"/>
  <c r="F208" i="8"/>
  <c r="G208" i="8"/>
  <c r="I208" i="8"/>
  <c r="H208" i="8"/>
  <c r="K208" i="8"/>
  <c r="D207" i="8"/>
  <c r="B207" i="8"/>
  <c r="C207" i="8"/>
  <c r="E207" i="8"/>
  <c r="F207" i="8"/>
  <c r="G207" i="8"/>
  <c r="I207" i="8"/>
  <c r="H207" i="8"/>
  <c r="K207" i="8"/>
  <c r="D206" i="8"/>
  <c r="B206" i="8"/>
  <c r="C206" i="8"/>
  <c r="E206" i="8"/>
  <c r="F206" i="8"/>
  <c r="G206" i="8"/>
  <c r="I206" i="8"/>
  <c r="H206" i="8"/>
  <c r="K206" i="8"/>
  <c r="D205" i="8"/>
  <c r="B205" i="8"/>
  <c r="C205" i="8"/>
  <c r="E205" i="8"/>
  <c r="F205" i="8"/>
  <c r="G205" i="8"/>
  <c r="I205" i="8"/>
  <c r="H205" i="8"/>
  <c r="K205" i="8"/>
  <c r="D204" i="8"/>
  <c r="B204" i="8"/>
  <c r="C204" i="8"/>
  <c r="E204" i="8"/>
  <c r="F204" i="8"/>
  <c r="G204" i="8"/>
  <c r="I204" i="8"/>
  <c r="H204" i="8"/>
  <c r="K204" i="8"/>
  <c r="D203" i="8"/>
  <c r="B203" i="8"/>
  <c r="C203" i="8"/>
  <c r="E203" i="8"/>
  <c r="F203" i="8"/>
  <c r="G203" i="8"/>
  <c r="I203" i="8"/>
  <c r="H203" i="8"/>
  <c r="K203" i="8"/>
  <c r="D202" i="8"/>
  <c r="B202" i="8"/>
  <c r="C202" i="8"/>
  <c r="E202" i="8"/>
  <c r="F202" i="8"/>
  <c r="G202" i="8"/>
  <c r="I202" i="8"/>
  <c r="H202" i="8"/>
  <c r="K202" i="8"/>
  <c r="D201" i="8"/>
  <c r="B201" i="8"/>
  <c r="C201" i="8"/>
  <c r="E201" i="8"/>
  <c r="F201" i="8"/>
  <c r="G201" i="8"/>
  <c r="I201" i="8"/>
  <c r="H201" i="8"/>
  <c r="K201" i="8"/>
  <c r="D200" i="8"/>
  <c r="B200" i="8"/>
  <c r="C200" i="8"/>
  <c r="E200" i="8"/>
  <c r="F200" i="8"/>
  <c r="G200" i="8"/>
  <c r="I200" i="8"/>
  <c r="H200" i="8"/>
  <c r="K200" i="8"/>
  <c r="D199" i="8"/>
  <c r="B199" i="8"/>
  <c r="C199" i="8"/>
  <c r="E199" i="8"/>
  <c r="F199" i="8"/>
  <c r="G199" i="8"/>
  <c r="I199" i="8"/>
  <c r="H199" i="8"/>
  <c r="K199" i="8"/>
  <c r="D198" i="8"/>
  <c r="B198" i="8"/>
  <c r="C198" i="8"/>
  <c r="E198" i="8"/>
  <c r="F198" i="8"/>
  <c r="G198" i="8"/>
  <c r="I198" i="8"/>
  <c r="H198" i="8"/>
  <c r="K198" i="8"/>
  <c r="D197" i="8"/>
  <c r="B197" i="8"/>
  <c r="C197" i="8"/>
  <c r="E197" i="8"/>
  <c r="F197" i="8"/>
  <c r="G197" i="8"/>
  <c r="I197" i="8"/>
  <c r="H197" i="8"/>
  <c r="K197" i="8"/>
  <c r="D196" i="8"/>
  <c r="B196" i="8"/>
  <c r="C196" i="8"/>
  <c r="E196" i="8"/>
  <c r="F196" i="8"/>
  <c r="G196" i="8"/>
  <c r="I196" i="8"/>
  <c r="H196" i="8"/>
  <c r="K196" i="8"/>
  <c r="D195" i="8"/>
  <c r="B195" i="8"/>
  <c r="C195" i="8"/>
  <c r="E195" i="8"/>
  <c r="F195" i="8"/>
  <c r="G195" i="8"/>
  <c r="I195" i="8"/>
  <c r="H195" i="8"/>
  <c r="K195" i="8"/>
  <c r="D194" i="8"/>
  <c r="B194" i="8"/>
  <c r="C194" i="8"/>
  <c r="E194" i="8"/>
  <c r="F194" i="8"/>
  <c r="G194" i="8"/>
  <c r="I194" i="8"/>
  <c r="H194" i="8"/>
  <c r="K194" i="8"/>
  <c r="D193" i="8"/>
  <c r="B193" i="8"/>
  <c r="C193" i="8"/>
  <c r="E193" i="8"/>
  <c r="F193" i="8"/>
  <c r="G193" i="8"/>
  <c r="I193" i="8"/>
  <c r="H193" i="8"/>
  <c r="K193" i="8"/>
  <c r="D192" i="8"/>
  <c r="B192" i="8"/>
  <c r="C192" i="8"/>
  <c r="E192" i="8"/>
  <c r="F192" i="8"/>
  <c r="G192" i="8"/>
  <c r="I192" i="8"/>
  <c r="H192" i="8"/>
  <c r="K192" i="8"/>
  <c r="D191" i="8"/>
  <c r="B191" i="8"/>
  <c r="C191" i="8"/>
  <c r="E191" i="8"/>
  <c r="F191" i="8"/>
  <c r="G191" i="8"/>
  <c r="I191" i="8"/>
  <c r="H191" i="8"/>
  <c r="K191" i="8"/>
  <c r="D190" i="8"/>
  <c r="B190" i="8"/>
  <c r="C190" i="8"/>
  <c r="E190" i="8"/>
  <c r="F190" i="8"/>
  <c r="G190" i="8"/>
  <c r="I190" i="8"/>
  <c r="H190" i="8"/>
  <c r="K190" i="8"/>
  <c r="D189" i="8"/>
  <c r="B189" i="8"/>
  <c r="C189" i="8"/>
  <c r="E189" i="8"/>
  <c r="F189" i="8"/>
  <c r="G189" i="8"/>
  <c r="I189" i="8"/>
  <c r="H189" i="8"/>
  <c r="K189" i="8"/>
  <c r="D188" i="8"/>
  <c r="B188" i="8"/>
  <c r="C188" i="8"/>
  <c r="E188" i="8"/>
  <c r="F188" i="8"/>
  <c r="G188" i="8"/>
  <c r="I188" i="8"/>
  <c r="H188" i="8"/>
  <c r="K188" i="8"/>
  <c r="D187" i="8"/>
  <c r="B187" i="8"/>
  <c r="C187" i="8"/>
  <c r="E187" i="8"/>
  <c r="F187" i="8"/>
  <c r="G187" i="8"/>
  <c r="I187" i="8"/>
  <c r="H187" i="8"/>
  <c r="K187" i="8"/>
  <c r="D186" i="8"/>
  <c r="B186" i="8"/>
  <c r="C186" i="8"/>
  <c r="E186" i="8"/>
  <c r="F186" i="8"/>
  <c r="G186" i="8"/>
  <c r="I186" i="8"/>
  <c r="H186" i="8"/>
  <c r="K186" i="8"/>
  <c r="D185" i="8"/>
  <c r="B185" i="8"/>
  <c r="C185" i="8"/>
  <c r="E185" i="8"/>
  <c r="F185" i="8"/>
  <c r="G185" i="8"/>
  <c r="I185" i="8"/>
  <c r="H185" i="8"/>
  <c r="K185" i="8"/>
  <c r="D184" i="8"/>
  <c r="B184" i="8"/>
  <c r="C184" i="8"/>
  <c r="E184" i="8"/>
  <c r="F184" i="8"/>
  <c r="G184" i="8"/>
  <c r="I184" i="8"/>
  <c r="H184" i="8"/>
  <c r="K184" i="8"/>
  <c r="D183" i="8"/>
  <c r="B183" i="8"/>
  <c r="C183" i="8"/>
  <c r="E183" i="8"/>
  <c r="F183" i="8"/>
  <c r="G183" i="8"/>
  <c r="I183" i="8"/>
  <c r="H183" i="8"/>
  <c r="K183" i="8"/>
  <c r="D182" i="8"/>
  <c r="B182" i="8"/>
  <c r="C182" i="8"/>
  <c r="E182" i="8"/>
  <c r="F182" i="8"/>
  <c r="G182" i="8"/>
  <c r="I182" i="8"/>
  <c r="H182" i="8"/>
  <c r="K182" i="8"/>
  <c r="D181" i="8"/>
  <c r="B181" i="8"/>
  <c r="C181" i="8"/>
  <c r="E181" i="8"/>
  <c r="F181" i="8"/>
  <c r="G181" i="8"/>
  <c r="I181" i="8"/>
  <c r="H181" i="8"/>
  <c r="K181" i="8"/>
  <c r="D180" i="8"/>
  <c r="B180" i="8"/>
  <c r="C180" i="8"/>
  <c r="E180" i="8"/>
  <c r="F180" i="8"/>
  <c r="G180" i="8"/>
  <c r="I180" i="8"/>
  <c r="H180" i="8"/>
  <c r="K180" i="8"/>
  <c r="D179" i="8"/>
  <c r="B179" i="8"/>
  <c r="C179" i="8"/>
  <c r="E179" i="8"/>
  <c r="F179" i="8"/>
  <c r="G179" i="8"/>
  <c r="I179" i="8"/>
  <c r="H179" i="8"/>
  <c r="K179" i="8"/>
  <c r="D178" i="8"/>
  <c r="B178" i="8"/>
  <c r="C178" i="8"/>
  <c r="E178" i="8"/>
  <c r="F178" i="8"/>
  <c r="G178" i="8"/>
  <c r="I178" i="8"/>
  <c r="H178" i="8"/>
  <c r="K178" i="8"/>
  <c r="D177" i="8"/>
  <c r="B177" i="8"/>
  <c r="C177" i="8"/>
  <c r="E177" i="8"/>
  <c r="F177" i="8"/>
  <c r="G177" i="8"/>
  <c r="I177" i="8"/>
  <c r="H177" i="8"/>
  <c r="K177" i="8"/>
  <c r="D176" i="8"/>
  <c r="B176" i="8"/>
  <c r="C176" i="8"/>
  <c r="E176" i="8"/>
  <c r="F176" i="8"/>
  <c r="G176" i="8"/>
  <c r="I176" i="8"/>
  <c r="H176" i="8"/>
  <c r="K176" i="8"/>
  <c r="D175" i="8"/>
  <c r="B175" i="8"/>
  <c r="C175" i="8"/>
  <c r="E175" i="8"/>
  <c r="F175" i="8"/>
  <c r="G175" i="8"/>
  <c r="I175" i="8"/>
  <c r="H175" i="8"/>
  <c r="K175" i="8"/>
  <c r="D174" i="8"/>
  <c r="B174" i="8"/>
  <c r="C174" i="8"/>
  <c r="E174" i="8"/>
  <c r="F174" i="8"/>
  <c r="G174" i="8"/>
  <c r="I174" i="8"/>
  <c r="H174" i="8"/>
  <c r="K174" i="8"/>
  <c r="D173" i="8"/>
  <c r="B173" i="8"/>
  <c r="C173" i="8"/>
  <c r="E173" i="8"/>
  <c r="F173" i="8"/>
  <c r="G173" i="8"/>
  <c r="I173" i="8"/>
  <c r="H173" i="8"/>
  <c r="K173" i="8"/>
  <c r="D172" i="8"/>
  <c r="B172" i="8"/>
  <c r="C172" i="8"/>
  <c r="E172" i="8"/>
  <c r="F172" i="8"/>
  <c r="G172" i="8"/>
  <c r="I172" i="8"/>
  <c r="H172" i="8"/>
  <c r="K172" i="8"/>
  <c r="D171" i="8"/>
  <c r="B171" i="8"/>
  <c r="C171" i="8"/>
  <c r="E171" i="8"/>
  <c r="F171" i="8"/>
  <c r="G171" i="8"/>
  <c r="I171" i="8"/>
  <c r="H171" i="8"/>
  <c r="K171" i="8"/>
  <c r="D170" i="8"/>
  <c r="B170" i="8"/>
  <c r="C170" i="8"/>
  <c r="E170" i="8"/>
  <c r="F170" i="8"/>
  <c r="G170" i="8"/>
  <c r="I170" i="8"/>
  <c r="H170" i="8"/>
  <c r="K170" i="8"/>
  <c r="D169" i="8"/>
  <c r="B169" i="8"/>
  <c r="C169" i="8"/>
  <c r="E169" i="8"/>
  <c r="F169" i="8"/>
  <c r="G169" i="8"/>
  <c r="I169" i="8"/>
  <c r="H169" i="8"/>
  <c r="K169" i="8"/>
  <c r="D168" i="8"/>
  <c r="B168" i="8"/>
  <c r="C168" i="8"/>
  <c r="E168" i="8"/>
  <c r="F168" i="8"/>
  <c r="G168" i="8"/>
  <c r="I168" i="8"/>
  <c r="H168" i="8"/>
  <c r="K168" i="8"/>
  <c r="D167" i="8"/>
  <c r="B167" i="8"/>
  <c r="C167" i="8"/>
  <c r="E167" i="8"/>
  <c r="F167" i="8"/>
  <c r="G167" i="8"/>
  <c r="I167" i="8"/>
  <c r="H167" i="8"/>
  <c r="K167" i="8"/>
  <c r="D166" i="8"/>
  <c r="B166" i="8"/>
  <c r="C166" i="8"/>
  <c r="E166" i="8"/>
  <c r="F166" i="8"/>
  <c r="G166" i="8"/>
  <c r="I166" i="8"/>
  <c r="H166" i="8"/>
  <c r="K166" i="8"/>
  <c r="D165" i="8"/>
  <c r="B165" i="8"/>
  <c r="C165" i="8"/>
  <c r="E165" i="8"/>
  <c r="F165" i="8"/>
  <c r="G165" i="8"/>
  <c r="I165" i="8"/>
  <c r="H165" i="8"/>
  <c r="K165" i="8"/>
  <c r="D164" i="8"/>
  <c r="B164" i="8"/>
  <c r="C164" i="8"/>
  <c r="E164" i="8"/>
  <c r="F164" i="8"/>
  <c r="G164" i="8"/>
  <c r="I164" i="8"/>
  <c r="H164" i="8"/>
  <c r="K164" i="8"/>
  <c r="D163" i="8"/>
  <c r="B163" i="8"/>
  <c r="C163" i="8"/>
  <c r="E163" i="8"/>
  <c r="F163" i="8"/>
  <c r="G163" i="8"/>
  <c r="I163" i="8"/>
  <c r="H163" i="8"/>
  <c r="K163" i="8"/>
  <c r="D162" i="8"/>
  <c r="B162" i="8"/>
  <c r="C162" i="8"/>
  <c r="E162" i="8"/>
  <c r="F162" i="8"/>
  <c r="G162" i="8"/>
  <c r="I162" i="8"/>
  <c r="H162" i="8"/>
  <c r="K162" i="8"/>
  <c r="D161" i="8"/>
  <c r="B161" i="8"/>
  <c r="C161" i="8"/>
  <c r="E161" i="8"/>
  <c r="F161" i="8"/>
  <c r="G161" i="8"/>
  <c r="I161" i="8"/>
  <c r="H161" i="8"/>
  <c r="K161" i="8"/>
  <c r="D160" i="8"/>
  <c r="B160" i="8"/>
  <c r="C160" i="8"/>
  <c r="E160" i="8"/>
  <c r="F160" i="8"/>
  <c r="G160" i="8"/>
  <c r="I160" i="8"/>
  <c r="H160" i="8"/>
  <c r="K160" i="8"/>
  <c r="D159" i="8"/>
  <c r="B159" i="8"/>
  <c r="C159" i="8"/>
  <c r="E159" i="8"/>
  <c r="F159" i="8"/>
  <c r="G159" i="8"/>
  <c r="I159" i="8"/>
  <c r="H159" i="8"/>
  <c r="K159" i="8"/>
  <c r="D158" i="8"/>
  <c r="B158" i="8"/>
  <c r="C158" i="8"/>
  <c r="E158" i="8"/>
  <c r="F158" i="8"/>
  <c r="G158" i="8"/>
  <c r="I158" i="8"/>
  <c r="H158" i="8"/>
  <c r="K158" i="8"/>
  <c r="D157" i="8"/>
  <c r="B157" i="8"/>
  <c r="C157" i="8"/>
  <c r="E157" i="8"/>
  <c r="F157" i="8"/>
  <c r="G157" i="8"/>
  <c r="I157" i="8"/>
  <c r="H157" i="8"/>
  <c r="K157" i="8"/>
  <c r="D156" i="8"/>
  <c r="B156" i="8"/>
  <c r="C156" i="8"/>
  <c r="E156" i="8"/>
  <c r="F156" i="8"/>
  <c r="G156" i="8"/>
  <c r="I156" i="8"/>
  <c r="H156" i="8"/>
  <c r="K156" i="8"/>
  <c r="D155" i="8"/>
  <c r="B155" i="8"/>
  <c r="C155" i="8"/>
  <c r="E155" i="8"/>
  <c r="F155" i="8"/>
  <c r="G155" i="8"/>
  <c r="I155" i="8"/>
  <c r="H155" i="8"/>
  <c r="K155" i="8"/>
  <c r="K154" i="8"/>
  <c r="H154" i="8"/>
  <c r="K153" i="8"/>
  <c r="H153" i="8"/>
  <c r="D152" i="8"/>
  <c r="B152" i="8"/>
  <c r="C152" i="8"/>
  <c r="E152" i="8"/>
  <c r="F152" i="8"/>
  <c r="G152" i="8"/>
  <c r="I152" i="8"/>
  <c r="H152" i="8"/>
  <c r="K152" i="8"/>
  <c r="D151" i="8"/>
  <c r="B151" i="8"/>
  <c r="C151" i="8"/>
  <c r="E151" i="8"/>
  <c r="F151" i="8"/>
  <c r="G151" i="8"/>
  <c r="I151" i="8"/>
  <c r="H151" i="8"/>
  <c r="K151" i="8"/>
  <c r="D150" i="8"/>
  <c r="B150" i="8"/>
  <c r="C150" i="8"/>
  <c r="E150" i="8"/>
  <c r="F150" i="8"/>
  <c r="G150" i="8"/>
  <c r="I150" i="8"/>
  <c r="H150" i="8"/>
  <c r="K150" i="8"/>
  <c r="D149" i="8"/>
  <c r="B149" i="8"/>
  <c r="C149" i="8"/>
  <c r="E149" i="8"/>
  <c r="F149" i="8"/>
  <c r="G149" i="8"/>
  <c r="I149" i="8"/>
  <c r="H149" i="8"/>
  <c r="K149" i="8"/>
  <c r="D148" i="8"/>
  <c r="B148" i="8"/>
  <c r="C148" i="8"/>
  <c r="E148" i="8"/>
  <c r="F148" i="8"/>
  <c r="G148" i="8"/>
  <c r="I148" i="8"/>
  <c r="H148" i="8"/>
  <c r="K148" i="8"/>
  <c r="D147" i="8"/>
  <c r="B147" i="8"/>
  <c r="C147" i="8"/>
  <c r="E147" i="8"/>
  <c r="F147" i="8"/>
  <c r="G147" i="8"/>
  <c r="I147" i="8"/>
  <c r="H147" i="8"/>
  <c r="K147" i="8"/>
  <c r="D146" i="8"/>
  <c r="B146" i="8"/>
  <c r="C146" i="8"/>
  <c r="E146" i="8"/>
  <c r="F146" i="8"/>
  <c r="G146" i="8"/>
  <c r="I146" i="8"/>
  <c r="H146" i="8"/>
  <c r="K146" i="8"/>
  <c r="D145" i="8"/>
  <c r="B145" i="8"/>
  <c r="C145" i="8"/>
  <c r="E145" i="8"/>
  <c r="F145" i="8"/>
  <c r="G145" i="8"/>
  <c r="I145" i="8"/>
  <c r="H145" i="8"/>
  <c r="K145" i="8"/>
  <c r="D144" i="8"/>
  <c r="B144" i="8"/>
  <c r="C144" i="8"/>
  <c r="E144" i="8"/>
  <c r="F144" i="8"/>
  <c r="G144" i="8"/>
  <c r="I144" i="8"/>
  <c r="H144" i="8"/>
  <c r="K144" i="8"/>
  <c r="D143" i="8"/>
  <c r="B143" i="8"/>
  <c r="C143" i="8"/>
  <c r="E143" i="8"/>
  <c r="F143" i="8"/>
  <c r="G143" i="8"/>
  <c r="I143" i="8"/>
  <c r="H143" i="8"/>
  <c r="K143" i="8"/>
  <c r="D142" i="8"/>
  <c r="B142" i="8"/>
  <c r="C142" i="8"/>
  <c r="E142" i="8"/>
  <c r="F142" i="8"/>
  <c r="G142" i="8"/>
  <c r="I142" i="8"/>
  <c r="H142" i="8"/>
  <c r="K142" i="8"/>
  <c r="D141" i="8"/>
  <c r="B141" i="8"/>
  <c r="C141" i="8"/>
  <c r="E141" i="8"/>
  <c r="F141" i="8"/>
  <c r="G141" i="8"/>
  <c r="I141" i="8"/>
  <c r="H141" i="8"/>
  <c r="K141" i="8"/>
  <c r="D140" i="8"/>
  <c r="B140" i="8"/>
  <c r="C140" i="8"/>
  <c r="E140" i="8"/>
  <c r="F140" i="8"/>
  <c r="G140" i="8"/>
  <c r="I140" i="8"/>
  <c r="H140" i="8"/>
  <c r="K140" i="8"/>
  <c r="D139" i="8"/>
  <c r="B139" i="8"/>
  <c r="C139" i="8"/>
  <c r="E139" i="8"/>
  <c r="F139" i="8"/>
  <c r="G139" i="8"/>
  <c r="I139" i="8"/>
  <c r="H139" i="8"/>
  <c r="K139" i="8"/>
  <c r="D138" i="8"/>
  <c r="B138" i="8"/>
  <c r="C138" i="8"/>
  <c r="E138" i="8"/>
  <c r="F138" i="8"/>
  <c r="G138" i="8"/>
  <c r="I138" i="8"/>
  <c r="H138" i="8"/>
  <c r="K138" i="8"/>
  <c r="D137" i="8"/>
  <c r="B137" i="8"/>
  <c r="C137" i="8"/>
  <c r="E137" i="8"/>
  <c r="F137" i="8"/>
  <c r="G137" i="8"/>
  <c r="I137" i="8"/>
  <c r="H137" i="8"/>
  <c r="K137" i="8"/>
  <c r="D136" i="8"/>
  <c r="B136" i="8"/>
  <c r="C136" i="8"/>
  <c r="E136" i="8"/>
  <c r="F136" i="8"/>
  <c r="G136" i="8"/>
  <c r="I136" i="8"/>
  <c r="H136" i="8"/>
  <c r="K136" i="8"/>
  <c r="D135" i="8"/>
  <c r="B135" i="8"/>
  <c r="C135" i="8"/>
  <c r="E135" i="8"/>
  <c r="F135" i="8"/>
  <c r="G135" i="8"/>
  <c r="I135" i="8"/>
  <c r="H135" i="8"/>
  <c r="K135" i="8"/>
  <c r="D134" i="8"/>
  <c r="B134" i="8"/>
  <c r="C134" i="8"/>
  <c r="E134" i="8"/>
  <c r="F134" i="8"/>
  <c r="G134" i="8"/>
  <c r="I134" i="8"/>
  <c r="H134" i="8"/>
  <c r="K134" i="8"/>
  <c r="D133" i="8"/>
  <c r="B133" i="8"/>
  <c r="C133" i="8"/>
  <c r="E133" i="8"/>
  <c r="F133" i="8"/>
  <c r="G133" i="8"/>
  <c r="I133" i="8"/>
  <c r="H133" i="8"/>
  <c r="K133" i="8"/>
  <c r="D132" i="8"/>
  <c r="B132" i="8"/>
  <c r="C132" i="8"/>
  <c r="E132" i="8"/>
  <c r="F132" i="8"/>
  <c r="G132" i="8"/>
  <c r="I132" i="8"/>
  <c r="H132" i="8"/>
  <c r="K132" i="8"/>
  <c r="D131" i="8"/>
  <c r="B131" i="8"/>
  <c r="C131" i="8"/>
  <c r="E131" i="8"/>
  <c r="F131" i="8"/>
  <c r="G131" i="8"/>
  <c r="I131" i="8"/>
  <c r="H131" i="8"/>
  <c r="K131" i="8"/>
  <c r="D130" i="8"/>
  <c r="B130" i="8"/>
  <c r="C130" i="8"/>
  <c r="E130" i="8"/>
  <c r="F130" i="8"/>
  <c r="G130" i="8"/>
  <c r="I130" i="8"/>
  <c r="H130" i="8"/>
  <c r="K130" i="8"/>
  <c r="D129" i="8"/>
  <c r="B129" i="8"/>
  <c r="C129" i="8"/>
  <c r="E129" i="8"/>
  <c r="F129" i="8"/>
  <c r="G129" i="8"/>
  <c r="I129" i="8"/>
  <c r="H129" i="8"/>
  <c r="K129" i="8"/>
  <c r="D128" i="8"/>
  <c r="B128" i="8"/>
  <c r="C128" i="8"/>
  <c r="E128" i="8"/>
  <c r="F128" i="8"/>
  <c r="G128" i="8"/>
  <c r="I128" i="8"/>
  <c r="H128" i="8"/>
  <c r="K128" i="8"/>
  <c r="D127" i="8"/>
  <c r="B127" i="8"/>
  <c r="C127" i="8"/>
  <c r="E127" i="8"/>
  <c r="F127" i="8"/>
  <c r="G127" i="8"/>
  <c r="I127" i="8"/>
  <c r="H127" i="8"/>
  <c r="K127" i="8"/>
  <c r="D126" i="8"/>
  <c r="B126" i="8"/>
  <c r="C126" i="8"/>
  <c r="E126" i="8"/>
  <c r="F126" i="8"/>
  <c r="G126" i="8"/>
  <c r="I126" i="8"/>
  <c r="H126" i="8"/>
  <c r="K126" i="8"/>
  <c r="D125" i="8"/>
  <c r="B125" i="8"/>
  <c r="C125" i="8"/>
  <c r="E125" i="8"/>
  <c r="F125" i="8"/>
  <c r="G125" i="8"/>
  <c r="I125" i="8"/>
  <c r="H125" i="8"/>
  <c r="K125" i="8"/>
  <c r="D124" i="8"/>
  <c r="B124" i="8"/>
  <c r="C124" i="8"/>
  <c r="E124" i="8"/>
  <c r="F124" i="8"/>
  <c r="G124" i="8"/>
  <c r="I124" i="8"/>
  <c r="H124" i="8"/>
  <c r="K124" i="8"/>
  <c r="D123" i="8"/>
  <c r="B123" i="8"/>
  <c r="C123" i="8"/>
  <c r="E123" i="8"/>
  <c r="F123" i="8"/>
  <c r="G123" i="8"/>
  <c r="I123" i="8"/>
  <c r="H123" i="8"/>
  <c r="K123" i="8"/>
  <c r="D122" i="8"/>
  <c r="B122" i="8"/>
  <c r="C122" i="8"/>
  <c r="E122" i="8"/>
  <c r="F122" i="8"/>
  <c r="G122" i="8"/>
  <c r="I122" i="8"/>
  <c r="H122" i="8"/>
  <c r="K122" i="8"/>
  <c r="D121" i="8"/>
  <c r="B121" i="8"/>
  <c r="C121" i="8"/>
  <c r="E121" i="8"/>
  <c r="F121" i="8"/>
  <c r="G121" i="8"/>
  <c r="I121" i="8"/>
  <c r="H121" i="8"/>
  <c r="K121" i="8"/>
  <c r="D120" i="8"/>
  <c r="B120" i="8"/>
  <c r="C120" i="8"/>
  <c r="E120" i="8"/>
  <c r="F120" i="8"/>
  <c r="G120" i="8"/>
  <c r="I120" i="8"/>
  <c r="H120" i="8"/>
  <c r="K120" i="8"/>
  <c r="D119" i="8"/>
  <c r="B119" i="8"/>
  <c r="C119" i="8"/>
  <c r="E119" i="8"/>
  <c r="F119" i="8"/>
  <c r="G119" i="8"/>
  <c r="I119" i="8"/>
  <c r="H119" i="8"/>
  <c r="K119" i="8"/>
  <c r="D118" i="8"/>
  <c r="B118" i="8"/>
  <c r="C118" i="8"/>
  <c r="E118" i="8"/>
  <c r="F118" i="8"/>
  <c r="G118" i="8"/>
  <c r="I118" i="8"/>
  <c r="H118" i="8"/>
  <c r="K118" i="8"/>
  <c r="D117" i="8"/>
  <c r="B117" i="8"/>
  <c r="C117" i="8"/>
  <c r="E117" i="8"/>
  <c r="F117" i="8"/>
  <c r="G117" i="8"/>
  <c r="I117" i="8"/>
  <c r="H117" i="8"/>
  <c r="K117" i="8"/>
  <c r="D116" i="8"/>
  <c r="B116" i="8"/>
  <c r="C116" i="8"/>
  <c r="E116" i="8"/>
  <c r="F116" i="8"/>
  <c r="G116" i="8"/>
  <c r="I116" i="8"/>
  <c r="H116" i="8"/>
  <c r="K116" i="8"/>
  <c r="D115" i="8"/>
  <c r="B115" i="8"/>
  <c r="C115" i="8"/>
  <c r="E115" i="8"/>
  <c r="F115" i="8"/>
  <c r="G115" i="8"/>
  <c r="I115" i="8"/>
  <c r="H115" i="8"/>
  <c r="K115" i="8"/>
  <c r="D114" i="8"/>
  <c r="B114" i="8"/>
  <c r="C114" i="8"/>
  <c r="E114" i="8"/>
  <c r="F114" i="8"/>
  <c r="G114" i="8"/>
  <c r="I114" i="8"/>
  <c r="H114" i="8"/>
  <c r="K114" i="8"/>
  <c r="D113" i="8"/>
  <c r="B113" i="8"/>
  <c r="C113" i="8"/>
  <c r="E113" i="8"/>
  <c r="F113" i="8"/>
  <c r="G113" i="8"/>
  <c r="I113" i="8"/>
  <c r="H113" i="8"/>
  <c r="K113" i="8"/>
  <c r="D112" i="8"/>
  <c r="B112" i="8"/>
  <c r="C112" i="8"/>
  <c r="E112" i="8"/>
  <c r="F112" i="8"/>
  <c r="G112" i="8"/>
  <c r="I112" i="8"/>
  <c r="H112" i="8"/>
  <c r="K112" i="8"/>
  <c r="D111" i="8"/>
  <c r="B111" i="8"/>
  <c r="C111" i="8"/>
  <c r="E111" i="8"/>
  <c r="F111" i="8"/>
  <c r="G111" i="8"/>
  <c r="I111" i="8"/>
  <c r="H111" i="8"/>
  <c r="K111" i="8"/>
  <c r="D110" i="8"/>
  <c r="B110" i="8"/>
  <c r="C110" i="8"/>
  <c r="E110" i="8"/>
  <c r="F110" i="8"/>
  <c r="G110" i="8"/>
  <c r="I110" i="8"/>
  <c r="H110" i="8"/>
  <c r="K110" i="8"/>
  <c r="D109" i="8"/>
  <c r="B109" i="8"/>
  <c r="C109" i="8"/>
  <c r="E109" i="8"/>
  <c r="F109" i="8"/>
  <c r="G109" i="8"/>
  <c r="I109" i="8"/>
  <c r="H109" i="8"/>
  <c r="K109" i="8"/>
  <c r="D108" i="8"/>
  <c r="B108" i="8"/>
  <c r="C108" i="8"/>
  <c r="E108" i="8"/>
  <c r="F108" i="8"/>
  <c r="G108" i="8"/>
  <c r="I108" i="8"/>
  <c r="H108" i="8"/>
  <c r="K108" i="8"/>
  <c r="D107" i="8"/>
  <c r="B107" i="8"/>
  <c r="C107" i="8"/>
  <c r="E107" i="8"/>
  <c r="F107" i="8"/>
  <c r="G107" i="8"/>
  <c r="I107" i="8"/>
  <c r="H107" i="8"/>
  <c r="K107" i="8"/>
  <c r="D106" i="8"/>
  <c r="B106" i="8"/>
  <c r="C106" i="8"/>
  <c r="E106" i="8"/>
  <c r="F106" i="8"/>
  <c r="G106" i="8"/>
  <c r="I106" i="8"/>
  <c r="H106" i="8"/>
  <c r="K106" i="8"/>
  <c r="D105" i="8"/>
  <c r="B105" i="8"/>
  <c r="C105" i="8"/>
  <c r="E105" i="8"/>
  <c r="F105" i="8"/>
  <c r="G105" i="8"/>
  <c r="I105" i="8"/>
  <c r="H105" i="8"/>
  <c r="K105" i="8"/>
  <c r="D104" i="8"/>
  <c r="B104" i="8"/>
  <c r="C104" i="8"/>
  <c r="E104" i="8"/>
  <c r="F104" i="8"/>
  <c r="G104" i="8"/>
  <c r="I104" i="8"/>
  <c r="H104" i="8"/>
  <c r="K104" i="8"/>
  <c r="D103" i="8"/>
  <c r="B103" i="8"/>
  <c r="C103" i="8"/>
  <c r="E103" i="8"/>
  <c r="F103" i="8"/>
  <c r="G103" i="8"/>
  <c r="I103" i="8"/>
  <c r="H103" i="8"/>
  <c r="K103" i="8"/>
  <c r="D102" i="8"/>
  <c r="B102" i="8"/>
  <c r="C102" i="8"/>
  <c r="E102" i="8"/>
  <c r="F102" i="8"/>
  <c r="G102" i="8"/>
  <c r="I102" i="8"/>
  <c r="H102" i="8"/>
  <c r="K102" i="8"/>
  <c r="D101" i="8"/>
  <c r="B101" i="8"/>
  <c r="C101" i="8"/>
  <c r="E101" i="8"/>
  <c r="F101" i="8"/>
  <c r="G101" i="8"/>
  <c r="I101" i="8"/>
  <c r="H101" i="8"/>
  <c r="K101" i="8"/>
  <c r="D100" i="8"/>
  <c r="B100" i="8"/>
  <c r="C100" i="8"/>
  <c r="E100" i="8"/>
  <c r="F100" i="8"/>
  <c r="G100" i="8"/>
  <c r="I100" i="8"/>
  <c r="H100" i="8"/>
  <c r="K100" i="8"/>
  <c r="D99" i="8"/>
  <c r="B99" i="8"/>
  <c r="C99" i="8"/>
  <c r="E99" i="8"/>
  <c r="F99" i="8"/>
  <c r="G99" i="8"/>
  <c r="I99" i="8"/>
  <c r="H99" i="8"/>
  <c r="K99" i="8"/>
  <c r="D98" i="8"/>
  <c r="B98" i="8"/>
  <c r="C98" i="8"/>
  <c r="E98" i="8"/>
  <c r="F98" i="8"/>
  <c r="G98" i="8"/>
  <c r="I98" i="8"/>
  <c r="H98" i="8"/>
  <c r="K98" i="8"/>
  <c r="D97" i="8"/>
  <c r="B97" i="8"/>
  <c r="C97" i="8"/>
  <c r="E97" i="8"/>
  <c r="F97" i="8"/>
  <c r="G97" i="8"/>
  <c r="I97" i="8"/>
  <c r="H97" i="8"/>
  <c r="K97" i="8"/>
  <c r="D96" i="8"/>
  <c r="B96" i="8"/>
  <c r="C96" i="8"/>
  <c r="E96" i="8"/>
  <c r="F96" i="8"/>
  <c r="G96" i="8"/>
  <c r="I96" i="8"/>
  <c r="H96" i="8"/>
  <c r="K96" i="8"/>
  <c r="D95" i="8"/>
  <c r="B95" i="8"/>
  <c r="C95" i="8"/>
  <c r="E95" i="8"/>
  <c r="F95" i="8"/>
  <c r="G95" i="8"/>
  <c r="I95" i="8"/>
  <c r="H95" i="8"/>
  <c r="K95" i="8"/>
  <c r="D94" i="8"/>
  <c r="B94" i="8"/>
  <c r="C94" i="8"/>
  <c r="E94" i="8"/>
  <c r="F94" i="8"/>
  <c r="G94" i="8"/>
  <c r="I94" i="8"/>
  <c r="H94" i="8"/>
  <c r="K94" i="8"/>
  <c r="D93" i="8"/>
  <c r="B93" i="8"/>
  <c r="C93" i="8"/>
  <c r="E93" i="8"/>
  <c r="F93" i="8"/>
  <c r="G93" i="8"/>
  <c r="I93" i="8"/>
  <c r="H93" i="8"/>
  <c r="K93" i="8"/>
  <c r="D92" i="8"/>
  <c r="B92" i="8"/>
  <c r="C92" i="8"/>
  <c r="E92" i="8"/>
  <c r="F92" i="8"/>
  <c r="G92" i="8"/>
  <c r="I92" i="8"/>
  <c r="H92" i="8"/>
  <c r="K92" i="8"/>
  <c r="D91" i="8"/>
  <c r="B91" i="8"/>
  <c r="C91" i="8"/>
  <c r="E91" i="8"/>
  <c r="F91" i="8"/>
  <c r="G91" i="8"/>
  <c r="I91" i="8"/>
  <c r="H91" i="8"/>
  <c r="K91" i="8"/>
  <c r="D90" i="8"/>
  <c r="B90" i="8"/>
  <c r="C90" i="8"/>
  <c r="E90" i="8"/>
  <c r="F90" i="8"/>
  <c r="G90" i="8"/>
  <c r="I90" i="8"/>
  <c r="H90" i="8"/>
  <c r="K90" i="8"/>
  <c r="D89" i="8"/>
  <c r="B89" i="8"/>
  <c r="C89" i="8"/>
  <c r="E89" i="8"/>
  <c r="F89" i="8"/>
  <c r="G89" i="8"/>
  <c r="I89" i="8"/>
  <c r="H89" i="8"/>
  <c r="K89" i="8"/>
  <c r="D88" i="8"/>
  <c r="B88" i="8"/>
  <c r="C88" i="8"/>
  <c r="E88" i="8"/>
  <c r="F88" i="8"/>
  <c r="G88" i="8"/>
  <c r="I88" i="8"/>
  <c r="H88" i="8"/>
  <c r="K88" i="8"/>
  <c r="D87" i="8"/>
  <c r="B87" i="8"/>
  <c r="C87" i="8"/>
  <c r="E87" i="8"/>
  <c r="F87" i="8"/>
  <c r="G87" i="8"/>
  <c r="I87" i="8"/>
  <c r="H87" i="8"/>
  <c r="K87" i="8"/>
  <c r="D86" i="8"/>
  <c r="B86" i="8"/>
  <c r="C86" i="8"/>
  <c r="E86" i="8"/>
  <c r="F86" i="8"/>
  <c r="G86" i="8"/>
  <c r="I86" i="8"/>
  <c r="H86" i="8"/>
  <c r="K86" i="8"/>
  <c r="D85" i="8"/>
  <c r="B85" i="8"/>
  <c r="C85" i="8"/>
  <c r="E85" i="8"/>
  <c r="F85" i="8"/>
  <c r="G85" i="8"/>
  <c r="I85" i="8"/>
  <c r="H85" i="8"/>
  <c r="K85" i="8"/>
  <c r="D84" i="8"/>
  <c r="B84" i="8"/>
  <c r="C84" i="8"/>
  <c r="E84" i="8"/>
  <c r="F84" i="8"/>
  <c r="G84" i="8"/>
  <c r="I84" i="8"/>
  <c r="H84" i="8"/>
  <c r="K84" i="8"/>
  <c r="D83" i="8"/>
  <c r="B83" i="8"/>
  <c r="C83" i="8"/>
  <c r="E83" i="8"/>
  <c r="F83" i="8"/>
  <c r="G83" i="8"/>
  <c r="I83" i="8"/>
  <c r="H83" i="8"/>
  <c r="K83" i="8"/>
  <c r="K82" i="8"/>
  <c r="H82" i="8"/>
  <c r="K81" i="8"/>
  <c r="H81" i="8"/>
  <c r="K80" i="8"/>
  <c r="H80" i="8"/>
  <c r="K79" i="8"/>
  <c r="H79" i="8"/>
  <c r="K78" i="8"/>
  <c r="H78" i="8"/>
  <c r="D77" i="8"/>
  <c r="B77" i="8"/>
  <c r="C77" i="8"/>
  <c r="E77" i="8"/>
  <c r="F77" i="8"/>
  <c r="G77" i="8"/>
  <c r="I77" i="8"/>
  <c r="H77" i="8"/>
  <c r="K77" i="8"/>
  <c r="D76" i="8"/>
  <c r="B76" i="8"/>
  <c r="C76" i="8"/>
  <c r="E76" i="8"/>
  <c r="F76" i="8"/>
  <c r="G76" i="8"/>
  <c r="I76" i="8"/>
  <c r="H76" i="8"/>
  <c r="K76" i="8"/>
  <c r="D75" i="8"/>
  <c r="B75" i="8"/>
  <c r="C75" i="8"/>
  <c r="E75" i="8"/>
  <c r="F75" i="8"/>
  <c r="G75" i="8"/>
  <c r="I75" i="8"/>
  <c r="H75" i="8"/>
  <c r="K75" i="8"/>
  <c r="D74" i="8"/>
  <c r="B74" i="8"/>
  <c r="C74" i="8"/>
  <c r="E74" i="8"/>
  <c r="F74" i="8"/>
  <c r="G74" i="8"/>
  <c r="I74" i="8"/>
  <c r="H74" i="8"/>
  <c r="K74" i="8"/>
  <c r="D73" i="8"/>
  <c r="B73" i="8"/>
  <c r="C73" i="8"/>
  <c r="E73" i="8"/>
  <c r="F73" i="8"/>
  <c r="G73" i="8"/>
  <c r="I73" i="8"/>
  <c r="H73" i="8"/>
  <c r="K73" i="8"/>
  <c r="D72" i="8"/>
  <c r="B72" i="8"/>
  <c r="C72" i="8"/>
  <c r="E72" i="8"/>
  <c r="F72" i="8"/>
  <c r="G72" i="8"/>
  <c r="I72" i="8"/>
  <c r="H72" i="8"/>
  <c r="K72" i="8"/>
  <c r="D71" i="8"/>
  <c r="B71" i="8"/>
  <c r="C71" i="8"/>
  <c r="E71" i="8"/>
  <c r="F71" i="8"/>
  <c r="G71" i="8"/>
  <c r="I71" i="8"/>
  <c r="H71" i="8"/>
  <c r="K71" i="8"/>
  <c r="D70" i="8"/>
  <c r="B70" i="8"/>
  <c r="C70" i="8"/>
  <c r="E70" i="8"/>
  <c r="F70" i="8"/>
  <c r="G70" i="8"/>
  <c r="I70" i="8"/>
  <c r="H70" i="8"/>
  <c r="K70" i="8"/>
  <c r="D69" i="8"/>
  <c r="B69" i="8"/>
  <c r="C69" i="8"/>
  <c r="E69" i="8"/>
  <c r="F69" i="8"/>
  <c r="G69" i="8"/>
  <c r="I69" i="8"/>
  <c r="H69" i="8"/>
  <c r="K69" i="8"/>
  <c r="D68" i="8"/>
  <c r="B68" i="8"/>
  <c r="C68" i="8"/>
  <c r="E68" i="8"/>
  <c r="F68" i="8"/>
  <c r="G68" i="8"/>
  <c r="I68" i="8"/>
  <c r="H68" i="8"/>
  <c r="K68" i="8"/>
  <c r="D67" i="8"/>
  <c r="B67" i="8"/>
  <c r="C67" i="8"/>
  <c r="E67" i="8"/>
  <c r="F67" i="8"/>
  <c r="G67" i="8"/>
  <c r="I67" i="8"/>
  <c r="H67" i="8"/>
  <c r="K67" i="8"/>
  <c r="D66" i="8"/>
  <c r="B66" i="8"/>
  <c r="C66" i="8"/>
  <c r="E66" i="8"/>
  <c r="F66" i="8"/>
  <c r="G66" i="8"/>
  <c r="I66" i="8"/>
  <c r="H66" i="8"/>
  <c r="K66" i="8"/>
  <c r="D65" i="8"/>
  <c r="B65" i="8"/>
  <c r="C65" i="8"/>
  <c r="E65" i="8"/>
  <c r="F65" i="8"/>
  <c r="G65" i="8"/>
  <c r="I65" i="8"/>
  <c r="H65" i="8"/>
  <c r="K65" i="8"/>
  <c r="D64" i="8"/>
  <c r="B64" i="8"/>
  <c r="C64" i="8"/>
  <c r="E64" i="8"/>
  <c r="F64" i="8"/>
  <c r="G64" i="8"/>
  <c r="I64" i="8"/>
  <c r="H64" i="8"/>
  <c r="K64" i="8"/>
  <c r="D63" i="8"/>
  <c r="B63" i="8"/>
  <c r="C63" i="8"/>
  <c r="E63" i="8"/>
  <c r="F63" i="8"/>
  <c r="G63" i="8"/>
  <c r="I63" i="8"/>
  <c r="H63" i="8"/>
  <c r="K63" i="8"/>
  <c r="D62" i="8"/>
  <c r="B62" i="8"/>
  <c r="C62" i="8"/>
  <c r="E62" i="8"/>
  <c r="F62" i="8"/>
  <c r="G62" i="8"/>
  <c r="I62" i="8"/>
  <c r="H62" i="8"/>
  <c r="K62" i="8"/>
  <c r="D61" i="8"/>
  <c r="B61" i="8"/>
  <c r="C61" i="8"/>
  <c r="E61" i="8"/>
  <c r="F61" i="8"/>
  <c r="G61" i="8"/>
  <c r="I61" i="8"/>
  <c r="H61" i="8"/>
  <c r="K61" i="8"/>
  <c r="D60" i="8"/>
  <c r="B60" i="8"/>
  <c r="C60" i="8"/>
  <c r="E60" i="8"/>
  <c r="F60" i="8"/>
  <c r="G60" i="8"/>
  <c r="I60" i="8"/>
  <c r="H60" i="8"/>
  <c r="K60" i="8"/>
  <c r="D59" i="8"/>
  <c r="B59" i="8"/>
  <c r="C59" i="8"/>
  <c r="E59" i="8"/>
  <c r="F59" i="8"/>
  <c r="G59" i="8"/>
  <c r="I59" i="8"/>
  <c r="H59" i="8"/>
  <c r="K59" i="8"/>
  <c r="D58" i="8"/>
  <c r="B58" i="8"/>
  <c r="C58" i="8"/>
  <c r="E58" i="8"/>
  <c r="F58" i="8"/>
  <c r="G58" i="8"/>
  <c r="I58" i="8"/>
  <c r="H58" i="8"/>
  <c r="K58" i="8"/>
  <c r="D57" i="8"/>
  <c r="B57" i="8"/>
  <c r="C57" i="8"/>
  <c r="E57" i="8"/>
  <c r="F57" i="8"/>
  <c r="G57" i="8"/>
  <c r="I57" i="8"/>
  <c r="H57" i="8"/>
  <c r="K57" i="8"/>
  <c r="D56" i="8"/>
  <c r="B56" i="8"/>
  <c r="C56" i="8"/>
  <c r="E56" i="8"/>
  <c r="F56" i="8"/>
  <c r="G56" i="8"/>
  <c r="I56" i="8"/>
  <c r="H56" i="8"/>
  <c r="K56" i="8"/>
  <c r="D55" i="8"/>
  <c r="B55" i="8"/>
  <c r="C55" i="8"/>
  <c r="E55" i="8"/>
  <c r="F55" i="8"/>
  <c r="G55" i="8"/>
  <c r="I55" i="8"/>
  <c r="H55" i="8"/>
  <c r="K55" i="8"/>
  <c r="D54" i="8"/>
  <c r="B54" i="8"/>
  <c r="C54" i="8"/>
  <c r="E54" i="8"/>
  <c r="F54" i="8"/>
  <c r="G54" i="8"/>
  <c r="I54" i="8"/>
  <c r="H54" i="8"/>
  <c r="K54" i="8"/>
  <c r="D53" i="8"/>
  <c r="B53" i="8"/>
  <c r="C53" i="8"/>
  <c r="E53" i="8"/>
  <c r="F53" i="8"/>
  <c r="G53" i="8"/>
  <c r="I53" i="8"/>
  <c r="H53" i="8"/>
  <c r="K53" i="8"/>
  <c r="D52" i="8"/>
  <c r="B52" i="8"/>
  <c r="C52" i="8"/>
  <c r="E52" i="8"/>
  <c r="F52" i="8"/>
  <c r="G52" i="8"/>
  <c r="I52" i="8"/>
  <c r="H52" i="8"/>
  <c r="K52" i="8"/>
  <c r="D51" i="8"/>
  <c r="B51" i="8"/>
  <c r="C51" i="8"/>
  <c r="E51" i="8"/>
  <c r="F51" i="8"/>
  <c r="G51" i="8"/>
  <c r="I51" i="8"/>
  <c r="H51" i="8"/>
  <c r="K51" i="8"/>
  <c r="D50" i="8"/>
  <c r="B50" i="8"/>
  <c r="C50" i="8"/>
  <c r="E50" i="8"/>
  <c r="F50" i="8"/>
  <c r="G50" i="8"/>
  <c r="I50" i="8"/>
  <c r="H50" i="8"/>
  <c r="K50" i="8"/>
  <c r="D49" i="8"/>
  <c r="B49" i="8"/>
  <c r="C49" i="8"/>
  <c r="E49" i="8"/>
  <c r="F49" i="8"/>
  <c r="G49" i="8"/>
  <c r="I49" i="8"/>
  <c r="H49" i="8"/>
  <c r="K49" i="8"/>
  <c r="D48" i="8"/>
  <c r="B48" i="8"/>
  <c r="C48" i="8"/>
  <c r="E48" i="8"/>
  <c r="F48" i="8"/>
  <c r="G48" i="8"/>
  <c r="I48" i="8"/>
  <c r="H48" i="8"/>
  <c r="K48" i="8"/>
  <c r="D47" i="8"/>
  <c r="B47" i="8"/>
  <c r="C47" i="8"/>
  <c r="E47" i="8"/>
  <c r="F47" i="8"/>
  <c r="G47" i="8"/>
  <c r="I47" i="8"/>
  <c r="H47" i="8"/>
  <c r="K47" i="8"/>
  <c r="D46" i="8"/>
  <c r="B46" i="8"/>
  <c r="C46" i="8"/>
  <c r="E46" i="8"/>
  <c r="F46" i="8"/>
  <c r="G46" i="8"/>
  <c r="I46" i="8"/>
  <c r="H46" i="8"/>
  <c r="K46" i="8"/>
  <c r="D45" i="8"/>
  <c r="B45" i="8"/>
  <c r="C45" i="8"/>
  <c r="E45" i="8"/>
  <c r="F45" i="8"/>
  <c r="G45" i="8"/>
  <c r="I45" i="8"/>
  <c r="H45" i="8"/>
  <c r="K45" i="8"/>
  <c r="D44" i="8"/>
  <c r="B44" i="8"/>
  <c r="C44" i="8"/>
  <c r="E44" i="8"/>
  <c r="F44" i="8"/>
  <c r="G44" i="8"/>
  <c r="I44" i="8"/>
  <c r="H44" i="8"/>
  <c r="K44" i="8"/>
  <c r="D43" i="8"/>
  <c r="B43" i="8"/>
  <c r="C43" i="8"/>
  <c r="E43" i="8"/>
  <c r="F43" i="8"/>
  <c r="G43" i="8"/>
  <c r="I43" i="8"/>
  <c r="H43" i="8"/>
  <c r="K43" i="8"/>
  <c r="D42" i="8"/>
  <c r="B42" i="8"/>
  <c r="C42" i="8"/>
  <c r="E42" i="8"/>
  <c r="F42" i="8"/>
  <c r="G42" i="8"/>
  <c r="I42" i="8"/>
  <c r="H42" i="8"/>
  <c r="K42" i="8"/>
  <c r="D41" i="8"/>
  <c r="B41" i="8"/>
  <c r="C41" i="8"/>
  <c r="E41" i="8"/>
  <c r="F41" i="8"/>
  <c r="G41" i="8"/>
  <c r="I41" i="8"/>
  <c r="H41" i="8"/>
  <c r="K41" i="8"/>
  <c r="D40" i="8"/>
  <c r="B40" i="8"/>
  <c r="C40" i="8"/>
  <c r="E40" i="8"/>
  <c r="F40" i="8"/>
  <c r="G40" i="8"/>
  <c r="I40" i="8"/>
  <c r="H40" i="8"/>
  <c r="K40" i="8"/>
  <c r="D39" i="8"/>
  <c r="B39" i="8"/>
  <c r="C39" i="8"/>
  <c r="E39" i="8"/>
  <c r="F39" i="8"/>
  <c r="G39" i="8"/>
  <c r="I39" i="8"/>
  <c r="H39" i="8"/>
  <c r="K39" i="8"/>
  <c r="D38" i="8"/>
  <c r="B38" i="8"/>
  <c r="C38" i="8"/>
  <c r="E38" i="8"/>
  <c r="F38" i="8"/>
  <c r="G38" i="8"/>
  <c r="I38" i="8"/>
  <c r="H38" i="8"/>
  <c r="K38" i="8"/>
  <c r="D37" i="8"/>
  <c r="B37" i="8"/>
  <c r="C37" i="8"/>
  <c r="E37" i="8"/>
  <c r="F37" i="8"/>
  <c r="G37" i="8"/>
  <c r="I37" i="8"/>
  <c r="H37" i="8"/>
  <c r="K37" i="8"/>
  <c r="D36" i="8"/>
  <c r="B36" i="8"/>
  <c r="C36" i="8"/>
  <c r="E36" i="8"/>
  <c r="F36" i="8"/>
  <c r="G36" i="8"/>
  <c r="I36" i="8"/>
  <c r="H36" i="8"/>
  <c r="K36" i="8"/>
  <c r="D35" i="8"/>
  <c r="B35" i="8"/>
  <c r="C35" i="8"/>
  <c r="E35" i="8"/>
  <c r="F35" i="8"/>
  <c r="G35" i="8"/>
  <c r="I35" i="8"/>
  <c r="H35" i="8"/>
  <c r="K35" i="8"/>
  <c r="D34" i="8"/>
  <c r="B34" i="8"/>
  <c r="C34" i="8"/>
  <c r="E34" i="8"/>
  <c r="F34" i="8"/>
  <c r="G34" i="8"/>
  <c r="I34" i="8"/>
  <c r="H34" i="8"/>
  <c r="K34" i="8"/>
  <c r="D33" i="8"/>
  <c r="B33" i="8"/>
  <c r="C33" i="8"/>
  <c r="E33" i="8"/>
  <c r="F33" i="8"/>
  <c r="G33" i="8"/>
  <c r="I33" i="8"/>
  <c r="H33" i="8"/>
  <c r="K33" i="8"/>
  <c r="D32" i="8"/>
  <c r="B32" i="8"/>
  <c r="C32" i="8"/>
  <c r="E32" i="8"/>
  <c r="F32" i="8"/>
  <c r="G32" i="8"/>
  <c r="I32" i="8"/>
  <c r="H32" i="8"/>
  <c r="K32" i="8"/>
  <c r="D31" i="8"/>
  <c r="B31" i="8"/>
  <c r="C31" i="8"/>
  <c r="E31" i="8"/>
  <c r="F31" i="8"/>
  <c r="G31" i="8"/>
  <c r="I31" i="8"/>
  <c r="H31" i="8"/>
  <c r="K31" i="8"/>
  <c r="D30" i="8"/>
  <c r="B30" i="8"/>
  <c r="C30" i="8"/>
  <c r="E30" i="8"/>
  <c r="F30" i="8"/>
  <c r="G30" i="8"/>
  <c r="I30" i="8"/>
  <c r="H30" i="8"/>
  <c r="K30" i="8"/>
  <c r="D29" i="8"/>
  <c r="B29" i="8"/>
  <c r="C29" i="8"/>
  <c r="E29" i="8"/>
  <c r="F29" i="8"/>
  <c r="G29" i="8"/>
  <c r="I29" i="8"/>
  <c r="H29" i="8"/>
  <c r="K29" i="8"/>
  <c r="D28" i="8"/>
  <c r="B28" i="8"/>
  <c r="C28" i="8"/>
  <c r="E28" i="8"/>
  <c r="F28" i="8"/>
  <c r="G28" i="8"/>
  <c r="I28" i="8"/>
  <c r="H28" i="8"/>
  <c r="K28" i="8"/>
  <c r="D27" i="8"/>
  <c r="B27" i="8"/>
  <c r="C27" i="8"/>
  <c r="E27" i="8"/>
  <c r="F27" i="8"/>
  <c r="G27" i="8"/>
  <c r="I27" i="8"/>
  <c r="H27" i="8"/>
  <c r="K27" i="8"/>
  <c r="D26" i="8"/>
  <c r="B26" i="8"/>
  <c r="C26" i="8"/>
  <c r="E26" i="8"/>
  <c r="F26" i="8"/>
  <c r="G26" i="8"/>
  <c r="I26" i="8"/>
  <c r="H26" i="8"/>
  <c r="K26" i="8"/>
  <c r="D25" i="8"/>
  <c r="B25" i="8"/>
  <c r="C25" i="8"/>
  <c r="E25" i="8"/>
  <c r="F25" i="8"/>
  <c r="G25" i="8"/>
  <c r="I25" i="8"/>
  <c r="H25" i="8"/>
  <c r="K25" i="8"/>
  <c r="D24" i="8"/>
  <c r="B24" i="8"/>
  <c r="C24" i="8"/>
  <c r="E24" i="8"/>
  <c r="F24" i="8"/>
  <c r="G24" i="8"/>
  <c r="I24" i="8"/>
  <c r="H24" i="8"/>
  <c r="K24" i="8"/>
  <c r="D23" i="8"/>
  <c r="B23" i="8"/>
  <c r="C23" i="8"/>
  <c r="E23" i="8"/>
  <c r="F23" i="8"/>
  <c r="G23" i="8"/>
  <c r="I23" i="8"/>
  <c r="H23" i="8"/>
  <c r="K23" i="8"/>
  <c r="D22" i="8"/>
  <c r="B22" i="8"/>
  <c r="C22" i="8"/>
  <c r="E22" i="8"/>
  <c r="F22" i="8"/>
  <c r="G22" i="8"/>
  <c r="I22" i="8"/>
  <c r="H22" i="8"/>
  <c r="K22" i="8"/>
  <c r="D21" i="8"/>
  <c r="B21" i="8"/>
  <c r="C21" i="8"/>
  <c r="E21" i="8"/>
  <c r="F21" i="8"/>
  <c r="G21" i="8"/>
  <c r="I21" i="8"/>
  <c r="H21" i="8"/>
  <c r="K21" i="8"/>
  <c r="D20" i="8"/>
  <c r="B20" i="8"/>
  <c r="C20" i="8"/>
  <c r="E20" i="8"/>
  <c r="F20" i="8"/>
  <c r="G20" i="8"/>
  <c r="I20" i="8"/>
  <c r="H20" i="8"/>
  <c r="K20" i="8"/>
  <c r="D19" i="8"/>
  <c r="B19" i="8"/>
  <c r="C19" i="8"/>
  <c r="E19" i="8"/>
  <c r="F19" i="8"/>
  <c r="G19" i="8"/>
  <c r="I19" i="8"/>
  <c r="H19" i="8"/>
  <c r="K19" i="8"/>
  <c r="D18" i="8"/>
  <c r="B18" i="8"/>
  <c r="C18" i="8"/>
  <c r="E18" i="8"/>
  <c r="F18" i="8"/>
  <c r="G18" i="8"/>
  <c r="I18" i="8"/>
  <c r="H18" i="8"/>
  <c r="K18" i="8"/>
  <c r="D17" i="8"/>
  <c r="B17" i="8"/>
  <c r="C17" i="8"/>
  <c r="E17" i="8"/>
  <c r="F17" i="8"/>
  <c r="G17" i="8"/>
  <c r="I17" i="8"/>
  <c r="H17" i="8"/>
  <c r="K17" i="8"/>
  <c r="D16" i="8"/>
  <c r="B16" i="8"/>
  <c r="C16" i="8"/>
  <c r="E16" i="8"/>
  <c r="F16" i="8"/>
  <c r="G16" i="8"/>
  <c r="I16" i="8"/>
  <c r="H16" i="8"/>
  <c r="K16" i="8"/>
  <c r="D15" i="8"/>
  <c r="B15" i="8"/>
  <c r="C15" i="8"/>
  <c r="E15" i="8"/>
  <c r="F15" i="8"/>
  <c r="G15" i="8"/>
  <c r="I15" i="8"/>
  <c r="H15" i="8"/>
  <c r="K15" i="8"/>
  <c r="D14" i="8"/>
  <c r="B14" i="8"/>
  <c r="C14" i="8"/>
  <c r="E14" i="8"/>
  <c r="F14" i="8"/>
  <c r="G14" i="8"/>
  <c r="I14" i="8"/>
  <c r="H14" i="8"/>
  <c r="K14" i="8"/>
  <c r="D13" i="8"/>
  <c r="B13" i="8"/>
  <c r="C13" i="8"/>
  <c r="E13" i="8"/>
  <c r="F13" i="8"/>
  <c r="G13" i="8"/>
  <c r="I13" i="8"/>
  <c r="H13" i="8"/>
  <c r="K13" i="8"/>
  <c r="D12" i="8"/>
  <c r="B12" i="8"/>
  <c r="C12" i="8"/>
  <c r="E12" i="8"/>
  <c r="F12" i="8"/>
  <c r="G12" i="8"/>
  <c r="I12" i="8"/>
  <c r="H12" i="8"/>
  <c r="K12" i="8"/>
  <c r="D11" i="8"/>
  <c r="B11" i="8"/>
  <c r="C11" i="8"/>
  <c r="E11" i="8"/>
  <c r="F11" i="8"/>
  <c r="G11" i="8"/>
  <c r="I11" i="8"/>
  <c r="H11" i="8"/>
  <c r="K11" i="8"/>
  <c r="D10" i="8"/>
  <c r="B10" i="8"/>
  <c r="C10" i="8"/>
  <c r="E10" i="8"/>
  <c r="F10" i="8"/>
  <c r="G10" i="8"/>
  <c r="I10" i="8"/>
  <c r="H10" i="8"/>
  <c r="K10" i="8"/>
  <c r="D9" i="8"/>
  <c r="B9" i="8"/>
  <c r="C9" i="8"/>
  <c r="E9" i="8"/>
  <c r="F9" i="8"/>
  <c r="G9" i="8"/>
  <c r="I9" i="8"/>
  <c r="H9" i="8"/>
  <c r="K9" i="8"/>
  <c r="D8" i="8"/>
  <c r="B8" i="8"/>
  <c r="C8" i="8"/>
  <c r="E8" i="8"/>
  <c r="F8" i="8"/>
  <c r="G8" i="8"/>
  <c r="I8" i="8"/>
  <c r="H8" i="8"/>
  <c r="K8" i="8"/>
  <c r="A1" i="7"/>
  <c r="E99" i="6"/>
  <c r="D99" i="6"/>
  <c r="C99" i="6"/>
  <c r="B99" i="6"/>
  <c r="A99" i="6"/>
  <c r="E98" i="6"/>
  <c r="D98" i="6"/>
  <c r="C98" i="6"/>
  <c r="B98" i="6"/>
  <c r="A98" i="6"/>
  <c r="E97" i="6"/>
  <c r="D97" i="6"/>
  <c r="C97" i="6"/>
  <c r="B97" i="6"/>
  <c r="A97" i="6"/>
  <c r="E96" i="6"/>
  <c r="D96" i="6"/>
  <c r="C96" i="6"/>
  <c r="B96" i="6"/>
  <c r="A96" i="6"/>
  <c r="E95" i="6"/>
  <c r="D95" i="6"/>
  <c r="C95" i="6"/>
  <c r="B95" i="6"/>
  <c r="A95" i="6"/>
  <c r="E94" i="6"/>
  <c r="D94" i="6"/>
  <c r="C94" i="6"/>
  <c r="B94" i="6"/>
  <c r="A94" i="6"/>
  <c r="E93" i="6"/>
  <c r="D93" i="6"/>
  <c r="C93" i="6"/>
  <c r="B93" i="6"/>
  <c r="A93" i="6"/>
  <c r="E92" i="6"/>
  <c r="D92" i="6"/>
  <c r="C92" i="6"/>
  <c r="B92" i="6"/>
  <c r="A92" i="6"/>
  <c r="E91" i="6"/>
  <c r="D91" i="6"/>
  <c r="C91" i="6"/>
  <c r="B91" i="6"/>
  <c r="A91" i="6"/>
  <c r="E90" i="6"/>
  <c r="D90" i="6"/>
  <c r="C90" i="6"/>
  <c r="B90" i="6"/>
  <c r="A90" i="6"/>
  <c r="E89" i="6"/>
  <c r="D89" i="6"/>
  <c r="C89" i="6"/>
  <c r="B89" i="6"/>
  <c r="A89" i="6"/>
  <c r="E88" i="6"/>
  <c r="D88" i="6"/>
  <c r="C88" i="6"/>
  <c r="B88" i="6"/>
  <c r="A88" i="6"/>
  <c r="E87" i="6"/>
  <c r="D87" i="6"/>
  <c r="C87" i="6"/>
  <c r="B87" i="6"/>
  <c r="A87" i="6"/>
  <c r="E86" i="6"/>
  <c r="D86" i="6"/>
  <c r="C86" i="6"/>
  <c r="B86" i="6"/>
  <c r="A86" i="6"/>
  <c r="E85" i="6"/>
  <c r="D85" i="6"/>
  <c r="C85" i="6"/>
  <c r="B85" i="6"/>
  <c r="A85" i="6"/>
  <c r="E84" i="6"/>
  <c r="D84" i="6"/>
  <c r="C84" i="6"/>
  <c r="B84" i="6"/>
  <c r="A84" i="6"/>
  <c r="E83" i="6"/>
  <c r="D83" i="6"/>
  <c r="C83" i="6"/>
  <c r="B83" i="6"/>
  <c r="A83" i="6"/>
  <c r="E82" i="6"/>
  <c r="D82" i="6"/>
  <c r="C82" i="6"/>
  <c r="B82" i="6"/>
  <c r="A82" i="6"/>
  <c r="E81" i="6"/>
  <c r="D81" i="6"/>
  <c r="C81" i="6"/>
  <c r="B81" i="6"/>
  <c r="A81" i="6"/>
  <c r="E80" i="6"/>
  <c r="D80" i="6"/>
  <c r="C80" i="6"/>
  <c r="B80" i="6"/>
  <c r="A80" i="6"/>
  <c r="N79" i="1"/>
  <c r="E79" i="6"/>
  <c r="M79" i="1"/>
  <c r="D79" i="6"/>
  <c r="C79" i="6"/>
  <c r="B79" i="6"/>
  <c r="A79" i="6"/>
  <c r="N78" i="1"/>
  <c r="E78" i="6"/>
  <c r="M78" i="1"/>
  <c r="D78" i="6"/>
  <c r="C78" i="6"/>
  <c r="B78" i="6"/>
  <c r="A78" i="6"/>
  <c r="N77" i="1"/>
  <c r="E77" i="6"/>
  <c r="M77" i="1"/>
  <c r="D77" i="6"/>
  <c r="C77" i="6"/>
  <c r="B77" i="6"/>
  <c r="A77" i="6"/>
  <c r="N76" i="1"/>
  <c r="E76" i="6"/>
  <c r="M76" i="1"/>
  <c r="D76" i="6"/>
  <c r="C76" i="6"/>
  <c r="B76" i="6"/>
  <c r="A76" i="6"/>
  <c r="N75" i="1"/>
  <c r="E75" i="6"/>
  <c r="M75" i="1"/>
  <c r="D75" i="6"/>
  <c r="C75" i="6"/>
  <c r="B75" i="6"/>
  <c r="A75" i="6"/>
  <c r="N74" i="1"/>
  <c r="E74" i="6"/>
  <c r="M74" i="1"/>
  <c r="D74" i="6"/>
  <c r="C74" i="6"/>
  <c r="B74" i="6"/>
  <c r="A74" i="6"/>
  <c r="N73" i="1"/>
  <c r="E73" i="6"/>
  <c r="M73" i="1"/>
  <c r="D73" i="6"/>
  <c r="C73" i="6"/>
  <c r="B73" i="6"/>
  <c r="A73" i="6"/>
  <c r="N72" i="1"/>
  <c r="E72" i="6"/>
  <c r="M72" i="1"/>
  <c r="D72" i="6"/>
  <c r="C72" i="6"/>
  <c r="B72" i="6"/>
  <c r="A72" i="6"/>
  <c r="N71" i="1"/>
  <c r="E71" i="6"/>
  <c r="M71" i="1"/>
  <c r="D71" i="6"/>
  <c r="C71" i="6"/>
  <c r="B71" i="6"/>
  <c r="A71" i="6"/>
  <c r="N70" i="1"/>
  <c r="E70" i="6"/>
  <c r="M70" i="1"/>
  <c r="D70" i="6"/>
  <c r="C70" i="6"/>
  <c r="B70" i="6"/>
  <c r="A70" i="6"/>
  <c r="N69" i="1"/>
  <c r="E69" i="6"/>
  <c r="M69" i="1"/>
  <c r="D69" i="6"/>
  <c r="C69" i="6"/>
  <c r="B69" i="6"/>
  <c r="A69" i="6"/>
  <c r="N68" i="1"/>
  <c r="E68" i="6"/>
  <c r="M68" i="1"/>
  <c r="D68" i="6"/>
  <c r="C68" i="6"/>
  <c r="B68" i="6"/>
  <c r="A68" i="6"/>
  <c r="N67" i="1"/>
  <c r="E67" i="6"/>
  <c r="M67" i="1"/>
  <c r="D67" i="6"/>
  <c r="C67" i="6"/>
  <c r="B67" i="6"/>
  <c r="A67" i="6"/>
  <c r="N66" i="1"/>
  <c r="E66" i="6"/>
  <c r="M66" i="1"/>
  <c r="D66" i="6"/>
  <c r="C66" i="6"/>
  <c r="B66" i="6"/>
  <c r="A66" i="6"/>
  <c r="N65" i="1"/>
  <c r="E65" i="6"/>
  <c r="M65" i="1"/>
  <c r="D65" i="6"/>
  <c r="C65" i="6"/>
  <c r="B65" i="6"/>
  <c r="A65" i="6"/>
  <c r="N64" i="1"/>
  <c r="E64" i="6"/>
  <c r="M64" i="1"/>
  <c r="D64" i="6"/>
  <c r="C64" i="6"/>
  <c r="B64" i="6"/>
  <c r="A64" i="6"/>
  <c r="N63" i="1"/>
  <c r="E63" i="6"/>
  <c r="M63" i="1"/>
  <c r="D63" i="6"/>
  <c r="C63" i="6"/>
  <c r="B63" i="6"/>
  <c r="A63" i="6"/>
  <c r="N62" i="1"/>
  <c r="E62" i="6"/>
  <c r="M62" i="1"/>
  <c r="D62" i="6"/>
  <c r="C62" i="6"/>
  <c r="B62" i="6"/>
  <c r="A62" i="6"/>
  <c r="N61" i="1"/>
  <c r="E61" i="6"/>
  <c r="M61" i="1"/>
  <c r="D61" i="6"/>
  <c r="C61" i="6"/>
  <c r="B61" i="6"/>
  <c r="A61" i="6"/>
  <c r="N60" i="1"/>
  <c r="E60" i="6"/>
  <c r="M60" i="1"/>
  <c r="D60" i="6"/>
  <c r="C60" i="6"/>
  <c r="B60" i="6"/>
  <c r="A60" i="6"/>
  <c r="N59" i="1"/>
  <c r="E59" i="6"/>
  <c r="M59" i="1"/>
  <c r="D59" i="6"/>
  <c r="C59" i="6"/>
  <c r="B59" i="6"/>
  <c r="A59" i="6"/>
  <c r="N58" i="1"/>
  <c r="E58" i="6"/>
  <c r="M58" i="1"/>
  <c r="D58" i="6"/>
  <c r="C58" i="6"/>
  <c r="B58" i="6"/>
  <c r="A58" i="6"/>
  <c r="N57" i="1"/>
  <c r="E57" i="6"/>
  <c r="M57" i="1"/>
  <c r="D57" i="6"/>
  <c r="C57" i="6"/>
  <c r="B57" i="6"/>
  <c r="A57" i="6"/>
  <c r="N56" i="1"/>
  <c r="E56" i="6"/>
  <c r="M56" i="1"/>
  <c r="D56" i="6"/>
  <c r="C56" i="6"/>
  <c r="B56" i="6"/>
  <c r="A56" i="6"/>
  <c r="N55" i="1"/>
  <c r="E55" i="6"/>
  <c r="M55" i="1"/>
  <c r="D55" i="6"/>
  <c r="C55" i="6"/>
  <c r="B55" i="6"/>
  <c r="A55" i="6"/>
  <c r="N54" i="1"/>
  <c r="E54" i="6"/>
  <c r="M54" i="1"/>
  <c r="D54" i="6"/>
  <c r="C54" i="6"/>
  <c r="B54" i="6"/>
  <c r="A54" i="6"/>
  <c r="N53" i="1"/>
  <c r="E53" i="6"/>
  <c r="M53" i="1"/>
  <c r="D53" i="6"/>
  <c r="C53" i="6"/>
  <c r="B53" i="6"/>
  <c r="A53" i="6"/>
  <c r="N52" i="1"/>
  <c r="E52" i="6"/>
  <c r="M52" i="1"/>
  <c r="D52" i="6"/>
  <c r="C52" i="6"/>
  <c r="B52" i="6"/>
  <c r="A52" i="6"/>
  <c r="N51" i="1"/>
  <c r="E51" i="6"/>
  <c r="M51" i="1"/>
  <c r="D51" i="6"/>
  <c r="C51" i="6"/>
  <c r="B51" i="6"/>
  <c r="A51" i="6"/>
  <c r="N50" i="1"/>
  <c r="E50" i="6"/>
  <c r="M50" i="1"/>
  <c r="D50" i="6"/>
  <c r="C50" i="6"/>
  <c r="B50" i="6"/>
  <c r="A50" i="6"/>
  <c r="N49" i="1"/>
  <c r="E49" i="6"/>
  <c r="M49" i="1"/>
  <c r="D49" i="6"/>
  <c r="C49" i="6"/>
  <c r="B49" i="6"/>
  <c r="A49" i="6"/>
  <c r="N48" i="1"/>
  <c r="E48" i="6"/>
  <c r="M48" i="1"/>
  <c r="D48" i="6"/>
  <c r="C48" i="6"/>
  <c r="B48" i="6"/>
  <c r="A48" i="6"/>
  <c r="N47" i="1"/>
  <c r="E47" i="6"/>
  <c r="M47" i="1"/>
  <c r="D47" i="6"/>
  <c r="C47" i="6"/>
  <c r="B47" i="6"/>
  <c r="A47" i="6"/>
  <c r="N46" i="1"/>
  <c r="E46" i="6"/>
  <c r="M46" i="1"/>
  <c r="D46" i="6"/>
  <c r="C46" i="6"/>
  <c r="B46" i="6"/>
  <c r="A46" i="6"/>
  <c r="N45" i="1"/>
  <c r="E45" i="6"/>
  <c r="M45" i="1"/>
  <c r="D45" i="6"/>
  <c r="C45" i="6"/>
  <c r="B45" i="6"/>
  <c r="A45" i="6"/>
  <c r="N44" i="1"/>
  <c r="E44" i="6"/>
  <c r="M44" i="1"/>
  <c r="D44" i="6"/>
  <c r="C44" i="6"/>
  <c r="B44" i="6"/>
  <c r="A44" i="6"/>
  <c r="N43" i="1"/>
  <c r="E43" i="6"/>
  <c r="M43" i="1"/>
  <c r="D43" i="6"/>
  <c r="C43" i="6"/>
  <c r="B43" i="6"/>
  <c r="A43" i="6"/>
  <c r="N42" i="1"/>
  <c r="E42" i="6"/>
  <c r="M42" i="1"/>
  <c r="D42" i="6"/>
  <c r="C42" i="6"/>
  <c r="B42" i="6"/>
  <c r="A42" i="6"/>
  <c r="N41" i="1"/>
  <c r="E41" i="6"/>
  <c r="M41" i="1"/>
  <c r="D41" i="6"/>
  <c r="C41" i="6"/>
  <c r="B41" i="6"/>
  <c r="A41" i="6"/>
  <c r="N40" i="1"/>
  <c r="E40" i="6"/>
  <c r="M40" i="1"/>
  <c r="D40" i="6"/>
  <c r="C40" i="6"/>
  <c r="B40" i="6"/>
  <c r="A40" i="6"/>
  <c r="N39" i="1"/>
  <c r="E39" i="6"/>
  <c r="M39" i="1"/>
  <c r="D39" i="6"/>
  <c r="C39" i="6"/>
  <c r="B39" i="6"/>
  <c r="A39" i="6"/>
  <c r="N38" i="1"/>
  <c r="E38" i="6"/>
  <c r="M38" i="1"/>
  <c r="D38" i="6"/>
  <c r="C38" i="6"/>
  <c r="B38" i="6"/>
  <c r="A38" i="6"/>
  <c r="N37" i="1"/>
  <c r="E37" i="6"/>
  <c r="M37" i="1"/>
  <c r="D37" i="6"/>
  <c r="C37" i="6"/>
  <c r="B37" i="6"/>
  <c r="A37" i="6"/>
  <c r="N36" i="1"/>
  <c r="E36" i="6"/>
  <c r="M36" i="1"/>
  <c r="D36" i="6"/>
  <c r="C36" i="6"/>
  <c r="B36" i="6"/>
  <c r="A36" i="6"/>
  <c r="N35" i="1"/>
  <c r="E35" i="6"/>
  <c r="M35" i="1"/>
  <c r="D35" i="6"/>
  <c r="C35" i="6"/>
  <c r="B35" i="6"/>
  <c r="A35" i="6"/>
  <c r="N34" i="1"/>
  <c r="E34" i="6"/>
  <c r="M34" i="1"/>
  <c r="D34" i="6"/>
  <c r="C34" i="6"/>
  <c r="B34" i="6"/>
  <c r="A34" i="6"/>
  <c r="N33" i="1"/>
  <c r="E33" i="6"/>
  <c r="M33" i="1"/>
  <c r="D33" i="6"/>
  <c r="C33" i="6"/>
  <c r="B33" i="6"/>
  <c r="A33" i="6"/>
  <c r="N32" i="1"/>
  <c r="E32" i="6"/>
  <c r="M32" i="1"/>
  <c r="D32" i="6"/>
  <c r="C32" i="6"/>
  <c r="B32" i="6"/>
  <c r="A32" i="6"/>
  <c r="N31" i="1"/>
  <c r="E31" i="6"/>
  <c r="M31" i="1"/>
  <c r="D31" i="6"/>
  <c r="C31" i="6"/>
  <c r="B31" i="6"/>
  <c r="A31" i="6"/>
  <c r="N30" i="1"/>
  <c r="E30" i="6"/>
  <c r="M30" i="1"/>
  <c r="D30" i="6"/>
  <c r="C30" i="6"/>
  <c r="B30" i="6"/>
  <c r="A30" i="6"/>
  <c r="N29" i="1"/>
  <c r="E29" i="6"/>
  <c r="M29" i="1"/>
  <c r="D29" i="6"/>
  <c r="C29" i="6"/>
  <c r="B29" i="6"/>
  <c r="A29" i="6"/>
  <c r="N28" i="1"/>
  <c r="E28" i="6"/>
  <c r="M28" i="1"/>
  <c r="D28" i="6"/>
  <c r="C28" i="6"/>
  <c r="B28" i="6"/>
  <c r="A28" i="6"/>
  <c r="N27" i="1"/>
  <c r="E27" i="6"/>
  <c r="M27" i="1"/>
  <c r="D27" i="6"/>
  <c r="C27" i="6"/>
  <c r="B27" i="6"/>
  <c r="A27" i="6"/>
  <c r="N26" i="1"/>
  <c r="E26" i="6"/>
  <c r="M26" i="1"/>
  <c r="D26" i="6"/>
  <c r="C26" i="6"/>
  <c r="B26" i="6"/>
  <c r="A26" i="6"/>
  <c r="N25" i="1"/>
  <c r="E25" i="6"/>
  <c r="M25" i="1"/>
  <c r="D25" i="6"/>
  <c r="C25" i="6"/>
  <c r="B25" i="6"/>
  <c r="A25" i="6"/>
  <c r="N24" i="1"/>
  <c r="E24" i="6"/>
  <c r="M24" i="1"/>
  <c r="D24" i="6"/>
  <c r="C24" i="6"/>
  <c r="B24" i="6"/>
  <c r="A24" i="6"/>
  <c r="N23" i="1"/>
  <c r="E23" i="6"/>
  <c r="M23" i="1"/>
  <c r="D23" i="6"/>
  <c r="C23" i="6"/>
  <c r="B23" i="6"/>
  <c r="A23" i="6"/>
  <c r="N22" i="1"/>
  <c r="E22" i="6"/>
  <c r="M22" i="1"/>
  <c r="D22" i="6"/>
  <c r="C22" i="6"/>
  <c r="B22" i="6"/>
  <c r="A22" i="6"/>
  <c r="N21" i="1"/>
  <c r="E21" i="6"/>
  <c r="M21" i="1"/>
  <c r="D21" i="6"/>
  <c r="C21" i="6"/>
  <c r="B21" i="6"/>
  <c r="A21" i="6"/>
  <c r="N20" i="1"/>
  <c r="E20" i="6"/>
  <c r="M20" i="1"/>
  <c r="D20" i="6"/>
  <c r="C20" i="6"/>
  <c r="B20" i="6"/>
  <c r="A20" i="6"/>
  <c r="N19" i="1"/>
  <c r="E19" i="6"/>
  <c r="M19" i="1"/>
  <c r="D19" i="6"/>
  <c r="C19" i="6"/>
  <c r="B19" i="6"/>
  <c r="A19" i="6"/>
  <c r="N18" i="1"/>
  <c r="E18" i="6"/>
  <c r="M18" i="1"/>
  <c r="D18" i="6"/>
  <c r="C18" i="6"/>
  <c r="B18" i="6"/>
  <c r="A18" i="6"/>
  <c r="N17" i="1"/>
  <c r="E17" i="6"/>
  <c r="M17" i="1"/>
  <c r="D17" i="6"/>
  <c r="C17" i="6"/>
  <c r="B17" i="6"/>
  <c r="A17" i="6"/>
  <c r="N16" i="1"/>
  <c r="E16" i="6"/>
  <c r="M16" i="1"/>
  <c r="D16" i="6"/>
  <c r="C16" i="6"/>
  <c r="B16" i="6"/>
  <c r="A16" i="6"/>
  <c r="N15" i="1"/>
  <c r="E15" i="6"/>
  <c r="M15" i="1"/>
  <c r="D15" i="6"/>
  <c r="C15" i="6"/>
  <c r="B15" i="6"/>
  <c r="A15" i="6"/>
  <c r="N14" i="1"/>
  <c r="E14" i="6"/>
  <c r="M14" i="1"/>
  <c r="D14" i="6"/>
  <c r="C14" i="6"/>
  <c r="B14" i="6"/>
  <c r="A14" i="6"/>
  <c r="N13" i="1"/>
  <c r="E13" i="6"/>
  <c r="M13" i="1"/>
  <c r="D13" i="6"/>
  <c r="C13" i="6"/>
  <c r="B13" i="6"/>
  <c r="A13" i="6"/>
  <c r="N12" i="1"/>
  <c r="E12" i="6"/>
  <c r="M12" i="1"/>
  <c r="D12" i="6"/>
  <c r="C12" i="6"/>
  <c r="B12" i="6"/>
  <c r="A12" i="6"/>
  <c r="N11" i="1"/>
  <c r="E11" i="6"/>
  <c r="M11" i="1"/>
  <c r="D11" i="6"/>
  <c r="C11" i="6"/>
  <c r="B11" i="6"/>
  <c r="A11" i="6"/>
  <c r="N10" i="1"/>
  <c r="E10" i="6"/>
  <c r="M10" i="1"/>
  <c r="D10" i="6"/>
  <c r="C10" i="6"/>
  <c r="B10" i="6"/>
  <c r="A10" i="6"/>
  <c r="N9" i="1"/>
  <c r="E9" i="6"/>
  <c r="M9" i="1"/>
  <c r="D9" i="6"/>
  <c r="C9" i="6"/>
  <c r="B9" i="6"/>
  <c r="A9" i="6"/>
  <c r="N8" i="1"/>
  <c r="E8" i="6"/>
  <c r="M8" i="1"/>
  <c r="D8" i="6"/>
  <c r="C8" i="6"/>
  <c r="B8" i="6"/>
  <c r="A8" i="6"/>
  <c r="N7" i="1"/>
  <c r="E7" i="6"/>
  <c r="M7" i="1"/>
  <c r="D7" i="6"/>
  <c r="C7" i="6"/>
  <c r="B7" i="6"/>
  <c r="A7" i="6"/>
  <c r="N6" i="1"/>
  <c r="E6" i="6"/>
  <c r="M6" i="1"/>
  <c r="D6" i="6"/>
  <c r="C6" i="6"/>
  <c r="B6" i="6"/>
  <c r="A6" i="6"/>
  <c r="N5" i="1"/>
  <c r="E5" i="6"/>
  <c r="M5" i="1"/>
  <c r="D5" i="6"/>
  <c r="C5" i="6"/>
  <c r="B5" i="6"/>
  <c r="A5" i="6"/>
  <c r="N4" i="1"/>
  <c r="E4" i="6"/>
  <c r="M4" i="1"/>
  <c r="D4" i="6"/>
  <c r="C4" i="6"/>
  <c r="B4" i="6"/>
  <c r="A4" i="6"/>
  <c r="N3" i="1"/>
  <c r="E3" i="6"/>
  <c r="M3" i="1"/>
  <c r="D3" i="6"/>
  <c r="C3" i="6"/>
  <c r="B3" i="6"/>
  <c r="A3" i="6"/>
  <c r="N2" i="1"/>
  <c r="E2" i="6"/>
  <c r="M2" i="1"/>
  <c r="D2" i="6"/>
  <c r="C2" i="6"/>
  <c r="B2" i="6"/>
  <c r="A2" i="6"/>
  <c r="E1" i="6"/>
  <c r="D1" i="6"/>
  <c r="C1" i="6"/>
  <c r="B1" i="6"/>
  <c r="A1" i="6"/>
  <c r="G24" i="5"/>
  <c r="F24" i="5"/>
  <c r="E24" i="5"/>
  <c r="D24" i="5"/>
  <c r="C24" i="5"/>
  <c r="B24" i="5" a="1"/>
  <c r="B24" i="5"/>
  <c r="G23" i="5"/>
  <c r="F23" i="5"/>
  <c r="E23" i="5"/>
  <c r="D23" i="5"/>
  <c r="C23" i="5"/>
  <c r="B23" i="5" a="1"/>
  <c r="B23" i="5"/>
  <c r="G22" i="5"/>
  <c r="F22" i="5"/>
  <c r="E22" i="5"/>
  <c r="D22" i="5"/>
  <c r="C22" i="5"/>
  <c r="B22" i="5" a="1"/>
  <c r="B22" i="5"/>
  <c r="G21" i="5"/>
  <c r="F21" i="5"/>
  <c r="E21" i="5"/>
  <c r="D21" i="5"/>
  <c r="C21" i="5"/>
  <c r="B21" i="5" a="1"/>
  <c r="B21" i="5"/>
  <c r="G20" i="5"/>
  <c r="F20" i="5"/>
  <c r="E20" i="5"/>
  <c r="D20" i="5"/>
  <c r="C20" i="5"/>
  <c r="B20" i="5" a="1"/>
  <c r="B20" i="5"/>
  <c r="G19" i="5"/>
  <c r="F19" i="5"/>
  <c r="E19" i="5"/>
  <c r="D19" i="5"/>
  <c r="C19" i="5"/>
  <c r="B19" i="5" a="1"/>
  <c r="B19" i="5"/>
  <c r="G18" i="5"/>
  <c r="F18" i="5"/>
  <c r="E18" i="5"/>
  <c r="D18" i="5"/>
  <c r="C18" i="5"/>
  <c r="B18" i="5" a="1"/>
  <c r="B18" i="5"/>
  <c r="G17" i="5"/>
  <c r="F17" i="5"/>
  <c r="E17" i="5"/>
  <c r="D17" i="5"/>
  <c r="C17" i="5"/>
  <c r="B17" i="5" a="1"/>
  <c r="B17" i="5"/>
  <c r="G16" i="5"/>
  <c r="F16" i="5"/>
  <c r="E16" i="5"/>
  <c r="D16" i="5"/>
  <c r="C16" i="5"/>
  <c r="B16" i="5" a="1"/>
  <c r="B16" i="5"/>
  <c r="G15" i="5"/>
  <c r="F15" i="5"/>
  <c r="E15" i="5"/>
  <c r="D15" i="5"/>
  <c r="C15" i="5"/>
  <c r="B15" i="5" a="1"/>
  <c r="B15" i="5"/>
  <c r="G14" i="5"/>
  <c r="F14" i="5"/>
  <c r="E14" i="5"/>
  <c r="D14" i="5"/>
  <c r="C14" i="5"/>
  <c r="B14" i="5" a="1"/>
  <c r="B14" i="5"/>
  <c r="G13" i="5"/>
  <c r="F13" i="5"/>
  <c r="E13" i="5"/>
  <c r="D13" i="5"/>
  <c r="C13" i="5"/>
  <c r="B13" i="5" a="1"/>
  <c r="B13" i="5"/>
  <c r="G12" i="5"/>
  <c r="F12" i="5"/>
  <c r="E12" i="5"/>
  <c r="D12" i="5"/>
  <c r="C12" i="5"/>
  <c r="B12" i="5" a="1"/>
  <c r="B12" i="5"/>
  <c r="G11" i="5"/>
  <c r="F11" i="5"/>
  <c r="E11" i="5"/>
  <c r="D11" i="5"/>
  <c r="C11" i="5"/>
  <c r="B11" i="5" a="1"/>
  <c r="B11" i="5"/>
  <c r="G10" i="5"/>
  <c r="F10" i="5"/>
  <c r="E10" i="5"/>
  <c r="D10" i="5"/>
  <c r="C10" i="5"/>
  <c r="B10" i="5" a="1"/>
  <c r="B10" i="5"/>
  <c r="G9" i="5"/>
  <c r="F9" i="5"/>
  <c r="E9" i="5"/>
  <c r="D9" i="5"/>
  <c r="C9" i="5"/>
  <c r="B9" i="5" a="1"/>
  <c r="B9" i="5"/>
  <c r="G8" i="5"/>
  <c r="F8" i="5"/>
  <c r="E8" i="5"/>
  <c r="D8" i="5"/>
  <c r="C8" i="5"/>
  <c r="B8" i="5" a="1"/>
  <c r="B8" i="5"/>
  <c r="G7" i="5"/>
  <c r="F7" i="5"/>
  <c r="E7" i="5"/>
  <c r="D7" i="5"/>
  <c r="C7" i="5"/>
  <c r="B7" i="5" a="1"/>
  <c r="B7" i="5"/>
  <c r="G6" i="5"/>
  <c r="F6" i="5"/>
  <c r="E6" i="5"/>
  <c r="D6" i="5"/>
  <c r="C6" i="5"/>
  <c r="B6" i="5" a="1"/>
  <c r="B6" i="5"/>
  <c r="G5" i="5"/>
  <c r="F5" i="5"/>
  <c r="E5" i="5"/>
  <c r="D5" i="5"/>
  <c r="C5" i="5"/>
  <c r="B5" i="5" a="1"/>
  <c r="B5" i="5"/>
  <c r="G4" i="5"/>
  <c r="F4" i="5"/>
  <c r="E4" i="5"/>
  <c r="D4" i="5"/>
  <c r="C4" i="5"/>
  <c r="B4" i="5" a="1"/>
  <c r="B4" i="5"/>
  <c r="G3" i="5"/>
  <c r="F3" i="5"/>
  <c r="E3" i="5"/>
  <c r="D3" i="5"/>
  <c r="C3" i="5"/>
  <c r="B3" i="5" a="1"/>
  <c r="B3" i="5"/>
  <c r="G2" i="5"/>
  <c r="F2" i="5"/>
  <c r="E2" i="5"/>
  <c r="D2" i="5"/>
  <c r="C2" i="5"/>
  <c r="B2" i="5" a="1"/>
  <c r="B2" i="5"/>
  <c r="B113" i="4" a="1"/>
  <c r="B113" i="4"/>
  <c r="B112" i="4" a="1"/>
  <c r="B112" i="4"/>
  <c r="B111" i="4" a="1"/>
  <c r="B111" i="4"/>
  <c r="B110" i="4" a="1"/>
  <c r="B110" i="4"/>
  <c r="B109" i="4" a="1"/>
  <c r="B109" i="4"/>
  <c r="B108" i="4" a="1"/>
  <c r="B108" i="4"/>
  <c r="B107" i="4" a="1"/>
  <c r="B107" i="4"/>
  <c r="B106" i="4" a="1"/>
  <c r="B106" i="4"/>
  <c r="B105" i="4" a="1"/>
  <c r="B105" i="4"/>
  <c r="B104" i="4" a="1"/>
  <c r="B104" i="4"/>
  <c r="B103" i="4" a="1"/>
  <c r="B103" i="4"/>
  <c r="B102" i="4" a="1"/>
  <c r="B102" i="4"/>
  <c r="B101" i="4" a="1"/>
  <c r="B101" i="4"/>
  <c r="B100" i="4" a="1"/>
  <c r="B100" i="4"/>
  <c r="B99" i="4" a="1"/>
  <c r="B99" i="4"/>
  <c r="B98" i="4" a="1"/>
  <c r="B98" i="4"/>
  <c r="B97" i="4" a="1"/>
  <c r="B97" i="4"/>
  <c r="B96" i="4" a="1"/>
  <c r="B96" i="4"/>
  <c r="B95" i="4" a="1"/>
  <c r="B95" i="4"/>
  <c r="B94" i="4" a="1"/>
  <c r="B94" i="4"/>
  <c r="B93" i="4" a="1"/>
  <c r="B93" i="4"/>
  <c r="B92" i="4" a="1"/>
  <c r="B92" i="4"/>
  <c r="B91" i="4" a="1"/>
  <c r="B91" i="4"/>
  <c r="B90" i="4" a="1"/>
  <c r="B90" i="4"/>
  <c r="B89" i="4" a="1"/>
  <c r="B89" i="4"/>
  <c r="B88" i="4" a="1"/>
  <c r="B88" i="4"/>
  <c r="B87" i="4" a="1"/>
  <c r="B87" i="4"/>
  <c r="B86" i="4" a="1"/>
  <c r="B86" i="4"/>
  <c r="B85" i="4" a="1"/>
  <c r="B85" i="4"/>
  <c r="B84" i="4" a="1"/>
  <c r="B84" i="4"/>
  <c r="B83" i="4" a="1"/>
  <c r="B83" i="4"/>
  <c r="B82" i="4" a="1"/>
  <c r="B82" i="4"/>
  <c r="B81" i="4" a="1"/>
  <c r="B81" i="4"/>
  <c r="B80" i="4" a="1"/>
  <c r="B80" i="4"/>
  <c r="B79" i="4" a="1"/>
  <c r="B79" i="4"/>
  <c r="B78" i="4" a="1"/>
  <c r="B78" i="4"/>
  <c r="B77" i="4" a="1"/>
  <c r="B77" i="4"/>
  <c r="B76" i="4" a="1"/>
  <c r="B76" i="4"/>
  <c r="B75" i="4" a="1"/>
  <c r="B75" i="4"/>
  <c r="B74" i="4" a="1"/>
  <c r="B74" i="4"/>
  <c r="B73" i="4" a="1"/>
  <c r="B73" i="4"/>
  <c r="B72" i="4" a="1"/>
  <c r="B72" i="4"/>
  <c r="B71" i="4" a="1"/>
  <c r="B71" i="4"/>
  <c r="B70" i="4" a="1"/>
  <c r="B70" i="4"/>
  <c r="B69" i="4" a="1"/>
  <c r="B69" i="4"/>
  <c r="B68" i="4" a="1"/>
  <c r="B68" i="4"/>
  <c r="B67" i="4" a="1"/>
  <c r="B67" i="4"/>
  <c r="B66" i="4" a="1"/>
  <c r="B66" i="4"/>
  <c r="B65" i="4" a="1"/>
  <c r="B65" i="4"/>
  <c r="B64" i="4" a="1"/>
  <c r="B64" i="4"/>
  <c r="B63" i="4" a="1"/>
  <c r="B63" i="4"/>
  <c r="B62" i="4" a="1"/>
  <c r="B62" i="4"/>
  <c r="B61" i="4" a="1"/>
  <c r="B61" i="4"/>
  <c r="B60" i="4" a="1"/>
  <c r="B60" i="4"/>
  <c r="B59" i="4" a="1"/>
  <c r="B59" i="4"/>
  <c r="B58" i="4" a="1"/>
  <c r="B58" i="4"/>
  <c r="B57" i="4" a="1"/>
  <c r="B57" i="4"/>
  <c r="B56" i="4" a="1"/>
  <c r="B56" i="4"/>
  <c r="B55" i="4" a="1"/>
  <c r="B55" i="4"/>
  <c r="B54" i="4" a="1"/>
  <c r="B54" i="4"/>
  <c r="B53" i="4" a="1"/>
  <c r="B53" i="4"/>
  <c r="B52" i="4" a="1"/>
  <c r="B52" i="4"/>
  <c r="B51" i="4" a="1"/>
  <c r="B51" i="4"/>
  <c r="B50" i="4" a="1"/>
  <c r="B50" i="4"/>
  <c r="B49" i="4" a="1"/>
  <c r="B49" i="4"/>
  <c r="B48" i="4" a="1"/>
  <c r="B48" i="4"/>
  <c r="B47" i="4" a="1"/>
  <c r="B47" i="4"/>
  <c r="B46" i="4" a="1"/>
  <c r="B46" i="4"/>
  <c r="B45" i="4" a="1"/>
  <c r="B45" i="4"/>
  <c r="B44" i="4" a="1"/>
  <c r="B44" i="4"/>
  <c r="J43" i="4"/>
  <c r="B43" i="4" a="1"/>
  <c r="B43" i="4"/>
  <c r="J42" i="4"/>
  <c r="B42" i="4" a="1"/>
  <c r="B42" i="4"/>
  <c r="J41" i="4"/>
  <c r="B41" i="4" a="1"/>
  <c r="B41" i="4"/>
  <c r="J40" i="4"/>
  <c r="B40" i="4" a="1"/>
  <c r="B40" i="4"/>
  <c r="J39" i="4"/>
  <c r="B39" i="4" a="1"/>
  <c r="B39" i="4"/>
  <c r="J38" i="4"/>
  <c r="B38" i="4" a="1"/>
  <c r="B38" i="4"/>
  <c r="J37" i="4"/>
  <c r="B37" i="4" a="1"/>
  <c r="B37" i="4"/>
  <c r="J36" i="4"/>
  <c r="B36" i="4" a="1"/>
  <c r="B36" i="4"/>
  <c r="J35" i="4"/>
  <c r="B35" i="4" a="1"/>
  <c r="B35" i="4"/>
  <c r="J34" i="4"/>
  <c r="B34" i="4" a="1"/>
  <c r="B34" i="4"/>
  <c r="J33" i="4"/>
  <c r="B33" i="4" a="1"/>
  <c r="B33" i="4"/>
  <c r="J32" i="4"/>
  <c r="B32" i="4" a="1"/>
  <c r="B32" i="4"/>
  <c r="J31" i="4"/>
  <c r="B31" i="4" a="1"/>
  <c r="B31" i="4"/>
  <c r="J30" i="4"/>
  <c r="B30" i="4" a="1"/>
  <c r="B30" i="4"/>
  <c r="J29" i="4"/>
  <c r="B29" i="4" a="1"/>
  <c r="B29" i="4"/>
  <c r="J28" i="4"/>
  <c r="B28" i="4" a="1"/>
  <c r="B28" i="4"/>
  <c r="J27" i="4"/>
  <c r="B27" i="4" a="1"/>
  <c r="B27" i="4"/>
  <c r="J26" i="4"/>
  <c r="B26" i="4" a="1"/>
  <c r="B26" i="4"/>
  <c r="J25" i="4"/>
  <c r="B25" i="4" a="1"/>
  <c r="B25" i="4"/>
  <c r="J24" i="4"/>
  <c r="B24" i="4" a="1"/>
  <c r="B24" i="4"/>
  <c r="J23" i="4"/>
  <c r="B23" i="4" a="1"/>
  <c r="B23" i="4"/>
  <c r="J22" i="4"/>
  <c r="B22" i="4" a="1"/>
  <c r="B22" i="4"/>
  <c r="J21" i="4"/>
  <c r="B21" i="4" a="1"/>
  <c r="B21" i="4"/>
  <c r="J20" i="4"/>
  <c r="B20" i="4" a="1"/>
  <c r="B20" i="4"/>
  <c r="J19" i="4"/>
  <c r="B19" i="4" a="1"/>
  <c r="B19" i="4"/>
  <c r="J18" i="4"/>
  <c r="B18" i="4" a="1"/>
  <c r="B18" i="4"/>
  <c r="J17" i="4"/>
  <c r="B17" i="4" a="1"/>
  <c r="B17" i="4"/>
  <c r="J16" i="4"/>
  <c r="F16" i="4"/>
  <c r="B16" i="4" a="1"/>
  <c r="B16" i="4"/>
  <c r="J15" i="4"/>
  <c r="F15" i="4"/>
  <c r="B15" i="4" a="1"/>
  <c r="B15" i="4"/>
  <c r="J14" i="4"/>
  <c r="F14" i="4"/>
  <c r="B14" i="4" a="1"/>
  <c r="B14" i="4"/>
  <c r="J13" i="4"/>
  <c r="F13" i="4"/>
  <c r="B13" i="4" a="1"/>
  <c r="B13" i="4"/>
  <c r="J12" i="4"/>
  <c r="F12" i="4"/>
  <c r="B12" i="4" a="1"/>
  <c r="B12" i="4"/>
  <c r="J11" i="4"/>
  <c r="F11" i="4"/>
  <c r="B11" i="4" a="1"/>
  <c r="B11" i="4"/>
  <c r="J10" i="4"/>
  <c r="F10" i="4"/>
  <c r="B10" i="4" a="1"/>
  <c r="B10" i="4"/>
  <c r="J9" i="4"/>
  <c r="F9" i="4"/>
  <c r="B9" i="4" a="1"/>
  <c r="B9" i="4"/>
  <c r="J8" i="4"/>
  <c r="F8" i="4"/>
  <c r="B8" i="4" a="1"/>
  <c r="B8" i="4"/>
  <c r="J7" i="4"/>
  <c r="F7" i="4"/>
  <c r="B7" i="4" a="1"/>
  <c r="B7" i="4"/>
  <c r="J6" i="4"/>
  <c r="F6" i="4"/>
  <c r="B6" i="4" a="1"/>
  <c r="B6" i="4"/>
  <c r="J5" i="4"/>
  <c r="F5" i="4"/>
  <c r="B5" i="4" a="1"/>
  <c r="B5" i="4"/>
  <c r="J4" i="4"/>
  <c r="F4" i="4"/>
  <c r="B4" i="4" a="1"/>
  <c r="B4" i="4"/>
  <c r="J3" i="4"/>
  <c r="F3" i="4"/>
  <c r="B3" i="4" a="1"/>
  <c r="B3" i="4"/>
  <c r="J2" i="4"/>
  <c r="B2" i="4" a="1"/>
  <c r="B2" i="4"/>
  <c r="M79" i="3" a="1"/>
  <c r="M79" i="3"/>
  <c r="L79" i="3"/>
  <c r="K79" i="3"/>
  <c r="F79" i="3"/>
  <c r="E79" i="3"/>
  <c r="D79" i="3"/>
  <c r="C79" i="3" a="1"/>
  <c r="C79" i="3"/>
  <c r="B79" i="3" a="1"/>
  <c r="B79" i="3"/>
  <c r="M78" i="3" a="1"/>
  <c r="M78" i="3"/>
  <c r="L78" i="3"/>
  <c r="K78" i="3"/>
  <c r="F78" i="3"/>
  <c r="E78" i="3"/>
  <c r="D78" i="3"/>
  <c r="C78" i="3" a="1"/>
  <c r="C78" i="3"/>
  <c r="B78" i="3" a="1"/>
  <c r="B78" i="3"/>
  <c r="M77" i="3" a="1"/>
  <c r="M77" i="3"/>
  <c r="L77" i="3"/>
  <c r="K77" i="3"/>
  <c r="E77" i="3"/>
  <c r="D77" i="3"/>
  <c r="C77" i="3" a="1"/>
  <c r="C77" i="3"/>
  <c r="B77" i="3" a="1"/>
  <c r="B77" i="3"/>
  <c r="M76" i="3" a="1"/>
  <c r="M76" i="3"/>
  <c r="L76" i="3"/>
  <c r="K76" i="3"/>
  <c r="E76" i="3"/>
  <c r="D76" i="3"/>
  <c r="C76" i="3" a="1"/>
  <c r="C76" i="3"/>
  <c r="B76" i="3" a="1"/>
  <c r="B76" i="3"/>
  <c r="M75" i="3" a="1"/>
  <c r="M75" i="3"/>
  <c r="L75" i="3"/>
  <c r="K75" i="3"/>
  <c r="E75" i="3"/>
  <c r="D75" i="3"/>
  <c r="C75" i="3" a="1"/>
  <c r="C75" i="3"/>
  <c r="B75" i="3" a="1"/>
  <c r="B75" i="3"/>
  <c r="M74" i="3" a="1"/>
  <c r="M74" i="3"/>
  <c r="L74" i="3"/>
  <c r="K74" i="3"/>
  <c r="E74" i="3"/>
  <c r="D74" i="3"/>
  <c r="C74" i="3" a="1"/>
  <c r="C74" i="3"/>
  <c r="B74" i="3" a="1"/>
  <c r="B74" i="3"/>
  <c r="M73" i="3" a="1"/>
  <c r="M73" i="3"/>
  <c r="L73" i="3"/>
  <c r="K73" i="3"/>
  <c r="E73" i="3"/>
  <c r="D73" i="3"/>
  <c r="C73" i="3" a="1"/>
  <c r="C73" i="3"/>
  <c r="B73" i="3" a="1"/>
  <c r="B73" i="3"/>
  <c r="M72" i="3" a="1"/>
  <c r="M72" i="3"/>
  <c r="L72" i="3"/>
  <c r="K72" i="3"/>
  <c r="E72" i="3"/>
  <c r="D72" i="3"/>
  <c r="C72" i="3" a="1"/>
  <c r="C72" i="3"/>
  <c r="B72" i="3" a="1"/>
  <c r="B72" i="3"/>
  <c r="M71" i="3" a="1"/>
  <c r="M71" i="3"/>
  <c r="L71" i="3"/>
  <c r="K71" i="3"/>
  <c r="I71" i="3"/>
  <c r="H71" i="3"/>
  <c r="G71" i="3"/>
  <c r="F71" i="3"/>
  <c r="E71" i="3"/>
  <c r="D71" i="3"/>
  <c r="C71" i="3" a="1"/>
  <c r="C71" i="3"/>
  <c r="B71" i="3" a="1"/>
  <c r="B71" i="3"/>
  <c r="M70" i="3" a="1"/>
  <c r="M70" i="3"/>
  <c r="L70" i="3"/>
  <c r="K70" i="3"/>
  <c r="G70" i="3"/>
  <c r="F70" i="3"/>
  <c r="E70" i="3"/>
  <c r="D70" i="3"/>
  <c r="C70" i="3" a="1"/>
  <c r="C70" i="3"/>
  <c r="B70" i="3" a="1"/>
  <c r="B70" i="3"/>
  <c r="M69" i="3" a="1"/>
  <c r="M69" i="3"/>
  <c r="L69" i="3"/>
  <c r="K69" i="3"/>
  <c r="G69" i="3"/>
  <c r="F69" i="3"/>
  <c r="E69" i="3"/>
  <c r="D69" i="3"/>
  <c r="C69" i="3" a="1"/>
  <c r="C69" i="3"/>
  <c r="B69" i="3" a="1"/>
  <c r="B69" i="3"/>
  <c r="M68" i="3" a="1"/>
  <c r="M68" i="3"/>
  <c r="L68" i="3"/>
  <c r="K68" i="3"/>
  <c r="G68" i="3"/>
  <c r="F68" i="3"/>
  <c r="E68" i="3"/>
  <c r="D68" i="3"/>
  <c r="C68" i="3" a="1"/>
  <c r="C68" i="3"/>
  <c r="B68" i="3" a="1"/>
  <c r="B68" i="3"/>
  <c r="M67" i="3" a="1"/>
  <c r="M67" i="3"/>
  <c r="L67" i="3"/>
  <c r="K67" i="3"/>
  <c r="I67" i="3"/>
  <c r="H67" i="3"/>
  <c r="G67" i="3"/>
  <c r="F67" i="3"/>
  <c r="E67" i="3"/>
  <c r="D67" i="3"/>
  <c r="C67" i="3" a="1"/>
  <c r="C67" i="3"/>
  <c r="B67" i="3" a="1"/>
  <c r="B67" i="3"/>
  <c r="M66" i="3" a="1"/>
  <c r="M66" i="3"/>
  <c r="L66" i="3"/>
  <c r="K66" i="3"/>
  <c r="J66" i="3"/>
  <c r="I66" i="3"/>
  <c r="H66" i="3"/>
  <c r="G66" i="3"/>
  <c r="F66" i="3"/>
  <c r="E66" i="3"/>
  <c r="D66" i="3"/>
  <c r="C66" i="3" a="1"/>
  <c r="C66" i="3"/>
  <c r="B66" i="3" a="1"/>
  <c r="B66" i="3"/>
  <c r="M65" i="3" a="1"/>
  <c r="M65" i="3"/>
  <c r="L65" i="3"/>
  <c r="K65" i="3"/>
  <c r="J65" i="3"/>
  <c r="I65" i="3"/>
  <c r="H65" i="3"/>
  <c r="G65" i="3"/>
  <c r="F65" i="3"/>
  <c r="E65" i="3"/>
  <c r="D65" i="3"/>
  <c r="C65" i="3" a="1"/>
  <c r="C65" i="3"/>
  <c r="B65" i="3" a="1"/>
  <c r="B65" i="3"/>
  <c r="M64" i="3" a="1"/>
  <c r="M64" i="3"/>
  <c r="L64" i="3"/>
  <c r="K64" i="3"/>
  <c r="J64" i="3"/>
  <c r="I64" i="3"/>
  <c r="H64" i="3"/>
  <c r="G64" i="3"/>
  <c r="F64" i="3"/>
  <c r="E64" i="3"/>
  <c r="D64" i="3"/>
  <c r="C64" i="3" a="1"/>
  <c r="C64" i="3"/>
  <c r="B64" i="3" a="1"/>
  <c r="B64" i="3"/>
  <c r="M63" i="3" a="1"/>
  <c r="M63" i="3"/>
  <c r="L63" i="3"/>
  <c r="K63" i="3"/>
  <c r="J63" i="3"/>
  <c r="I63" i="3"/>
  <c r="H63" i="3"/>
  <c r="G63" i="3"/>
  <c r="F63" i="3"/>
  <c r="E63" i="3"/>
  <c r="D63" i="3"/>
  <c r="C63" i="3" a="1"/>
  <c r="C63" i="3"/>
  <c r="B63" i="3" a="1"/>
  <c r="B63" i="3"/>
  <c r="M62" i="3" a="1"/>
  <c r="M62" i="3"/>
  <c r="L62" i="3"/>
  <c r="K62" i="3"/>
  <c r="I62" i="3"/>
  <c r="H62" i="3"/>
  <c r="G62" i="3"/>
  <c r="F62" i="3"/>
  <c r="E62" i="3"/>
  <c r="D62" i="3"/>
  <c r="C62" i="3" a="1"/>
  <c r="C62" i="3"/>
  <c r="B62" i="3" a="1"/>
  <c r="B62" i="3"/>
  <c r="M61" i="3" a="1"/>
  <c r="M61" i="3"/>
  <c r="L61" i="3"/>
  <c r="K61" i="3"/>
  <c r="J61" i="3"/>
  <c r="I61" i="3"/>
  <c r="H61" i="3"/>
  <c r="G61" i="3"/>
  <c r="F61" i="3"/>
  <c r="E61" i="3"/>
  <c r="D61" i="3"/>
  <c r="C61" i="3" a="1"/>
  <c r="C61" i="3"/>
  <c r="B61" i="3" a="1"/>
  <c r="B61" i="3"/>
  <c r="M60" i="3" a="1"/>
  <c r="M60" i="3"/>
  <c r="L60" i="3"/>
  <c r="K60" i="3"/>
  <c r="I60" i="3"/>
  <c r="H60" i="3"/>
  <c r="G60" i="3"/>
  <c r="F60" i="3"/>
  <c r="E60" i="3"/>
  <c r="D60" i="3"/>
  <c r="C60" i="3" a="1"/>
  <c r="C60" i="3"/>
  <c r="B60" i="3" a="1"/>
  <c r="B60" i="3"/>
  <c r="M59" i="3" a="1"/>
  <c r="M59" i="3"/>
  <c r="L59" i="3"/>
  <c r="K59" i="3"/>
  <c r="I59" i="3"/>
  <c r="H59" i="3"/>
  <c r="G59" i="3"/>
  <c r="F59" i="3"/>
  <c r="E59" i="3"/>
  <c r="D59" i="3"/>
  <c r="C59" i="3" a="1"/>
  <c r="C59" i="3"/>
  <c r="B59" i="3" a="1"/>
  <c r="B59" i="3"/>
  <c r="M58" i="3" a="1"/>
  <c r="M58" i="3"/>
  <c r="L58" i="3"/>
  <c r="K58" i="3"/>
  <c r="I58" i="3"/>
  <c r="H58" i="3"/>
  <c r="G58" i="3"/>
  <c r="F58" i="3"/>
  <c r="E58" i="3"/>
  <c r="D58" i="3"/>
  <c r="C58" i="3" a="1"/>
  <c r="C58" i="3"/>
  <c r="B58" i="3" a="1"/>
  <c r="B58" i="3"/>
  <c r="M57" i="3" a="1"/>
  <c r="M57" i="3"/>
  <c r="L57" i="3"/>
  <c r="K57" i="3"/>
  <c r="J57" i="3"/>
  <c r="I57" i="3"/>
  <c r="H57" i="3"/>
  <c r="G57" i="3"/>
  <c r="F57" i="3"/>
  <c r="E57" i="3"/>
  <c r="D57" i="3"/>
  <c r="C57" i="3" a="1"/>
  <c r="C57" i="3"/>
  <c r="B57" i="3" a="1"/>
  <c r="B57" i="3"/>
  <c r="M56" i="3" a="1"/>
  <c r="M56" i="3"/>
  <c r="L56" i="3"/>
  <c r="K56" i="3"/>
  <c r="J56" i="3"/>
  <c r="I56" i="3"/>
  <c r="H56" i="3"/>
  <c r="G56" i="3"/>
  <c r="F56" i="3"/>
  <c r="E56" i="3"/>
  <c r="D56" i="3"/>
  <c r="C56" i="3" a="1"/>
  <c r="C56" i="3"/>
  <c r="B56" i="3" a="1"/>
  <c r="B56" i="3"/>
  <c r="M55" i="3" a="1"/>
  <c r="M55" i="3"/>
  <c r="L55" i="3"/>
  <c r="K55" i="3"/>
  <c r="I55" i="3"/>
  <c r="H55" i="3"/>
  <c r="G55" i="3"/>
  <c r="F55" i="3"/>
  <c r="E55" i="3"/>
  <c r="D55" i="3"/>
  <c r="C55" i="3" a="1"/>
  <c r="C55" i="3"/>
  <c r="B55" i="3" a="1"/>
  <c r="B55" i="3"/>
  <c r="M54" i="3" a="1"/>
  <c r="M54" i="3"/>
  <c r="L54" i="3"/>
  <c r="K54" i="3"/>
  <c r="I54" i="3"/>
  <c r="H54" i="3"/>
  <c r="G54" i="3"/>
  <c r="F54" i="3"/>
  <c r="E54" i="3"/>
  <c r="D54" i="3"/>
  <c r="C54" i="3" a="1"/>
  <c r="C54" i="3"/>
  <c r="B54" i="3" a="1"/>
  <c r="B54" i="3"/>
  <c r="M53" i="3" a="1"/>
  <c r="M53" i="3"/>
  <c r="L53" i="3"/>
  <c r="K53" i="3"/>
  <c r="J53" i="3"/>
  <c r="I53" i="3"/>
  <c r="H53" i="3"/>
  <c r="G53" i="3"/>
  <c r="F53" i="3"/>
  <c r="E53" i="3"/>
  <c r="D53" i="3"/>
  <c r="C53" i="3" a="1"/>
  <c r="C53" i="3"/>
  <c r="B53" i="3" a="1"/>
  <c r="B53" i="3"/>
  <c r="M52" i="3" a="1"/>
  <c r="M52" i="3"/>
  <c r="L52" i="3"/>
  <c r="K52" i="3"/>
  <c r="J52" i="3"/>
  <c r="I52" i="3"/>
  <c r="H52" i="3"/>
  <c r="G52" i="3"/>
  <c r="F52" i="3"/>
  <c r="E52" i="3"/>
  <c r="D52" i="3"/>
  <c r="C52" i="3" a="1"/>
  <c r="C52" i="3"/>
  <c r="B52" i="3" a="1"/>
  <c r="B52" i="3"/>
  <c r="M51" i="3" a="1"/>
  <c r="M51" i="3"/>
  <c r="L51" i="3"/>
  <c r="K51" i="3"/>
  <c r="I51" i="3"/>
  <c r="H51" i="3"/>
  <c r="G51" i="3"/>
  <c r="F51" i="3"/>
  <c r="E51" i="3"/>
  <c r="D51" i="3"/>
  <c r="C51" i="3" a="1"/>
  <c r="C51" i="3"/>
  <c r="B51" i="3" a="1"/>
  <c r="B51" i="3"/>
  <c r="M50" i="3" a="1"/>
  <c r="M50" i="3"/>
  <c r="L50" i="3"/>
  <c r="K50" i="3"/>
  <c r="I50" i="3"/>
  <c r="H50" i="3"/>
  <c r="G50" i="3"/>
  <c r="F50" i="3"/>
  <c r="E50" i="3"/>
  <c r="D50" i="3"/>
  <c r="C50" i="3" a="1"/>
  <c r="C50" i="3"/>
  <c r="B50" i="3" a="1"/>
  <c r="B50" i="3"/>
  <c r="M49" i="3" a="1"/>
  <c r="M49" i="3"/>
  <c r="L49" i="3"/>
  <c r="K49" i="3"/>
  <c r="I49" i="3"/>
  <c r="H49" i="3"/>
  <c r="G49" i="3"/>
  <c r="F49" i="3"/>
  <c r="E49" i="3"/>
  <c r="D49" i="3"/>
  <c r="C49" i="3" a="1"/>
  <c r="C49" i="3"/>
  <c r="B49" i="3" a="1"/>
  <c r="B49" i="3"/>
  <c r="M48" i="3" a="1"/>
  <c r="M48" i="3"/>
  <c r="L48" i="3"/>
  <c r="K48" i="3"/>
  <c r="I48" i="3"/>
  <c r="H48" i="3"/>
  <c r="G48" i="3"/>
  <c r="F48" i="3"/>
  <c r="E48" i="3"/>
  <c r="D48" i="3"/>
  <c r="C48" i="3" a="1"/>
  <c r="C48" i="3"/>
  <c r="B48" i="3" a="1"/>
  <c r="B48" i="3"/>
  <c r="M47" i="3" a="1"/>
  <c r="M47" i="3"/>
  <c r="L47" i="3"/>
  <c r="K47" i="3"/>
  <c r="I47" i="3"/>
  <c r="H47" i="3"/>
  <c r="G47" i="3"/>
  <c r="F47" i="3"/>
  <c r="E47" i="3"/>
  <c r="D47" i="3"/>
  <c r="C47" i="3" a="1"/>
  <c r="C47" i="3"/>
  <c r="B47" i="3" a="1"/>
  <c r="B47" i="3"/>
  <c r="M46" i="3" a="1"/>
  <c r="M46" i="3"/>
  <c r="L46" i="3"/>
  <c r="K46" i="3"/>
  <c r="I46" i="3"/>
  <c r="H46" i="3"/>
  <c r="G46" i="3"/>
  <c r="F46" i="3"/>
  <c r="E46" i="3"/>
  <c r="D46" i="3"/>
  <c r="C46" i="3" a="1"/>
  <c r="C46" i="3"/>
  <c r="B46" i="3" a="1"/>
  <c r="B46" i="3"/>
  <c r="M45" i="3" a="1"/>
  <c r="M45" i="3"/>
  <c r="L45" i="3"/>
  <c r="K45" i="3"/>
  <c r="I45" i="3"/>
  <c r="H45" i="3"/>
  <c r="G45" i="3"/>
  <c r="F45" i="3"/>
  <c r="E45" i="3"/>
  <c r="D45" i="3"/>
  <c r="C45" i="3" a="1"/>
  <c r="C45" i="3"/>
  <c r="B45" i="3" a="1"/>
  <c r="B45" i="3"/>
  <c r="M44" i="3" a="1"/>
  <c r="M44" i="3"/>
  <c r="L44" i="3"/>
  <c r="K44" i="3"/>
  <c r="J44" i="3"/>
  <c r="I44" i="3"/>
  <c r="H44" i="3"/>
  <c r="G44" i="3"/>
  <c r="F44" i="3"/>
  <c r="E44" i="3"/>
  <c r="D44" i="3"/>
  <c r="C44" i="3" a="1"/>
  <c r="C44" i="3"/>
  <c r="B44" i="3" a="1"/>
  <c r="B44" i="3"/>
  <c r="M43" i="3" a="1"/>
  <c r="M43" i="3"/>
  <c r="L43" i="3"/>
  <c r="K43" i="3"/>
  <c r="I43" i="3"/>
  <c r="H43" i="3"/>
  <c r="G43" i="3"/>
  <c r="F43" i="3"/>
  <c r="E43" i="3"/>
  <c r="D43" i="3"/>
  <c r="C43" i="3" a="1"/>
  <c r="C43" i="3"/>
  <c r="B43" i="3" a="1"/>
  <c r="B43" i="3"/>
  <c r="M42" i="3" a="1"/>
  <c r="M42" i="3"/>
  <c r="L42" i="3"/>
  <c r="K42" i="3"/>
  <c r="I42" i="3"/>
  <c r="H42" i="3"/>
  <c r="G42" i="3"/>
  <c r="F42" i="3"/>
  <c r="E42" i="3"/>
  <c r="D42" i="3"/>
  <c r="C42" i="3" a="1"/>
  <c r="C42" i="3"/>
  <c r="B42" i="3" a="1"/>
  <c r="B42" i="3"/>
  <c r="M41" i="3" a="1"/>
  <c r="M41" i="3"/>
  <c r="L41" i="3"/>
  <c r="K41" i="3"/>
  <c r="E41" i="3"/>
  <c r="D41" i="3"/>
  <c r="C41" i="3" a="1"/>
  <c r="C41" i="3"/>
  <c r="B41" i="3" a="1"/>
  <c r="B41" i="3"/>
  <c r="M40" i="3" a="1"/>
  <c r="M40" i="3"/>
  <c r="L40" i="3"/>
  <c r="K40" i="3"/>
  <c r="E40" i="3"/>
  <c r="D40" i="3"/>
  <c r="C40" i="3" a="1"/>
  <c r="C40" i="3"/>
  <c r="B40" i="3" a="1"/>
  <c r="B40" i="3"/>
  <c r="M39" i="3" a="1"/>
  <c r="M39" i="3"/>
  <c r="L39" i="3"/>
  <c r="K39" i="3"/>
  <c r="E39" i="3"/>
  <c r="D39" i="3"/>
  <c r="C39" i="3" a="1"/>
  <c r="C39" i="3"/>
  <c r="B39" i="3" a="1"/>
  <c r="B39" i="3"/>
  <c r="M38" i="3" a="1"/>
  <c r="M38" i="3"/>
  <c r="L38" i="3"/>
  <c r="K38" i="3"/>
  <c r="E38" i="3"/>
  <c r="D38" i="3"/>
  <c r="C38" i="3" a="1"/>
  <c r="C38" i="3"/>
  <c r="B38" i="3" a="1"/>
  <c r="B38" i="3"/>
  <c r="M37" i="3" a="1"/>
  <c r="M37" i="3"/>
  <c r="L37" i="3"/>
  <c r="K37" i="3"/>
  <c r="E37" i="3"/>
  <c r="D37" i="3"/>
  <c r="C37" i="3" a="1"/>
  <c r="C37" i="3"/>
  <c r="B37" i="3" a="1"/>
  <c r="B37" i="3"/>
  <c r="M36" i="3" a="1"/>
  <c r="M36" i="3"/>
  <c r="L36" i="3"/>
  <c r="K36" i="3"/>
  <c r="E36" i="3"/>
  <c r="D36" i="3"/>
  <c r="C36" i="3" a="1"/>
  <c r="C36" i="3"/>
  <c r="B36" i="3" a="1"/>
  <c r="B36" i="3"/>
  <c r="M35" i="3" a="1"/>
  <c r="M35" i="3"/>
  <c r="L35" i="3"/>
  <c r="K35" i="3"/>
  <c r="E35" i="3"/>
  <c r="D35" i="3"/>
  <c r="C35" i="3" a="1"/>
  <c r="C35" i="3"/>
  <c r="B35" i="3" a="1"/>
  <c r="B35" i="3"/>
  <c r="M34" i="3" a="1"/>
  <c r="M34" i="3"/>
  <c r="L34" i="3"/>
  <c r="K34" i="3"/>
  <c r="E34" i="3"/>
  <c r="D34" i="3"/>
  <c r="C34" i="3" a="1"/>
  <c r="C34" i="3"/>
  <c r="B34" i="3" a="1"/>
  <c r="B34" i="3"/>
  <c r="M33" i="3" a="1"/>
  <c r="M33" i="3"/>
  <c r="L33" i="3"/>
  <c r="K33" i="3"/>
  <c r="E33" i="3"/>
  <c r="D33" i="3"/>
  <c r="C33" i="3" a="1"/>
  <c r="C33" i="3"/>
  <c r="B33" i="3" a="1"/>
  <c r="B33" i="3"/>
  <c r="M32" i="3" a="1"/>
  <c r="M32" i="3"/>
  <c r="L32" i="3"/>
  <c r="K32" i="3"/>
  <c r="E32" i="3"/>
  <c r="D32" i="3"/>
  <c r="C32" i="3" a="1"/>
  <c r="C32" i="3"/>
  <c r="B32" i="3" a="1"/>
  <c r="B32" i="3"/>
  <c r="M31" i="3" a="1"/>
  <c r="M31" i="3"/>
  <c r="L31" i="3"/>
  <c r="K31" i="3"/>
  <c r="E31" i="3"/>
  <c r="D31" i="3"/>
  <c r="C31" i="3" a="1"/>
  <c r="C31" i="3"/>
  <c r="B31" i="3" a="1"/>
  <c r="B31" i="3"/>
  <c r="M30" i="3" a="1"/>
  <c r="M30" i="3"/>
  <c r="L30" i="3"/>
  <c r="K30" i="3"/>
  <c r="E30" i="3"/>
  <c r="D30" i="3"/>
  <c r="C30" i="3" a="1"/>
  <c r="C30" i="3"/>
  <c r="B30" i="3" a="1"/>
  <c r="B30" i="3"/>
  <c r="M29" i="3" a="1"/>
  <c r="M29" i="3"/>
  <c r="L29" i="3"/>
  <c r="K29" i="3"/>
  <c r="E29" i="3"/>
  <c r="D29" i="3"/>
  <c r="C29" i="3" a="1"/>
  <c r="C29" i="3"/>
  <c r="B29" i="3" a="1"/>
  <c r="B29" i="3"/>
  <c r="M28" i="3" a="1"/>
  <c r="M28" i="3"/>
  <c r="L28" i="3"/>
  <c r="K28" i="3"/>
  <c r="E28" i="3"/>
  <c r="D28" i="3"/>
  <c r="C28" i="3" a="1"/>
  <c r="C28" i="3"/>
  <c r="B28" i="3" a="1"/>
  <c r="B28" i="3"/>
  <c r="M27" i="3" a="1"/>
  <c r="M27" i="3"/>
  <c r="L27" i="3"/>
  <c r="K27" i="3"/>
  <c r="E27" i="3"/>
  <c r="D27" i="3"/>
  <c r="C27" i="3" a="1"/>
  <c r="C27" i="3"/>
  <c r="B27" i="3" a="1"/>
  <c r="B27" i="3"/>
  <c r="M26" i="3" a="1"/>
  <c r="M26" i="3"/>
  <c r="L26" i="3"/>
  <c r="K26" i="3"/>
  <c r="E26" i="3"/>
  <c r="D26" i="3"/>
  <c r="C26" i="3" a="1"/>
  <c r="C26" i="3"/>
  <c r="B26" i="3" a="1"/>
  <c r="B26" i="3"/>
  <c r="M25" i="3" a="1"/>
  <c r="M25" i="3"/>
  <c r="L25" i="3"/>
  <c r="K25" i="3"/>
  <c r="E25" i="3"/>
  <c r="D25" i="3"/>
  <c r="C25" i="3" a="1"/>
  <c r="C25" i="3"/>
  <c r="B25" i="3" a="1"/>
  <c r="B25" i="3"/>
  <c r="M24" i="3" a="1"/>
  <c r="M24" i="3"/>
  <c r="L24" i="3"/>
  <c r="K24" i="3"/>
  <c r="E24" i="3"/>
  <c r="D24" i="3"/>
  <c r="C24" i="3" a="1"/>
  <c r="C24" i="3"/>
  <c r="B24" i="3" a="1"/>
  <c r="B24" i="3"/>
  <c r="M23" i="3" a="1"/>
  <c r="M23" i="3"/>
  <c r="L23" i="3"/>
  <c r="K23" i="3"/>
  <c r="E23" i="3"/>
  <c r="D23" i="3"/>
  <c r="C23" i="3" a="1"/>
  <c r="C23" i="3"/>
  <c r="B23" i="3" a="1"/>
  <c r="B23" i="3"/>
  <c r="M22" i="3" a="1"/>
  <c r="M22" i="3"/>
  <c r="L22" i="3"/>
  <c r="K22" i="3"/>
  <c r="E22" i="3"/>
  <c r="D22" i="3"/>
  <c r="C22" i="3" a="1"/>
  <c r="C22" i="3"/>
  <c r="B22" i="3" a="1"/>
  <c r="B22" i="3"/>
  <c r="M21" i="3" a="1"/>
  <c r="M21" i="3"/>
  <c r="L21" i="3"/>
  <c r="K21" i="3"/>
  <c r="E21" i="3"/>
  <c r="D21" i="3"/>
  <c r="C21" i="3" a="1"/>
  <c r="C21" i="3"/>
  <c r="B21" i="3" a="1"/>
  <c r="B21" i="3"/>
  <c r="M20" i="3" a="1"/>
  <c r="M20" i="3"/>
  <c r="L20" i="3"/>
  <c r="K20" i="3"/>
  <c r="E20" i="3"/>
  <c r="D20" i="3"/>
  <c r="C20" i="3" a="1"/>
  <c r="C20" i="3"/>
  <c r="B20" i="3" a="1"/>
  <c r="B20" i="3"/>
  <c r="M19" i="3" a="1"/>
  <c r="M19" i="3"/>
  <c r="L19" i="3"/>
  <c r="K19" i="3"/>
  <c r="E19" i="3"/>
  <c r="D19" i="3"/>
  <c r="C19" i="3" a="1"/>
  <c r="C19" i="3"/>
  <c r="B19" i="3" a="1"/>
  <c r="B19" i="3"/>
  <c r="M18" i="3" a="1"/>
  <c r="M18" i="3"/>
  <c r="L18" i="3"/>
  <c r="K18" i="3"/>
  <c r="H18" i="3"/>
  <c r="G18" i="3"/>
  <c r="F18" i="3"/>
  <c r="E18" i="3"/>
  <c r="D18" i="3"/>
  <c r="C18" i="3" a="1"/>
  <c r="C18" i="3"/>
  <c r="B18" i="3" a="1"/>
  <c r="B18" i="3"/>
  <c r="M17" i="3" a="1"/>
  <c r="M17" i="3"/>
  <c r="L17" i="3"/>
  <c r="K17" i="3"/>
  <c r="E17" i="3"/>
  <c r="D17" i="3"/>
  <c r="C17" i="3" a="1"/>
  <c r="C17" i="3"/>
  <c r="B17" i="3" a="1"/>
  <c r="B17" i="3"/>
  <c r="M16" i="3" a="1"/>
  <c r="M16" i="3"/>
  <c r="L16" i="3"/>
  <c r="K16" i="3"/>
  <c r="E16" i="3"/>
  <c r="D16" i="3"/>
  <c r="C16" i="3" a="1"/>
  <c r="C16" i="3"/>
  <c r="B16" i="3" a="1"/>
  <c r="B16" i="3"/>
  <c r="M15" i="3" a="1"/>
  <c r="M15" i="3"/>
  <c r="L15" i="3"/>
  <c r="K15" i="3"/>
  <c r="E15" i="3"/>
  <c r="D15" i="3"/>
  <c r="C15" i="3" a="1"/>
  <c r="C15" i="3"/>
  <c r="B15" i="3" a="1"/>
  <c r="B15" i="3"/>
  <c r="M14" i="3" a="1"/>
  <c r="M14" i="3"/>
  <c r="L14" i="3"/>
  <c r="K14" i="3"/>
  <c r="E14" i="3"/>
  <c r="D14" i="3"/>
  <c r="C14" i="3" a="1"/>
  <c r="C14" i="3"/>
  <c r="B14" i="3" a="1"/>
  <c r="B14" i="3"/>
  <c r="M13" i="3" a="1"/>
  <c r="M13" i="3"/>
  <c r="L13" i="3"/>
  <c r="K13" i="3"/>
  <c r="E13" i="3"/>
  <c r="D13" i="3"/>
  <c r="C13" i="3" a="1"/>
  <c r="C13" i="3"/>
  <c r="B13" i="3" a="1"/>
  <c r="B13" i="3"/>
  <c r="M12" i="3" a="1"/>
  <c r="M12" i="3"/>
  <c r="L12" i="3"/>
  <c r="K12" i="3"/>
  <c r="E12" i="3"/>
  <c r="D12" i="3"/>
  <c r="C12" i="3" a="1"/>
  <c r="C12" i="3"/>
  <c r="B12" i="3" a="1"/>
  <c r="B12" i="3"/>
  <c r="M11" i="3" a="1"/>
  <c r="M11" i="3"/>
  <c r="L11" i="3"/>
  <c r="K11" i="3"/>
  <c r="E11" i="3"/>
  <c r="D11" i="3"/>
  <c r="C11" i="3" a="1"/>
  <c r="C11" i="3"/>
  <c r="B11" i="3" a="1"/>
  <c r="B11" i="3"/>
  <c r="M10" i="3" a="1"/>
  <c r="M10" i="3"/>
  <c r="L10" i="3"/>
  <c r="K10" i="3"/>
  <c r="E10" i="3"/>
  <c r="D10" i="3"/>
  <c r="C10" i="3" a="1"/>
  <c r="C10" i="3"/>
  <c r="B10" i="3" a="1"/>
  <c r="B10" i="3"/>
  <c r="M9" i="3" a="1"/>
  <c r="M9" i="3"/>
  <c r="L9" i="3"/>
  <c r="K9" i="3"/>
  <c r="E9" i="3"/>
  <c r="D9" i="3"/>
  <c r="C9" i="3" a="1"/>
  <c r="C9" i="3"/>
  <c r="B9" i="3" a="1"/>
  <c r="B9" i="3"/>
  <c r="M8" i="3" a="1"/>
  <c r="M8" i="3"/>
  <c r="L8" i="3"/>
  <c r="K8" i="3"/>
  <c r="E8" i="3"/>
  <c r="D8" i="3"/>
  <c r="C8" i="3" a="1"/>
  <c r="C8" i="3"/>
  <c r="B8" i="3" a="1"/>
  <c r="B8" i="3"/>
  <c r="M7" i="3" a="1"/>
  <c r="M7" i="3"/>
  <c r="L7" i="3"/>
  <c r="K7" i="3"/>
  <c r="E7" i="3"/>
  <c r="D7" i="3"/>
  <c r="C7" i="3" a="1"/>
  <c r="C7" i="3"/>
  <c r="B7" i="3" a="1"/>
  <c r="B7" i="3"/>
  <c r="M6" i="3" a="1"/>
  <c r="M6" i="3"/>
  <c r="L6" i="3"/>
  <c r="K6" i="3"/>
  <c r="E6" i="3"/>
  <c r="D6" i="3"/>
  <c r="C6" i="3" a="1"/>
  <c r="C6" i="3"/>
  <c r="B6" i="3" a="1"/>
  <c r="B6" i="3"/>
  <c r="M5" i="3" a="1"/>
  <c r="M5" i="3"/>
  <c r="L5" i="3"/>
  <c r="K5" i="3"/>
  <c r="E5" i="3"/>
  <c r="D5" i="3"/>
  <c r="C5" i="3" a="1"/>
  <c r="C5" i="3"/>
  <c r="B5" i="3" a="1"/>
  <c r="B5" i="3"/>
  <c r="M4" i="3" a="1"/>
  <c r="M4" i="3"/>
  <c r="L4" i="3"/>
  <c r="K4" i="3"/>
  <c r="E4" i="3"/>
  <c r="D4" i="3"/>
  <c r="C4" i="3" a="1"/>
  <c r="C4" i="3"/>
  <c r="B4" i="3" a="1"/>
  <c r="B4" i="3"/>
  <c r="M3" i="3" a="1"/>
  <c r="M3" i="3"/>
  <c r="L3" i="3"/>
  <c r="K3" i="3"/>
  <c r="E3" i="3"/>
  <c r="D3" i="3"/>
  <c r="C3" i="3" a="1"/>
  <c r="C3" i="3"/>
  <c r="B3" i="3" a="1"/>
  <c r="B3" i="3"/>
  <c r="M2" i="3" a="1"/>
  <c r="M2" i="3"/>
  <c r="L2" i="3"/>
  <c r="K2" i="3"/>
  <c r="E2" i="3"/>
  <c r="D2" i="3"/>
  <c r="C2" i="3" a="1"/>
  <c r="C2" i="3"/>
  <c r="B2" i="3" a="1"/>
  <c r="B2" i="3"/>
  <c r="J192" i="2"/>
  <c r="I192" i="2"/>
  <c r="G192" i="2"/>
  <c r="H192" i="2"/>
  <c r="D192" i="2" a="1"/>
  <c r="D192" i="2"/>
  <c r="B192" i="2" a="1"/>
  <c r="B192" i="2"/>
  <c r="J191" i="2"/>
  <c r="I191" i="2"/>
  <c r="G191" i="2"/>
  <c r="H191" i="2"/>
  <c r="D191" i="2" a="1"/>
  <c r="D191" i="2"/>
  <c r="B191" i="2" a="1"/>
  <c r="B191" i="2"/>
  <c r="J190" i="2"/>
  <c r="I190" i="2"/>
  <c r="G190" i="2"/>
  <c r="H190" i="2"/>
  <c r="D190" i="2" a="1"/>
  <c r="D190" i="2"/>
  <c r="B190" i="2" a="1"/>
  <c r="B190" i="2"/>
  <c r="J189" i="2"/>
  <c r="I189" i="2"/>
  <c r="G189" i="2"/>
  <c r="H189" i="2"/>
  <c r="D189" i="2" a="1"/>
  <c r="D189" i="2"/>
  <c r="B189" i="2" a="1"/>
  <c r="B189" i="2"/>
  <c r="J188" i="2"/>
  <c r="I188" i="2"/>
  <c r="G188" i="2"/>
  <c r="H188" i="2"/>
  <c r="D188" i="2" a="1"/>
  <c r="D188" i="2"/>
  <c r="B188" i="2" a="1"/>
  <c r="B188" i="2"/>
  <c r="J187" i="2"/>
  <c r="I187" i="2"/>
  <c r="G187" i="2"/>
  <c r="H187" i="2"/>
  <c r="D187" i="2" a="1"/>
  <c r="D187" i="2"/>
  <c r="B187" i="2" a="1"/>
  <c r="B187" i="2"/>
  <c r="J186" i="2"/>
  <c r="I186" i="2"/>
  <c r="G186" i="2"/>
  <c r="H186" i="2"/>
  <c r="D186" i="2" a="1"/>
  <c r="D186" i="2"/>
  <c r="B186" i="2" a="1"/>
  <c r="B186" i="2"/>
  <c r="J185" i="2"/>
  <c r="I185" i="2"/>
  <c r="G185" i="2"/>
  <c r="H185" i="2"/>
  <c r="D185" i="2" a="1"/>
  <c r="D185" i="2"/>
  <c r="B185" i="2" a="1"/>
  <c r="B185" i="2"/>
  <c r="J184" i="2"/>
  <c r="I184" i="2"/>
  <c r="G184" i="2"/>
  <c r="H184" i="2"/>
  <c r="D184" i="2" a="1"/>
  <c r="D184" i="2"/>
  <c r="B184" i="2" a="1"/>
  <c r="B184" i="2"/>
  <c r="J183" i="2"/>
  <c r="I183" i="2"/>
  <c r="G183" i="2"/>
  <c r="H183" i="2"/>
  <c r="D183" i="2" a="1"/>
  <c r="D183" i="2"/>
  <c r="B183" i="2" a="1"/>
  <c r="B183" i="2"/>
  <c r="J182" i="2"/>
  <c r="I182" i="2"/>
  <c r="G182" i="2"/>
  <c r="H182" i="2"/>
  <c r="D182" i="2" a="1"/>
  <c r="D182" i="2"/>
  <c r="B182" i="2" a="1"/>
  <c r="B182" i="2"/>
  <c r="J181" i="2"/>
  <c r="I181" i="2"/>
  <c r="G181" i="2"/>
  <c r="H181" i="2"/>
  <c r="D181" i="2" a="1"/>
  <c r="D181" i="2"/>
  <c r="B181" i="2" a="1"/>
  <c r="B181" i="2"/>
  <c r="J180" i="2"/>
  <c r="I180" i="2"/>
  <c r="G180" i="2"/>
  <c r="H180" i="2"/>
  <c r="D180" i="2" a="1"/>
  <c r="D180" i="2"/>
  <c r="B180" i="2" a="1"/>
  <c r="B180" i="2"/>
  <c r="J179" i="2"/>
  <c r="I179" i="2"/>
  <c r="G179" i="2"/>
  <c r="H179" i="2"/>
  <c r="D179" i="2" a="1"/>
  <c r="D179" i="2"/>
  <c r="B179" i="2" a="1"/>
  <c r="B179" i="2"/>
  <c r="J178" i="2"/>
  <c r="I178" i="2"/>
  <c r="G178" i="2"/>
  <c r="H178" i="2"/>
  <c r="D178" i="2" a="1"/>
  <c r="D178" i="2"/>
  <c r="B178" i="2" a="1"/>
  <c r="B178" i="2"/>
  <c r="J177" i="2"/>
  <c r="I177" i="2"/>
  <c r="G177" i="2"/>
  <c r="H177" i="2"/>
  <c r="D177" i="2" a="1"/>
  <c r="D177" i="2"/>
  <c r="B177" i="2" a="1"/>
  <c r="B177" i="2"/>
  <c r="J176" i="2"/>
  <c r="I176" i="2"/>
  <c r="G176" i="2"/>
  <c r="H176" i="2"/>
  <c r="D176" i="2" a="1"/>
  <c r="D176" i="2"/>
  <c r="B176" i="2" a="1"/>
  <c r="B176" i="2"/>
  <c r="J175" i="2"/>
  <c r="I175" i="2"/>
  <c r="G175" i="2"/>
  <c r="H175" i="2"/>
  <c r="D175" i="2" a="1"/>
  <c r="D175" i="2"/>
  <c r="B175" i="2" a="1"/>
  <c r="B175" i="2"/>
  <c r="J174" i="2"/>
  <c r="I174" i="2"/>
  <c r="G174" i="2"/>
  <c r="H174" i="2"/>
  <c r="D174" i="2" a="1"/>
  <c r="D174" i="2"/>
  <c r="B174" i="2" a="1"/>
  <c r="B174" i="2"/>
  <c r="J173" i="2"/>
  <c r="I173" i="2"/>
  <c r="G173" i="2"/>
  <c r="H173" i="2"/>
  <c r="D173" i="2" a="1"/>
  <c r="D173" i="2"/>
  <c r="B173" i="2" a="1"/>
  <c r="B173" i="2"/>
  <c r="J172" i="2"/>
  <c r="I172" i="2"/>
  <c r="G172" i="2"/>
  <c r="H172" i="2"/>
  <c r="D172" i="2" a="1"/>
  <c r="D172" i="2"/>
  <c r="B172" i="2" a="1"/>
  <c r="B172" i="2"/>
  <c r="J171" i="2"/>
  <c r="I171" i="2"/>
  <c r="G171" i="2"/>
  <c r="H171" i="2"/>
  <c r="D171" i="2" a="1"/>
  <c r="D171" i="2"/>
  <c r="B171" i="2" a="1"/>
  <c r="B171" i="2"/>
  <c r="J170" i="2"/>
  <c r="I170" i="2"/>
  <c r="G170" i="2"/>
  <c r="H170" i="2"/>
  <c r="D170" i="2" a="1"/>
  <c r="D170" i="2"/>
  <c r="B170" i="2" a="1"/>
  <c r="B170" i="2"/>
  <c r="J169" i="2"/>
  <c r="I169" i="2"/>
  <c r="G169" i="2"/>
  <c r="H169" i="2"/>
  <c r="D169" i="2" a="1"/>
  <c r="D169" i="2"/>
  <c r="B169" i="2" a="1"/>
  <c r="B169" i="2"/>
  <c r="J168" i="2"/>
  <c r="I168" i="2"/>
  <c r="G168" i="2"/>
  <c r="H168" i="2"/>
  <c r="D168" i="2" a="1"/>
  <c r="D168" i="2"/>
  <c r="B168" i="2" a="1"/>
  <c r="B168" i="2"/>
  <c r="J167" i="2"/>
  <c r="I167" i="2"/>
  <c r="G167" i="2"/>
  <c r="H167" i="2"/>
  <c r="D167" i="2" a="1"/>
  <c r="D167" i="2"/>
  <c r="B167" i="2" a="1"/>
  <c r="B167" i="2"/>
  <c r="J166" i="2"/>
  <c r="I166" i="2"/>
  <c r="G166" i="2"/>
  <c r="H166" i="2"/>
  <c r="D166" i="2" a="1"/>
  <c r="D166" i="2"/>
  <c r="B166" i="2" a="1"/>
  <c r="B166" i="2"/>
  <c r="J165" i="2"/>
  <c r="I165" i="2"/>
  <c r="G165" i="2"/>
  <c r="H165" i="2"/>
  <c r="D165" i="2" a="1"/>
  <c r="D165" i="2"/>
  <c r="B165" i="2" a="1"/>
  <c r="B165" i="2"/>
  <c r="J164" i="2"/>
  <c r="I164" i="2"/>
  <c r="G164" i="2"/>
  <c r="H164" i="2"/>
  <c r="D164" i="2" a="1"/>
  <c r="D164" i="2"/>
  <c r="B164" i="2" a="1"/>
  <c r="B164" i="2"/>
  <c r="J163" i="2"/>
  <c r="I163" i="2"/>
  <c r="G163" i="2"/>
  <c r="H163" i="2"/>
  <c r="D163" i="2" a="1"/>
  <c r="D163" i="2"/>
  <c r="B163" i="2" a="1"/>
  <c r="B163" i="2"/>
  <c r="J162" i="2"/>
  <c r="I162" i="2"/>
  <c r="G162" i="2"/>
  <c r="H162" i="2"/>
  <c r="D162" i="2" a="1"/>
  <c r="D162" i="2"/>
  <c r="B162" i="2" a="1"/>
  <c r="B162" i="2"/>
  <c r="J161" i="2"/>
  <c r="I161" i="2"/>
  <c r="G161" i="2"/>
  <c r="H161" i="2"/>
  <c r="D161" i="2" a="1"/>
  <c r="D161" i="2"/>
  <c r="B161" i="2" a="1"/>
  <c r="B161" i="2"/>
  <c r="J160" i="2"/>
  <c r="I160" i="2"/>
  <c r="G160" i="2"/>
  <c r="H160" i="2"/>
  <c r="D160" i="2" a="1"/>
  <c r="D160" i="2"/>
  <c r="B160" i="2" a="1"/>
  <c r="B160" i="2"/>
  <c r="J159" i="2"/>
  <c r="I159" i="2"/>
  <c r="G159" i="2"/>
  <c r="H159" i="2"/>
  <c r="D159" i="2" a="1"/>
  <c r="D159" i="2"/>
  <c r="B159" i="2" a="1"/>
  <c r="B159" i="2"/>
  <c r="J158" i="2"/>
  <c r="I158" i="2"/>
  <c r="G158" i="2"/>
  <c r="H158" i="2"/>
  <c r="D158" i="2" a="1"/>
  <c r="D158" i="2"/>
  <c r="B158" i="2" a="1"/>
  <c r="B158" i="2"/>
  <c r="J157" i="2"/>
  <c r="I157" i="2"/>
  <c r="G157" i="2"/>
  <c r="H157" i="2"/>
  <c r="D157" i="2" a="1"/>
  <c r="D157" i="2"/>
  <c r="B157" i="2" a="1"/>
  <c r="B157" i="2"/>
  <c r="J156" i="2"/>
  <c r="I156" i="2"/>
  <c r="G156" i="2"/>
  <c r="H156" i="2"/>
  <c r="D156" i="2" a="1"/>
  <c r="D156" i="2"/>
  <c r="B156" i="2" a="1"/>
  <c r="B156" i="2"/>
  <c r="J155" i="2"/>
  <c r="I155" i="2"/>
  <c r="G155" i="2"/>
  <c r="H155" i="2"/>
  <c r="D155" i="2" a="1"/>
  <c r="D155" i="2"/>
  <c r="B155" i="2" a="1"/>
  <c r="B155" i="2"/>
  <c r="J154" i="2"/>
  <c r="I154" i="2"/>
  <c r="G154" i="2"/>
  <c r="H154" i="2"/>
  <c r="D154" i="2" a="1"/>
  <c r="D154" i="2"/>
  <c r="B154" i="2" a="1"/>
  <c r="B154" i="2"/>
  <c r="J153" i="2"/>
  <c r="I153" i="2"/>
  <c r="G153" i="2"/>
  <c r="H153" i="2"/>
  <c r="D153" i="2" a="1"/>
  <c r="D153" i="2"/>
  <c r="B153" i="2" a="1"/>
  <c r="B153" i="2"/>
  <c r="J152" i="2"/>
  <c r="I152" i="2"/>
  <c r="G152" i="2"/>
  <c r="H152" i="2"/>
  <c r="D152" i="2" a="1"/>
  <c r="D152" i="2"/>
  <c r="B152" i="2" a="1"/>
  <c r="B152" i="2"/>
  <c r="J151" i="2"/>
  <c r="I151" i="2"/>
  <c r="G151" i="2"/>
  <c r="H151" i="2"/>
  <c r="D151" i="2" a="1"/>
  <c r="D151" i="2"/>
  <c r="B151" i="2" a="1"/>
  <c r="B151" i="2"/>
  <c r="J150" i="2"/>
  <c r="I150" i="2"/>
  <c r="G150" i="2"/>
  <c r="H150" i="2"/>
  <c r="D150" i="2" a="1"/>
  <c r="D150" i="2"/>
  <c r="B150" i="2" a="1"/>
  <c r="B150" i="2"/>
  <c r="J149" i="2"/>
  <c r="I149" i="2"/>
  <c r="G149" i="2"/>
  <c r="H149" i="2"/>
  <c r="D149" i="2" a="1"/>
  <c r="D149" i="2"/>
  <c r="B149" i="2" a="1"/>
  <c r="B149" i="2"/>
  <c r="J148" i="2"/>
  <c r="I148" i="2"/>
  <c r="G148" i="2"/>
  <c r="H148" i="2"/>
  <c r="D148" i="2" a="1"/>
  <c r="D148" i="2"/>
  <c r="B148" i="2" a="1"/>
  <c r="B148" i="2"/>
  <c r="J147" i="2"/>
  <c r="I147" i="2"/>
  <c r="G147" i="2"/>
  <c r="H147" i="2"/>
  <c r="D147" i="2" a="1"/>
  <c r="D147" i="2"/>
  <c r="B147" i="2" a="1"/>
  <c r="B147" i="2"/>
  <c r="J146" i="2"/>
  <c r="I146" i="2"/>
  <c r="G146" i="2"/>
  <c r="H146" i="2"/>
  <c r="D146" i="2" a="1"/>
  <c r="D146" i="2"/>
  <c r="B146" i="2" a="1"/>
  <c r="B146" i="2"/>
  <c r="J145" i="2"/>
  <c r="I145" i="2"/>
  <c r="G145" i="2"/>
  <c r="H145" i="2"/>
  <c r="D145" i="2" a="1"/>
  <c r="D145" i="2"/>
  <c r="B145" i="2" a="1"/>
  <c r="B145" i="2"/>
  <c r="J144" i="2"/>
  <c r="I144" i="2"/>
  <c r="G144" i="2"/>
  <c r="H144" i="2"/>
  <c r="D144" i="2" a="1"/>
  <c r="D144" i="2"/>
  <c r="B144" i="2" a="1"/>
  <c r="B144" i="2"/>
  <c r="J143" i="2"/>
  <c r="I143" i="2"/>
  <c r="G143" i="2"/>
  <c r="H143" i="2"/>
  <c r="D143" i="2" a="1"/>
  <c r="D143" i="2"/>
  <c r="B143" i="2" a="1"/>
  <c r="B143" i="2"/>
  <c r="J142" i="2"/>
  <c r="I142" i="2"/>
  <c r="G142" i="2"/>
  <c r="H142" i="2"/>
  <c r="D142" i="2" a="1"/>
  <c r="D142" i="2"/>
  <c r="B142" i="2" a="1"/>
  <c r="B142" i="2"/>
  <c r="J141" i="2"/>
  <c r="I141" i="2"/>
  <c r="G141" i="2"/>
  <c r="H141" i="2"/>
  <c r="D141" i="2" a="1"/>
  <c r="D141" i="2"/>
  <c r="B141" i="2" a="1"/>
  <c r="B141" i="2"/>
  <c r="J140" i="2"/>
  <c r="I140" i="2"/>
  <c r="G140" i="2"/>
  <c r="H140" i="2"/>
  <c r="D140" i="2" a="1"/>
  <c r="D140" i="2"/>
  <c r="B140" i="2" a="1"/>
  <c r="B140" i="2"/>
  <c r="J139" i="2"/>
  <c r="I139" i="2"/>
  <c r="G139" i="2"/>
  <c r="H139" i="2"/>
  <c r="D139" i="2" a="1"/>
  <c r="D139" i="2"/>
  <c r="B139" i="2" a="1"/>
  <c r="B139" i="2"/>
  <c r="J138" i="2"/>
  <c r="I138" i="2"/>
  <c r="G138" i="2"/>
  <c r="H138" i="2"/>
  <c r="D138" i="2" a="1"/>
  <c r="D138" i="2"/>
  <c r="B138" i="2" a="1"/>
  <c r="B138" i="2"/>
  <c r="J137" i="2"/>
  <c r="I137" i="2"/>
  <c r="G137" i="2"/>
  <c r="H137" i="2"/>
  <c r="D137" i="2" a="1"/>
  <c r="D137" i="2"/>
  <c r="B137" i="2" a="1"/>
  <c r="B137" i="2"/>
  <c r="J136" i="2"/>
  <c r="I136" i="2"/>
  <c r="G136" i="2"/>
  <c r="H136" i="2"/>
  <c r="D136" i="2" a="1"/>
  <c r="D136" i="2"/>
  <c r="B136" i="2" a="1"/>
  <c r="B136" i="2"/>
  <c r="J135" i="2"/>
  <c r="I135" i="2"/>
  <c r="G135" i="2"/>
  <c r="H135" i="2"/>
  <c r="D135" i="2" a="1"/>
  <c r="D135" i="2"/>
  <c r="B135" i="2" a="1"/>
  <c r="B135" i="2"/>
  <c r="J134" i="2"/>
  <c r="I134" i="2"/>
  <c r="G134" i="2"/>
  <c r="H134" i="2"/>
  <c r="D134" i="2" a="1"/>
  <c r="D134" i="2"/>
  <c r="B134" i="2" a="1"/>
  <c r="B134" i="2"/>
  <c r="J133" i="2"/>
  <c r="I133" i="2"/>
  <c r="G133" i="2"/>
  <c r="H133" i="2"/>
  <c r="D133" i="2" a="1"/>
  <c r="D133" i="2"/>
  <c r="B133" i="2" a="1"/>
  <c r="B133" i="2"/>
  <c r="J132" i="2"/>
  <c r="I132" i="2"/>
  <c r="G132" i="2"/>
  <c r="H132" i="2"/>
  <c r="D132" i="2" a="1"/>
  <c r="D132" i="2"/>
  <c r="B132" i="2" a="1"/>
  <c r="B132" i="2"/>
  <c r="J131" i="2"/>
  <c r="I131" i="2"/>
  <c r="G131" i="2"/>
  <c r="H131" i="2"/>
  <c r="D131" i="2" a="1"/>
  <c r="D131" i="2"/>
  <c r="B131" i="2" a="1"/>
  <c r="B131" i="2"/>
  <c r="J130" i="2"/>
  <c r="I130" i="2"/>
  <c r="G130" i="2"/>
  <c r="H130" i="2"/>
  <c r="D130" i="2" a="1"/>
  <c r="D130" i="2"/>
  <c r="B130" i="2" a="1"/>
  <c r="B130" i="2"/>
  <c r="J129" i="2"/>
  <c r="I129" i="2"/>
  <c r="G129" i="2"/>
  <c r="H129" i="2"/>
  <c r="D129" i="2" a="1"/>
  <c r="D129" i="2"/>
  <c r="B129" i="2" a="1"/>
  <c r="B129" i="2"/>
  <c r="J128" i="2"/>
  <c r="I128" i="2"/>
  <c r="G128" i="2"/>
  <c r="H128" i="2"/>
  <c r="D128" i="2" a="1"/>
  <c r="D128" i="2"/>
  <c r="B128" i="2" a="1"/>
  <c r="B128" i="2"/>
  <c r="J127" i="2"/>
  <c r="I127" i="2"/>
  <c r="G127" i="2"/>
  <c r="H127" i="2"/>
  <c r="D127" i="2" a="1"/>
  <c r="D127" i="2"/>
  <c r="B127" i="2" a="1"/>
  <c r="B127" i="2"/>
  <c r="J126" i="2"/>
  <c r="I126" i="2"/>
  <c r="G126" i="2"/>
  <c r="H126" i="2"/>
  <c r="D126" i="2" a="1"/>
  <c r="D126" i="2"/>
  <c r="B126" i="2" a="1"/>
  <c r="B126" i="2"/>
  <c r="J125" i="2"/>
  <c r="I125" i="2"/>
  <c r="G125" i="2"/>
  <c r="H125" i="2"/>
  <c r="D125" i="2" a="1"/>
  <c r="D125" i="2"/>
  <c r="B125" i="2" a="1"/>
  <c r="B125" i="2"/>
  <c r="J124" i="2"/>
  <c r="I124" i="2"/>
  <c r="G124" i="2"/>
  <c r="H124" i="2"/>
  <c r="D124" i="2" a="1"/>
  <c r="D124" i="2"/>
  <c r="B124" i="2" a="1"/>
  <c r="B124" i="2"/>
  <c r="J123" i="2"/>
  <c r="I123" i="2"/>
  <c r="G123" i="2"/>
  <c r="H123" i="2"/>
  <c r="D123" i="2" a="1"/>
  <c r="D123" i="2"/>
  <c r="B123" i="2" a="1"/>
  <c r="B123" i="2"/>
  <c r="J122" i="2"/>
  <c r="I122" i="2"/>
  <c r="G122" i="2"/>
  <c r="H122" i="2"/>
  <c r="D122" i="2" a="1"/>
  <c r="D122" i="2"/>
  <c r="B122" i="2" a="1"/>
  <c r="B122" i="2"/>
  <c r="J121" i="2"/>
  <c r="I121" i="2"/>
  <c r="G121" i="2"/>
  <c r="H121" i="2"/>
  <c r="D121" i="2" a="1"/>
  <c r="D121" i="2"/>
  <c r="B121" i="2" a="1"/>
  <c r="B121" i="2"/>
  <c r="J120" i="2"/>
  <c r="I120" i="2"/>
  <c r="G120" i="2"/>
  <c r="H120" i="2"/>
  <c r="D120" i="2" a="1"/>
  <c r="D120" i="2"/>
  <c r="B120" i="2" a="1"/>
  <c r="B120" i="2"/>
  <c r="J119" i="2"/>
  <c r="I119" i="2"/>
  <c r="G119" i="2"/>
  <c r="H119" i="2"/>
  <c r="D119" i="2" a="1"/>
  <c r="D119" i="2"/>
  <c r="B119" i="2" a="1"/>
  <c r="B119" i="2"/>
  <c r="J118" i="2"/>
  <c r="I118" i="2"/>
  <c r="G118" i="2"/>
  <c r="H118" i="2"/>
  <c r="D118" i="2" a="1"/>
  <c r="D118" i="2"/>
  <c r="B118" i="2" a="1"/>
  <c r="B118" i="2"/>
  <c r="J117" i="2"/>
  <c r="I117" i="2"/>
  <c r="G117" i="2"/>
  <c r="H117" i="2"/>
  <c r="D117" i="2" a="1"/>
  <c r="D117" i="2"/>
  <c r="B117" i="2" a="1"/>
  <c r="B117" i="2"/>
  <c r="J116" i="2"/>
  <c r="I116" i="2"/>
  <c r="G116" i="2"/>
  <c r="H116" i="2"/>
  <c r="D116" i="2" a="1"/>
  <c r="D116" i="2"/>
  <c r="B116" i="2" a="1"/>
  <c r="B116" i="2"/>
  <c r="J115" i="2"/>
  <c r="I115" i="2"/>
  <c r="G115" i="2"/>
  <c r="H115" i="2"/>
  <c r="D115" i="2" a="1"/>
  <c r="D115" i="2"/>
  <c r="B115" i="2" a="1"/>
  <c r="B115" i="2"/>
  <c r="J114" i="2"/>
  <c r="I114" i="2"/>
  <c r="G114" i="2"/>
  <c r="H114" i="2"/>
  <c r="D114" i="2" a="1"/>
  <c r="D114" i="2"/>
  <c r="B114" i="2" a="1"/>
  <c r="B114" i="2"/>
  <c r="J113" i="2"/>
  <c r="I113" i="2"/>
  <c r="G113" i="2"/>
  <c r="H113" i="2"/>
  <c r="D113" i="2" a="1"/>
  <c r="D113" i="2"/>
  <c r="B113" i="2" a="1"/>
  <c r="B113" i="2"/>
  <c r="J112" i="2"/>
  <c r="I112" i="2"/>
  <c r="G112" i="2"/>
  <c r="H112" i="2"/>
  <c r="D112" i="2" a="1"/>
  <c r="D112" i="2"/>
  <c r="B112" i="2" a="1"/>
  <c r="B112" i="2"/>
  <c r="J111" i="2"/>
  <c r="I111" i="2"/>
  <c r="G111" i="2"/>
  <c r="H111" i="2"/>
  <c r="D111" i="2" a="1"/>
  <c r="D111" i="2"/>
  <c r="B111" i="2" a="1"/>
  <c r="B111" i="2"/>
  <c r="J110" i="2"/>
  <c r="I110" i="2"/>
  <c r="G110" i="2"/>
  <c r="H110" i="2"/>
  <c r="D110" i="2" a="1"/>
  <c r="D110" i="2"/>
  <c r="B110" i="2" a="1"/>
  <c r="B110" i="2"/>
  <c r="J109" i="2"/>
  <c r="I109" i="2"/>
  <c r="G109" i="2"/>
  <c r="H109" i="2"/>
  <c r="D109" i="2" a="1"/>
  <c r="D109" i="2"/>
  <c r="B109" i="2" a="1"/>
  <c r="B109" i="2"/>
  <c r="J108" i="2"/>
  <c r="I108" i="2"/>
  <c r="G108" i="2"/>
  <c r="H108" i="2"/>
  <c r="D108" i="2" a="1"/>
  <c r="D108" i="2"/>
  <c r="B108" i="2" a="1"/>
  <c r="B108" i="2"/>
  <c r="J107" i="2"/>
  <c r="I107" i="2"/>
  <c r="G107" i="2"/>
  <c r="H107" i="2"/>
  <c r="D107" i="2" a="1"/>
  <c r="D107" i="2"/>
  <c r="B107" i="2" a="1"/>
  <c r="B107" i="2"/>
  <c r="J106" i="2"/>
  <c r="I106" i="2"/>
  <c r="G106" i="2"/>
  <c r="H106" i="2"/>
  <c r="D106" i="2" a="1"/>
  <c r="D106" i="2"/>
  <c r="B106" i="2" a="1"/>
  <c r="B106" i="2"/>
  <c r="J105" i="2"/>
  <c r="I105" i="2"/>
  <c r="G105" i="2"/>
  <c r="H105" i="2"/>
  <c r="D105" i="2" a="1"/>
  <c r="D105" i="2"/>
  <c r="B105" i="2" a="1"/>
  <c r="B105" i="2"/>
  <c r="J104" i="2"/>
  <c r="I104" i="2"/>
  <c r="G104" i="2"/>
  <c r="H104" i="2"/>
  <c r="D104" i="2" a="1"/>
  <c r="D104" i="2"/>
  <c r="B104" i="2" a="1"/>
  <c r="B104" i="2"/>
  <c r="J103" i="2"/>
  <c r="I103" i="2"/>
  <c r="G103" i="2"/>
  <c r="H103" i="2"/>
  <c r="D103" i="2" a="1"/>
  <c r="D103" i="2"/>
  <c r="B103" i="2" a="1"/>
  <c r="B103" i="2"/>
  <c r="J102" i="2"/>
  <c r="I102" i="2"/>
  <c r="G102" i="2"/>
  <c r="H102" i="2"/>
  <c r="D102" i="2" a="1"/>
  <c r="D102" i="2"/>
  <c r="B102" i="2" a="1"/>
  <c r="B102" i="2"/>
  <c r="J101" i="2"/>
  <c r="I101" i="2"/>
  <c r="G101" i="2"/>
  <c r="H101" i="2"/>
  <c r="D101" i="2" a="1"/>
  <c r="D101" i="2"/>
  <c r="B101" i="2" a="1"/>
  <c r="B101" i="2"/>
  <c r="J100" i="2"/>
  <c r="I100" i="2"/>
  <c r="G100" i="2"/>
  <c r="H100" i="2"/>
  <c r="D100" i="2" a="1"/>
  <c r="D100" i="2"/>
  <c r="B100" i="2" a="1"/>
  <c r="B100" i="2"/>
  <c r="J99" i="2"/>
  <c r="I99" i="2"/>
  <c r="G99" i="2"/>
  <c r="H99" i="2"/>
  <c r="D99" i="2" a="1"/>
  <c r="D99" i="2"/>
  <c r="B99" i="2" a="1"/>
  <c r="B99" i="2"/>
  <c r="J98" i="2"/>
  <c r="I98" i="2"/>
  <c r="G98" i="2"/>
  <c r="H98" i="2"/>
  <c r="D98" i="2" a="1"/>
  <c r="D98" i="2"/>
  <c r="B98" i="2" a="1"/>
  <c r="B98" i="2"/>
  <c r="J97" i="2"/>
  <c r="I97" i="2"/>
  <c r="G97" i="2"/>
  <c r="H97" i="2"/>
  <c r="D97" i="2" a="1"/>
  <c r="D97" i="2"/>
  <c r="B97" i="2" a="1"/>
  <c r="B97" i="2"/>
  <c r="J96" i="2"/>
  <c r="I96" i="2"/>
  <c r="G96" i="2"/>
  <c r="H96" i="2"/>
  <c r="D96" i="2" a="1"/>
  <c r="D96" i="2"/>
  <c r="B96" i="2" a="1"/>
  <c r="B96" i="2"/>
  <c r="J95" i="2"/>
  <c r="I95" i="2"/>
  <c r="G95" i="2"/>
  <c r="H95" i="2"/>
  <c r="D95" i="2" a="1"/>
  <c r="D95" i="2"/>
  <c r="B95" i="2" a="1"/>
  <c r="B95" i="2"/>
  <c r="J94" i="2"/>
  <c r="I94" i="2"/>
  <c r="G94" i="2"/>
  <c r="H94" i="2"/>
  <c r="D94" i="2" a="1"/>
  <c r="D94" i="2"/>
  <c r="B94" i="2" a="1"/>
  <c r="B94" i="2"/>
  <c r="J93" i="2"/>
  <c r="I93" i="2"/>
  <c r="G93" i="2"/>
  <c r="H93" i="2"/>
  <c r="D93" i="2" a="1"/>
  <c r="D93" i="2"/>
  <c r="B93" i="2" a="1"/>
  <c r="B93" i="2"/>
  <c r="J92" i="2"/>
  <c r="I92" i="2"/>
  <c r="G92" i="2"/>
  <c r="H92" i="2"/>
  <c r="D92" i="2" a="1"/>
  <c r="D92" i="2"/>
  <c r="B92" i="2" a="1"/>
  <c r="B92" i="2"/>
  <c r="J91" i="2"/>
  <c r="I91" i="2"/>
  <c r="G91" i="2"/>
  <c r="H91" i="2"/>
  <c r="D91" i="2" a="1"/>
  <c r="D91" i="2"/>
  <c r="B91" i="2" a="1"/>
  <c r="B91" i="2"/>
  <c r="J90" i="2"/>
  <c r="I90" i="2"/>
  <c r="G90" i="2"/>
  <c r="H90" i="2"/>
  <c r="D90" i="2" a="1"/>
  <c r="D90" i="2"/>
  <c r="B90" i="2" a="1"/>
  <c r="B90" i="2"/>
  <c r="J89" i="2"/>
  <c r="I89" i="2"/>
  <c r="G89" i="2"/>
  <c r="H89" i="2"/>
  <c r="D89" i="2" a="1"/>
  <c r="D89" i="2"/>
  <c r="B89" i="2" a="1"/>
  <c r="B89" i="2"/>
  <c r="J88" i="2"/>
  <c r="I88" i="2"/>
  <c r="G88" i="2"/>
  <c r="H88" i="2"/>
  <c r="D88" i="2" a="1"/>
  <c r="D88" i="2"/>
  <c r="B88" i="2" a="1"/>
  <c r="B88" i="2"/>
  <c r="J87" i="2"/>
  <c r="I87" i="2"/>
  <c r="G87" i="2"/>
  <c r="H87" i="2"/>
  <c r="D87" i="2" a="1"/>
  <c r="D87" i="2"/>
  <c r="B87" i="2" a="1"/>
  <c r="B87" i="2"/>
  <c r="J86" i="2"/>
  <c r="I86" i="2"/>
  <c r="G86" i="2"/>
  <c r="H86" i="2"/>
  <c r="D86" i="2" a="1"/>
  <c r="D86" i="2"/>
  <c r="B86" i="2" a="1"/>
  <c r="B86" i="2"/>
  <c r="J85" i="2"/>
  <c r="I85" i="2"/>
  <c r="G85" i="2"/>
  <c r="H85" i="2"/>
  <c r="D85" i="2" a="1"/>
  <c r="D85" i="2"/>
  <c r="B85" i="2" a="1"/>
  <c r="B85" i="2"/>
  <c r="J84" i="2"/>
  <c r="I84" i="2"/>
  <c r="G84" i="2"/>
  <c r="H84" i="2"/>
  <c r="D84" i="2" a="1"/>
  <c r="D84" i="2"/>
  <c r="B84" i="2" a="1"/>
  <c r="B84" i="2"/>
  <c r="J83" i="2"/>
  <c r="I83" i="2"/>
  <c r="G83" i="2"/>
  <c r="H83" i="2"/>
  <c r="D83" i="2" a="1"/>
  <c r="D83" i="2"/>
  <c r="B83" i="2" a="1"/>
  <c r="B83" i="2"/>
  <c r="J82" i="2"/>
  <c r="I82" i="2"/>
  <c r="G82" i="2"/>
  <c r="H82" i="2"/>
  <c r="D82" i="2" a="1"/>
  <c r="D82" i="2"/>
  <c r="B82" i="2" a="1"/>
  <c r="B82" i="2"/>
  <c r="J81" i="2"/>
  <c r="I81" i="2"/>
  <c r="G81" i="2"/>
  <c r="H81" i="2"/>
  <c r="D81" i="2" a="1"/>
  <c r="D81" i="2"/>
  <c r="B81" i="2" a="1"/>
  <c r="B81" i="2"/>
  <c r="J80" i="2"/>
  <c r="I80" i="2"/>
  <c r="G80" i="2"/>
  <c r="H80" i="2"/>
  <c r="D80" i="2" a="1"/>
  <c r="D80" i="2"/>
  <c r="B80" i="2" a="1"/>
  <c r="B80" i="2"/>
  <c r="J79" i="2"/>
  <c r="I79" i="2"/>
  <c r="G79" i="2"/>
  <c r="H79" i="2"/>
  <c r="D79" i="2" a="1"/>
  <c r="D79" i="2"/>
  <c r="B79" i="2" a="1"/>
  <c r="B79" i="2"/>
  <c r="J78" i="2"/>
  <c r="I78" i="2"/>
  <c r="G78" i="2"/>
  <c r="H78" i="2"/>
  <c r="D78" i="2" a="1"/>
  <c r="D78" i="2"/>
  <c r="B78" i="2" a="1"/>
  <c r="B78" i="2"/>
  <c r="J77" i="2"/>
  <c r="I77" i="2"/>
  <c r="G77" i="2"/>
  <c r="H77" i="2"/>
  <c r="D77" i="2" a="1"/>
  <c r="D77" i="2"/>
  <c r="B77" i="2" a="1"/>
  <c r="B77" i="2"/>
  <c r="J76" i="2"/>
  <c r="I76" i="2"/>
  <c r="G76" i="2"/>
  <c r="H76" i="2"/>
  <c r="D76" i="2" a="1"/>
  <c r="D76" i="2"/>
  <c r="B76" i="2" a="1"/>
  <c r="B76" i="2"/>
  <c r="J75" i="2"/>
  <c r="I75" i="2"/>
  <c r="G75" i="2"/>
  <c r="H75" i="2"/>
  <c r="D75" i="2" a="1"/>
  <c r="D75" i="2"/>
  <c r="B75" i="2" a="1"/>
  <c r="B75" i="2"/>
  <c r="J74" i="2"/>
  <c r="I74" i="2"/>
  <c r="G74" i="2"/>
  <c r="H74" i="2"/>
  <c r="D74" i="2" a="1"/>
  <c r="D74" i="2"/>
  <c r="B74" i="2" a="1"/>
  <c r="B74" i="2"/>
  <c r="J73" i="2"/>
  <c r="I73" i="2"/>
  <c r="G73" i="2"/>
  <c r="H73" i="2"/>
  <c r="D73" i="2" a="1"/>
  <c r="D73" i="2"/>
  <c r="B73" i="2" a="1"/>
  <c r="B73" i="2"/>
  <c r="J72" i="2"/>
  <c r="I72" i="2"/>
  <c r="G72" i="2"/>
  <c r="H72" i="2"/>
  <c r="D72" i="2" a="1"/>
  <c r="D72" i="2"/>
  <c r="B72" i="2" a="1"/>
  <c r="B72" i="2"/>
  <c r="J71" i="2"/>
  <c r="I71" i="2"/>
  <c r="G71" i="2"/>
  <c r="H71" i="2"/>
  <c r="D71" i="2" a="1"/>
  <c r="D71" i="2"/>
  <c r="B71" i="2" a="1"/>
  <c r="B71" i="2"/>
  <c r="J70" i="2"/>
  <c r="I70" i="2"/>
  <c r="G70" i="2"/>
  <c r="H70" i="2"/>
  <c r="D70" i="2" a="1"/>
  <c r="D70" i="2"/>
  <c r="B70" i="2" a="1"/>
  <c r="B70" i="2"/>
  <c r="J69" i="2"/>
  <c r="I69" i="2"/>
  <c r="G69" i="2"/>
  <c r="H69" i="2"/>
  <c r="D69" i="2" a="1"/>
  <c r="D69" i="2"/>
  <c r="B69" i="2" a="1"/>
  <c r="B69" i="2"/>
  <c r="J68" i="2"/>
  <c r="I68" i="2"/>
  <c r="G68" i="2"/>
  <c r="H68" i="2"/>
  <c r="D68" i="2" a="1"/>
  <c r="D68" i="2"/>
  <c r="B68" i="2" a="1"/>
  <c r="B68" i="2"/>
  <c r="J67" i="2"/>
  <c r="I67" i="2"/>
  <c r="G67" i="2"/>
  <c r="H67" i="2"/>
  <c r="D67" i="2" a="1"/>
  <c r="D67" i="2"/>
  <c r="B67" i="2" a="1"/>
  <c r="B67" i="2"/>
  <c r="J66" i="2"/>
  <c r="I66" i="2"/>
  <c r="G66" i="2"/>
  <c r="H66" i="2"/>
  <c r="D66" i="2" a="1"/>
  <c r="D66" i="2"/>
  <c r="B66" i="2" a="1"/>
  <c r="B66" i="2"/>
  <c r="J65" i="2"/>
  <c r="I65" i="2"/>
  <c r="G65" i="2"/>
  <c r="H65" i="2"/>
  <c r="D65" i="2" a="1"/>
  <c r="D65" i="2"/>
  <c r="B65" i="2" a="1"/>
  <c r="B65" i="2"/>
  <c r="J64" i="2"/>
  <c r="I64" i="2"/>
  <c r="G64" i="2"/>
  <c r="H64" i="2"/>
  <c r="D64" i="2" a="1"/>
  <c r="D64" i="2"/>
  <c r="B64" i="2" a="1"/>
  <c r="B64" i="2"/>
  <c r="J63" i="2"/>
  <c r="I63" i="2"/>
  <c r="G63" i="2"/>
  <c r="H63" i="2"/>
  <c r="D63" i="2" a="1"/>
  <c r="D63" i="2"/>
  <c r="B63" i="2" a="1"/>
  <c r="B63" i="2"/>
  <c r="J62" i="2"/>
  <c r="I62" i="2"/>
  <c r="G62" i="2"/>
  <c r="H62" i="2"/>
  <c r="D62" i="2" a="1"/>
  <c r="D62" i="2"/>
  <c r="B62" i="2" a="1"/>
  <c r="B62" i="2"/>
  <c r="J61" i="2"/>
  <c r="I61" i="2"/>
  <c r="G61" i="2"/>
  <c r="H61" i="2"/>
  <c r="D61" i="2" a="1"/>
  <c r="D61" i="2"/>
  <c r="B61" i="2" a="1"/>
  <c r="B61" i="2"/>
  <c r="J60" i="2"/>
  <c r="I60" i="2"/>
  <c r="G60" i="2"/>
  <c r="H60" i="2"/>
  <c r="D60" i="2" a="1"/>
  <c r="D60" i="2"/>
  <c r="B60" i="2" a="1"/>
  <c r="B60" i="2"/>
  <c r="J59" i="2"/>
  <c r="I59" i="2"/>
  <c r="G59" i="2"/>
  <c r="H59" i="2"/>
  <c r="D59" i="2" a="1"/>
  <c r="D59" i="2"/>
  <c r="B59" i="2" a="1"/>
  <c r="B59" i="2"/>
  <c r="J58" i="2"/>
  <c r="I58" i="2"/>
  <c r="G58" i="2"/>
  <c r="H58" i="2"/>
  <c r="D58" i="2" a="1"/>
  <c r="D58" i="2"/>
  <c r="B58" i="2" a="1"/>
  <c r="B58" i="2"/>
  <c r="J57" i="2"/>
  <c r="I57" i="2"/>
  <c r="G57" i="2"/>
  <c r="H57" i="2"/>
  <c r="D57" i="2" a="1"/>
  <c r="D57" i="2"/>
  <c r="B57" i="2" a="1"/>
  <c r="B57" i="2"/>
  <c r="J56" i="2"/>
  <c r="I56" i="2"/>
  <c r="G56" i="2"/>
  <c r="H56" i="2"/>
  <c r="D56" i="2" a="1"/>
  <c r="D56" i="2"/>
  <c r="B56" i="2" a="1"/>
  <c r="B56" i="2"/>
  <c r="J55" i="2"/>
  <c r="I55" i="2"/>
  <c r="G55" i="2"/>
  <c r="H55" i="2"/>
  <c r="D55" i="2" a="1"/>
  <c r="D55" i="2"/>
  <c r="B55" i="2" a="1"/>
  <c r="B55" i="2"/>
  <c r="J54" i="2"/>
  <c r="I54" i="2"/>
  <c r="G54" i="2"/>
  <c r="H54" i="2"/>
  <c r="D54" i="2" a="1"/>
  <c r="D54" i="2"/>
  <c r="B54" i="2" a="1"/>
  <c r="B54" i="2"/>
  <c r="J53" i="2"/>
  <c r="I53" i="2"/>
  <c r="G53" i="2"/>
  <c r="H53" i="2"/>
  <c r="D53" i="2" a="1"/>
  <c r="D53" i="2"/>
  <c r="B53" i="2" a="1"/>
  <c r="B53" i="2"/>
  <c r="J52" i="2"/>
  <c r="I52" i="2"/>
  <c r="G52" i="2"/>
  <c r="H52" i="2"/>
  <c r="D52" i="2" a="1"/>
  <c r="D52" i="2"/>
  <c r="B52" i="2" a="1"/>
  <c r="B52" i="2"/>
  <c r="J51" i="2"/>
  <c r="I51" i="2"/>
  <c r="G51" i="2"/>
  <c r="H51" i="2"/>
  <c r="D51" i="2" a="1"/>
  <c r="D51" i="2"/>
  <c r="B51" i="2" a="1"/>
  <c r="B51" i="2"/>
  <c r="J50" i="2"/>
  <c r="I50" i="2"/>
  <c r="G50" i="2"/>
  <c r="H50" i="2"/>
  <c r="D50" i="2" a="1"/>
  <c r="D50" i="2"/>
  <c r="B50" i="2" a="1"/>
  <c r="B50" i="2"/>
  <c r="J49" i="2"/>
  <c r="I49" i="2"/>
  <c r="G49" i="2"/>
  <c r="H49" i="2"/>
  <c r="D49" i="2" a="1"/>
  <c r="D49" i="2"/>
  <c r="B49" i="2" a="1"/>
  <c r="B49" i="2"/>
  <c r="J48" i="2"/>
  <c r="I48" i="2"/>
  <c r="G48" i="2"/>
  <c r="H48" i="2"/>
  <c r="D48" i="2" a="1"/>
  <c r="D48" i="2"/>
  <c r="B48" i="2" a="1"/>
  <c r="B48" i="2"/>
  <c r="J47" i="2"/>
  <c r="I47" i="2"/>
  <c r="G47" i="2"/>
  <c r="H47" i="2"/>
  <c r="D47" i="2" a="1"/>
  <c r="D47" i="2"/>
  <c r="B47" i="2" a="1"/>
  <c r="B47" i="2"/>
  <c r="J46" i="2"/>
  <c r="I46" i="2"/>
  <c r="G46" i="2"/>
  <c r="H46" i="2"/>
  <c r="D46" i="2" a="1"/>
  <c r="D46" i="2"/>
  <c r="B46" i="2" a="1"/>
  <c r="B46" i="2"/>
  <c r="J45" i="2"/>
  <c r="I45" i="2"/>
  <c r="G45" i="2"/>
  <c r="H45" i="2"/>
  <c r="D45" i="2" a="1"/>
  <c r="D45" i="2"/>
  <c r="B45" i="2" a="1"/>
  <c r="B45" i="2"/>
  <c r="J44" i="2"/>
  <c r="I44" i="2"/>
  <c r="G44" i="2"/>
  <c r="H44" i="2"/>
  <c r="D44" i="2" a="1"/>
  <c r="D44" i="2"/>
  <c r="B44" i="2" a="1"/>
  <c r="B44" i="2"/>
  <c r="J43" i="2"/>
  <c r="I43" i="2"/>
  <c r="G43" i="2"/>
  <c r="H43" i="2"/>
  <c r="D43" i="2" a="1"/>
  <c r="D43" i="2"/>
  <c r="B43" i="2" a="1"/>
  <c r="B43" i="2"/>
  <c r="J42" i="2"/>
  <c r="I42" i="2"/>
  <c r="G42" i="2"/>
  <c r="H42" i="2"/>
  <c r="D42" i="2" a="1"/>
  <c r="D42" i="2"/>
  <c r="B42" i="2" a="1"/>
  <c r="B42" i="2"/>
  <c r="J41" i="2"/>
  <c r="I41" i="2"/>
  <c r="G41" i="2"/>
  <c r="H41" i="2"/>
  <c r="D41" i="2" a="1"/>
  <c r="D41" i="2"/>
  <c r="B41" i="2" a="1"/>
  <c r="B41" i="2"/>
  <c r="J40" i="2"/>
  <c r="I40" i="2"/>
  <c r="G40" i="2"/>
  <c r="H40" i="2"/>
  <c r="D40" i="2" a="1"/>
  <c r="D40" i="2"/>
  <c r="B40" i="2" a="1"/>
  <c r="B40" i="2"/>
  <c r="J39" i="2"/>
  <c r="I39" i="2"/>
  <c r="G39" i="2"/>
  <c r="H39" i="2"/>
  <c r="D39" i="2" a="1"/>
  <c r="D39" i="2"/>
  <c r="B39" i="2" a="1"/>
  <c r="B39" i="2"/>
  <c r="J38" i="2"/>
  <c r="I38" i="2"/>
  <c r="G38" i="2"/>
  <c r="H38" i="2"/>
  <c r="D38" i="2" a="1"/>
  <c r="D38" i="2"/>
  <c r="B38" i="2" a="1"/>
  <c r="B38" i="2"/>
  <c r="J37" i="2"/>
  <c r="I37" i="2"/>
  <c r="G37" i="2"/>
  <c r="H37" i="2"/>
  <c r="D37" i="2" a="1"/>
  <c r="D37" i="2"/>
  <c r="B37" i="2" a="1"/>
  <c r="B37" i="2"/>
  <c r="J36" i="2"/>
  <c r="I36" i="2"/>
  <c r="G36" i="2"/>
  <c r="H36" i="2"/>
  <c r="D36" i="2" a="1"/>
  <c r="D36" i="2"/>
  <c r="B36" i="2" a="1"/>
  <c r="B36" i="2"/>
  <c r="J35" i="2"/>
  <c r="I35" i="2"/>
  <c r="G35" i="2"/>
  <c r="H35" i="2"/>
  <c r="D35" i="2" a="1"/>
  <c r="D35" i="2"/>
  <c r="B35" i="2" a="1"/>
  <c r="B35" i="2"/>
  <c r="J34" i="2"/>
  <c r="I34" i="2"/>
  <c r="G34" i="2"/>
  <c r="H34" i="2"/>
  <c r="D34" i="2" a="1"/>
  <c r="D34" i="2"/>
  <c r="B34" i="2" a="1"/>
  <c r="B34" i="2"/>
  <c r="J33" i="2"/>
  <c r="I33" i="2"/>
  <c r="G33" i="2"/>
  <c r="H33" i="2"/>
  <c r="D33" i="2" a="1"/>
  <c r="D33" i="2"/>
  <c r="B33" i="2" a="1"/>
  <c r="B33" i="2"/>
  <c r="J32" i="2"/>
  <c r="I32" i="2"/>
  <c r="G32" i="2"/>
  <c r="H32" i="2"/>
  <c r="D32" i="2" a="1"/>
  <c r="D32" i="2"/>
  <c r="B32" i="2" a="1"/>
  <c r="B32" i="2"/>
  <c r="J31" i="2"/>
  <c r="I31" i="2"/>
  <c r="G31" i="2"/>
  <c r="H31" i="2"/>
  <c r="D31" i="2" a="1"/>
  <c r="D31" i="2"/>
  <c r="B31" i="2" a="1"/>
  <c r="B31" i="2"/>
  <c r="J30" i="2"/>
  <c r="I30" i="2"/>
  <c r="G30" i="2"/>
  <c r="H30" i="2"/>
  <c r="D30" i="2" a="1"/>
  <c r="D30" i="2"/>
  <c r="B30" i="2" a="1"/>
  <c r="B30" i="2"/>
  <c r="J29" i="2"/>
  <c r="I29" i="2"/>
  <c r="G29" i="2"/>
  <c r="H29" i="2"/>
  <c r="D29" i="2" a="1"/>
  <c r="D29" i="2"/>
  <c r="B29" i="2" a="1"/>
  <c r="B29" i="2"/>
  <c r="J28" i="2"/>
  <c r="I28" i="2"/>
  <c r="G28" i="2"/>
  <c r="H28" i="2"/>
  <c r="D28" i="2" a="1"/>
  <c r="D28" i="2"/>
  <c r="B28" i="2" a="1"/>
  <c r="B28" i="2"/>
  <c r="J27" i="2"/>
  <c r="I27" i="2"/>
  <c r="G27" i="2"/>
  <c r="H27" i="2"/>
  <c r="D27" i="2" a="1"/>
  <c r="D27" i="2"/>
  <c r="B27" i="2" a="1"/>
  <c r="B27" i="2"/>
  <c r="J26" i="2"/>
  <c r="I26" i="2"/>
  <c r="G26" i="2"/>
  <c r="H26" i="2"/>
  <c r="D26" i="2" a="1"/>
  <c r="D26" i="2"/>
  <c r="B26" i="2" a="1"/>
  <c r="B26" i="2"/>
  <c r="J25" i="2"/>
  <c r="I25" i="2"/>
  <c r="G25" i="2"/>
  <c r="H25" i="2"/>
  <c r="D25" i="2" a="1"/>
  <c r="D25" i="2"/>
  <c r="B25" i="2" a="1"/>
  <c r="B25" i="2"/>
  <c r="J24" i="2"/>
  <c r="I24" i="2"/>
  <c r="G24" i="2"/>
  <c r="H24" i="2"/>
  <c r="D24" i="2" a="1"/>
  <c r="D24" i="2"/>
  <c r="B24" i="2" a="1"/>
  <c r="B24" i="2"/>
  <c r="J23" i="2"/>
  <c r="I23" i="2"/>
  <c r="G23" i="2"/>
  <c r="H23" i="2"/>
  <c r="D23" i="2" a="1"/>
  <c r="D23" i="2"/>
  <c r="B23" i="2" a="1"/>
  <c r="B23" i="2"/>
  <c r="J22" i="2"/>
  <c r="I22" i="2"/>
  <c r="G22" i="2"/>
  <c r="H22" i="2"/>
  <c r="D22" i="2" a="1"/>
  <c r="D22" i="2"/>
  <c r="B22" i="2" a="1"/>
  <c r="B22" i="2"/>
  <c r="J21" i="2"/>
  <c r="I21" i="2"/>
  <c r="G21" i="2"/>
  <c r="E21" i="2"/>
  <c r="H21" i="2"/>
  <c r="D21" i="2" a="1"/>
  <c r="D21" i="2"/>
  <c r="B21" i="2" a="1"/>
  <c r="B21" i="2"/>
  <c r="J20" i="2"/>
  <c r="I20" i="2"/>
  <c r="G20" i="2"/>
  <c r="H20" i="2"/>
  <c r="D20" i="2" a="1"/>
  <c r="D20" i="2"/>
  <c r="B20" i="2" a="1"/>
  <c r="B20" i="2"/>
  <c r="J19" i="2"/>
  <c r="I19" i="2"/>
  <c r="G19" i="2"/>
  <c r="H19" i="2"/>
  <c r="D19" i="2" a="1"/>
  <c r="D19" i="2"/>
  <c r="B19" i="2" a="1"/>
  <c r="B19" i="2"/>
  <c r="J18" i="2"/>
  <c r="I18" i="2"/>
  <c r="G18" i="2"/>
  <c r="H18" i="2"/>
  <c r="D18" i="2" a="1"/>
  <c r="D18" i="2"/>
  <c r="B18" i="2" a="1"/>
  <c r="B18" i="2"/>
  <c r="J17" i="2"/>
  <c r="I17" i="2"/>
  <c r="G17" i="2"/>
  <c r="H17" i="2"/>
  <c r="D17" i="2" a="1"/>
  <c r="D17" i="2"/>
  <c r="B17" i="2" a="1"/>
  <c r="B17" i="2"/>
  <c r="J16" i="2"/>
  <c r="I16" i="2"/>
  <c r="G16" i="2"/>
  <c r="H16" i="2"/>
  <c r="D16" i="2" a="1"/>
  <c r="D16" i="2"/>
  <c r="B16" i="2" a="1"/>
  <c r="B16" i="2"/>
  <c r="J15" i="2"/>
  <c r="I15" i="2"/>
  <c r="G15" i="2"/>
  <c r="H15" i="2"/>
  <c r="D15" i="2" a="1"/>
  <c r="D15" i="2"/>
  <c r="B15" i="2" a="1"/>
  <c r="B15" i="2"/>
  <c r="J14" i="2"/>
  <c r="I14" i="2"/>
  <c r="G14" i="2"/>
  <c r="H14" i="2"/>
  <c r="D14" i="2" a="1"/>
  <c r="D14" i="2"/>
  <c r="B14" i="2" a="1"/>
  <c r="B14" i="2"/>
  <c r="J13" i="2"/>
  <c r="I13" i="2"/>
  <c r="G13" i="2"/>
  <c r="H13" i="2"/>
  <c r="D13" i="2" a="1"/>
  <c r="D13" i="2"/>
  <c r="B13" i="2" a="1"/>
  <c r="B13" i="2"/>
  <c r="J12" i="2"/>
  <c r="I12" i="2"/>
  <c r="G12" i="2"/>
  <c r="H12" i="2"/>
  <c r="D12" i="2" a="1"/>
  <c r="D12" i="2"/>
  <c r="B12" i="2" a="1"/>
  <c r="B12" i="2"/>
  <c r="J11" i="2"/>
  <c r="I11" i="2"/>
  <c r="G11" i="2"/>
  <c r="H11" i="2"/>
  <c r="D11" i="2" a="1"/>
  <c r="D11" i="2"/>
  <c r="B11" i="2" a="1"/>
  <c r="B11" i="2"/>
  <c r="J10" i="2"/>
  <c r="I10" i="2"/>
  <c r="G10" i="2"/>
  <c r="H10" i="2"/>
  <c r="D10" i="2" a="1"/>
  <c r="D10" i="2"/>
  <c r="B10" i="2" a="1"/>
  <c r="B10" i="2"/>
  <c r="J9" i="2"/>
  <c r="I9" i="2"/>
  <c r="G9" i="2"/>
  <c r="H9" i="2"/>
  <c r="D9" i="2" a="1"/>
  <c r="D9" i="2"/>
  <c r="B9" i="2" a="1"/>
  <c r="B9" i="2"/>
  <c r="J8" i="2"/>
  <c r="I8" i="2"/>
  <c r="G8" i="2"/>
  <c r="H8" i="2"/>
  <c r="D8" i="2" a="1"/>
  <c r="D8" i="2"/>
  <c r="B8" i="2" a="1"/>
  <c r="B8" i="2"/>
  <c r="J7" i="2"/>
  <c r="I7" i="2"/>
  <c r="G7" i="2"/>
  <c r="H7" i="2"/>
  <c r="D7" i="2" a="1"/>
  <c r="D7" i="2"/>
  <c r="B7" i="2" a="1"/>
  <c r="B7" i="2"/>
  <c r="J6" i="2"/>
  <c r="I6" i="2"/>
  <c r="G6" i="2"/>
  <c r="H6" i="2"/>
  <c r="D6" i="2" a="1"/>
  <c r="D6" i="2"/>
  <c r="B6" i="2" a="1"/>
  <c r="B6" i="2"/>
  <c r="J5" i="2"/>
  <c r="I5" i="2"/>
  <c r="G5" i="2"/>
  <c r="H5" i="2"/>
  <c r="D5" i="2" a="1"/>
  <c r="D5" i="2"/>
  <c r="B5" i="2" a="1"/>
  <c r="B5" i="2"/>
  <c r="J4" i="2"/>
  <c r="I4" i="2"/>
  <c r="G4" i="2"/>
  <c r="H4" i="2"/>
  <c r="D4" i="2" a="1"/>
  <c r="D4" i="2"/>
  <c r="B4" i="2" a="1"/>
  <c r="B4" i="2"/>
  <c r="J3" i="2"/>
  <c r="I3" i="2"/>
  <c r="G3" i="2"/>
  <c r="H3" i="2"/>
  <c r="D3" i="2" a="1"/>
  <c r="D3" i="2"/>
  <c r="B3" i="2" a="1"/>
  <c r="B3" i="2"/>
  <c r="J2" i="2"/>
  <c r="I2" i="2"/>
  <c r="G2" i="2"/>
  <c r="H2" i="2"/>
  <c r="D2" i="2" a="1"/>
  <c r="D2" i="2"/>
  <c r="B2" i="2" a="1"/>
  <c r="B2" i="2"/>
  <c r="AB79" i="1"/>
  <c r="AA79" i="1"/>
  <c r="Z79" i="1"/>
  <c r="Y79" i="1"/>
  <c r="X79" i="1"/>
  <c r="W79" i="1"/>
  <c r="V79" i="1"/>
  <c r="U79" i="1"/>
  <c r="T79" i="1"/>
  <c r="S79" i="1"/>
  <c r="R79" i="1"/>
  <c r="Q79" i="1"/>
  <c r="P79" i="1"/>
  <c r="O79" i="1"/>
  <c r="G79" i="1"/>
  <c r="F79" i="1"/>
  <c r="AB78" i="1"/>
  <c r="AA78" i="1"/>
  <c r="Z78" i="1"/>
  <c r="Y78" i="1"/>
  <c r="X78" i="1"/>
  <c r="W78" i="1"/>
  <c r="V78" i="1"/>
  <c r="U78" i="1"/>
  <c r="T78" i="1"/>
  <c r="S78" i="1"/>
  <c r="R78" i="1"/>
  <c r="Q78" i="1"/>
  <c r="P78" i="1"/>
  <c r="O78" i="1"/>
  <c r="G78" i="1"/>
  <c r="F78" i="1"/>
  <c r="AB77" i="1"/>
  <c r="AA77" i="1"/>
  <c r="Z77" i="1"/>
  <c r="Y77" i="1"/>
  <c r="X77" i="1"/>
  <c r="W77" i="1"/>
  <c r="V77" i="1"/>
  <c r="U77" i="1"/>
  <c r="T77" i="1"/>
  <c r="S77" i="1"/>
  <c r="R77" i="1"/>
  <c r="Q77" i="1"/>
  <c r="P77" i="1"/>
  <c r="O77" i="1"/>
  <c r="G77" i="1"/>
  <c r="F77" i="1"/>
  <c r="AB76" i="1"/>
  <c r="AA76" i="1"/>
  <c r="Z76" i="1"/>
  <c r="Y76" i="1"/>
  <c r="X76" i="1"/>
  <c r="W76" i="1"/>
  <c r="V76" i="1"/>
  <c r="U76" i="1"/>
  <c r="T76" i="1"/>
  <c r="S76" i="1"/>
  <c r="R76" i="1"/>
  <c r="Q76" i="1"/>
  <c r="P76" i="1"/>
  <c r="O76" i="1"/>
  <c r="G76" i="1"/>
  <c r="F76" i="1"/>
  <c r="AB75" i="1"/>
  <c r="AA75" i="1"/>
  <c r="Z75" i="1"/>
  <c r="Y75" i="1"/>
  <c r="X75" i="1"/>
  <c r="W75" i="1"/>
  <c r="V75" i="1"/>
  <c r="U75" i="1"/>
  <c r="T75" i="1"/>
  <c r="S75" i="1"/>
  <c r="R75" i="1"/>
  <c r="Q75" i="1"/>
  <c r="P75" i="1"/>
  <c r="O75" i="1"/>
  <c r="G75" i="1"/>
  <c r="F75" i="1"/>
  <c r="AB74" i="1"/>
  <c r="AA74" i="1"/>
  <c r="Z74" i="1"/>
  <c r="Y74" i="1"/>
  <c r="X74" i="1"/>
  <c r="W74" i="1"/>
  <c r="V74" i="1"/>
  <c r="U74" i="1"/>
  <c r="T74" i="1"/>
  <c r="S74" i="1"/>
  <c r="R74" i="1"/>
  <c r="Q74" i="1"/>
  <c r="P74" i="1"/>
  <c r="O74" i="1"/>
  <c r="G74" i="1"/>
  <c r="F74" i="1"/>
  <c r="AB73" i="1"/>
  <c r="AA73" i="1"/>
  <c r="Z73" i="1"/>
  <c r="Y73" i="1"/>
  <c r="X73" i="1"/>
  <c r="W73" i="1"/>
  <c r="V73" i="1"/>
  <c r="U73" i="1"/>
  <c r="T73" i="1"/>
  <c r="S73" i="1"/>
  <c r="R73" i="1"/>
  <c r="Q73" i="1"/>
  <c r="P73" i="1"/>
  <c r="O73" i="1"/>
  <c r="G73" i="1"/>
  <c r="F73" i="1"/>
  <c r="AB72" i="1"/>
  <c r="AA72" i="1"/>
  <c r="Z72" i="1"/>
  <c r="Y72" i="1"/>
  <c r="X72" i="1"/>
  <c r="W72" i="1"/>
  <c r="V72" i="1"/>
  <c r="U72" i="1"/>
  <c r="T72" i="1"/>
  <c r="S72" i="1"/>
  <c r="R72" i="1"/>
  <c r="Q72" i="1"/>
  <c r="P72" i="1"/>
  <c r="O72" i="1"/>
  <c r="G72" i="1"/>
  <c r="F72" i="1"/>
  <c r="AB71" i="1"/>
  <c r="AA71" i="1"/>
  <c r="Z71" i="1"/>
  <c r="Y71" i="1"/>
  <c r="X71" i="1"/>
  <c r="W71" i="1"/>
  <c r="V71" i="1"/>
  <c r="U71" i="1"/>
  <c r="T71" i="1"/>
  <c r="S71" i="1"/>
  <c r="R71" i="1"/>
  <c r="Q71" i="1"/>
  <c r="P71" i="1"/>
  <c r="O71" i="1"/>
  <c r="G71" i="1"/>
  <c r="F71" i="1"/>
  <c r="AB70" i="1"/>
  <c r="AA70" i="1"/>
  <c r="Z70" i="1"/>
  <c r="Y70" i="1"/>
  <c r="X70" i="1"/>
  <c r="W70" i="1"/>
  <c r="V70" i="1"/>
  <c r="U70" i="1"/>
  <c r="T70" i="1"/>
  <c r="S70" i="1"/>
  <c r="R70" i="1"/>
  <c r="Q70" i="1"/>
  <c r="P70" i="1"/>
  <c r="O70" i="1"/>
  <c r="G70" i="1"/>
  <c r="F70" i="1"/>
  <c r="AB69" i="1"/>
  <c r="AA69" i="1"/>
  <c r="Z69" i="1"/>
  <c r="Y69" i="1"/>
  <c r="X69" i="1"/>
  <c r="W69" i="1"/>
  <c r="V69" i="1"/>
  <c r="U69" i="1"/>
  <c r="T69" i="1"/>
  <c r="S69" i="1"/>
  <c r="R69" i="1"/>
  <c r="Q69" i="1"/>
  <c r="P69" i="1"/>
  <c r="O69" i="1"/>
  <c r="G69" i="1"/>
  <c r="F69" i="1"/>
  <c r="AB68" i="1"/>
  <c r="AA68" i="1"/>
  <c r="Z68" i="1"/>
  <c r="Y68" i="1"/>
  <c r="X68" i="1"/>
  <c r="W68" i="1"/>
  <c r="V68" i="1"/>
  <c r="U68" i="1"/>
  <c r="T68" i="1"/>
  <c r="S68" i="1"/>
  <c r="R68" i="1"/>
  <c r="Q68" i="1"/>
  <c r="P68" i="1"/>
  <c r="O68" i="1"/>
  <c r="G68" i="1"/>
  <c r="F68" i="1"/>
  <c r="AB67" i="1"/>
  <c r="AA67" i="1"/>
  <c r="Z67" i="1"/>
  <c r="Y67" i="1"/>
  <c r="X67" i="1"/>
  <c r="W67" i="1"/>
  <c r="V67" i="1"/>
  <c r="U67" i="1"/>
  <c r="T67" i="1"/>
  <c r="S67" i="1"/>
  <c r="R67" i="1"/>
  <c r="Q67" i="1"/>
  <c r="P67" i="1"/>
  <c r="O67" i="1"/>
  <c r="G67" i="1"/>
  <c r="F67" i="1"/>
  <c r="AB66" i="1"/>
  <c r="AA66" i="1"/>
  <c r="Z66" i="1"/>
  <c r="Y66" i="1"/>
  <c r="X66" i="1"/>
  <c r="W66" i="1"/>
  <c r="V66" i="1"/>
  <c r="U66" i="1"/>
  <c r="T66" i="1"/>
  <c r="S66" i="1"/>
  <c r="R66" i="1"/>
  <c r="Q66" i="1"/>
  <c r="P66" i="1"/>
  <c r="O66" i="1"/>
  <c r="G66" i="1"/>
  <c r="F66" i="1"/>
  <c r="AB65" i="1"/>
  <c r="AA65" i="1"/>
  <c r="Z65" i="1"/>
  <c r="Y65" i="1"/>
  <c r="X65" i="1"/>
  <c r="W65" i="1"/>
  <c r="V65" i="1"/>
  <c r="U65" i="1"/>
  <c r="T65" i="1"/>
  <c r="S65" i="1"/>
  <c r="R65" i="1"/>
  <c r="Q65" i="1"/>
  <c r="P65" i="1"/>
  <c r="O65" i="1"/>
  <c r="G65" i="1"/>
  <c r="F65" i="1"/>
  <c r="AB64" i="1"/>
  <c r="AA64" i="1"/>
  <c r="Z64" i="1"/>
  <c r="Y64" i="1"/>
  <c r="X64" i="1"/>
  <c r="W64" i="1"/>
  <c r="V64" i="1"/>
  <c r="U64" i="1"/>
  <c r="T64" i="1"/>
  <c r="S64" i="1"/>
  <c r="R64" i="1"/>
  <c r="Q64" i="1"/>
  <c r="P64" i="1"/>
  <c r="O64" i="1"/>
  <c r="G64" i="1"/>
  <c r="F64" i="1"/>
  <c r="AB63" i="1"/>
  <c r="AA63" i="1"/>
  <c r="Z63" i="1"/>
  <c r="Y63" i="1"/>
  <c r="X63" i="1"/>
  <c r="W63" i="1"/>
  <c r="V63" i="1"/>
  <c r="U63" i="1"/>
  <c r="T63" i="1"/>
  <c r="S63" i="1"/>
  <c r="R63" i="1"/>
  <c r="Q63" i="1"/>
  <c r="P63" i="1"/>
  <c r="O63" i="1"/>
  <c r="G63" i="1"/>
  <c r="F63" i="1"/>
  <c r="AB62" i="1"/>
  <c r="AA62" i="1"/>
  <c r="Z62" i="1"/>
  <c r="Y62" i="1"/>
  <c r="X62" i="1"/>
  <c r="W62" i="1"/>
  <c r="V62" i="1"/>
  <c r="U62" i="1"/>
  <c r="T62" i="1"/>
  <c r="S62" i="1"/>
  <c r="R62" i="1"/>
  <c r="Q62" i="1"/>
  <c r="P62" i="1"/>
  <c r="O62" i="1"/>
  <c r="G62" i="1"/>
  <c r="F62" i="1"/>
  <c r="AB61" i="1"/>
  <c r="AA61" i="1"/>
  <c r="Z61" i="1"/>
  <c r="Y61" i="1"/>
  <c r="X61" i="1"/>
  <c r="W61" i="1"/>
  <c r="V61" i="1"/>
  <c r="U61" i="1"/>
  <c r="T61" i="1"/>
  <c r="S61" i="1"/>
  <c r="R61" i="1"/>
  <c r="Q61" i="1"/>
  <c r="P61" i="1"/>
  <c r="O61" i="1"/>
  <c r="G61" i="1"/>
  <c r="F61" i="1"/>
  <c r="AB60" i="1"/>
  <c r="AA60" i="1"/>
  <c r="Z60" i="1"/>
  <c r="Y60" i="1"/>
  <c r="X60" i="1"/>
  <c r="W60" i="1"/>
  <c r="V60" i="1"/>
  <c r="U60" i="1"/>
  <c r="T60" i="1"/>
  <c r="S60" i="1"/>
  <c r="R60" i="1"/>
  <c r="Q60" i="1"/>
  <c r="P60" i="1"/>
  <c r="O60" i="1"/>
  <c r="G60" i="1"/>
  <c r="F60" i="1"/>
  <c r="AB59" i="1"/>
  <c r="AA59" i="1"/>
  <c r="Z59" i="1"/>
  <c r="Y59" i="1"/>
  <c r="X59" i="1"/>
  <c r="W59" i="1"/>
  <c r="V59" i="1"/>
  <c r="U59" i="1"/>
  <c r="T59" i="1"/>
  <c r="S59" i="1"/>
  <c r="R59" i="1"/>
  <c r="Q59" i="1"/>
  <c r="P59" i="1"/>
  <c r="O59" i="1"/>
  <c r="G59" i="1"/>
  <c r="F59" i="1"/>
  <c r="AB58" i="1"/>
  <c r="AA58" i="1"/>
  <c r="Z58" i="1"/>
  <c r="Y58" i="1"/>
  <c r="X58" i="1"/>
  <c r="W58" i="1"/>
  <c r="V58" i="1"/>
  <c r="U58" i="1"/>
  <c r="T58" i="1"/>
  <c r="S58" i="1"/>
  <c r="R58" i="1"/>
  <c r="Q58" i="1"/>
  <c r="P58" i="1"/>
  <c r="O58" i="1"/>
  <c r="G58" i="1"/>
  <c r="F58" i="1"/>
  <c r="AB57" i="1"/>
  <c r="AA57" i="1"/>
  <c r="Z57" i="1"/>
  <c r="Y57" i="1"/>
  <c r="X57" i="1"/>
  <c r="W57" i="1"/>
  <c r="V57" i="1"/>
  <c r="U57" i="1"/>
  <c r="T57" i="1"/>
  <c r="S57" i="1"/>
  <c r="R57" i="1"/>
  <c r="Q57" i="1"/>
  <c r="P57" i="1"/>
  <c r="O57" i="1"/>
  <c r="G57" i="1"/>
  <c r="F57" i="1"/>
  <c r="AB56" i="1"/>
  <c r="AA56" i="1"/>
  <c r="Z56" i="1"/>
  <c r="Y56" i="1"/>
  <c r="X56" i="1"/>
  <c r="W56" i="1"/>
  <c r="V56" i="1"/>
  <c r="U56" i="1"/>
  <c r="T56" i="1"/>
  <c r="S56" i="1"/>
  <c r="R56" i="1"/>
  <c r="Q56" i="1"/>
  <c r="P56" i="1"/>
  <c r="O56" i="1"/>
  <c r="G56" i="1"/>
  <c r="F56" i="1"/>
  <c r="AB55" i="1"/>
  <c r="AA55" i="1"/>
  <c r="Z55" i="1"/>
  <c r="Y55" i="1"/>
  <c r="X55" i="1"/>
  <c r="W55" i="1"/>
  <c r="V55" i="1"/>
  <c r="U55" i="1"/>
  <c r="T55" i="1"/>
  <c r="S55" i="1"/>
  <c r="R55" i="1"/>
  <c r="Q55" i="1"/>
  <c r="P55" i="1"/>
  <c r="O55" i="1"/>
  <c r="G55" i="1"/>
  <c r="F55" i="1"/>
  <c r="AB54" i="1"/>
  <c r="AA54" i="1"/>
  <c r="Z54" i="1"/>
  <c r="Y54" i="1"/>
  <c r="X54" i="1"/>
  <c r="W54" i="1"/>
  <c r="V54" i="1"/>
  <c r="U54" i="1"/>
  <c r="T54" i="1"/>
  <c r="S54" i="1"/>
  <c r="R54" i="1"/>
  <c r="Q54" i="1"/>
  <c r="P54" i="1"/>
  <c r="O54" i="1"/>
  <c r="G54" i="1"/>
  <c r="F54" i="1"/>
  <c r="AB53" i="1"/>
  <c r="AA53" i="1"/>
  <c r="Z53" i="1"/>
  <c r="Y53" i="1"/>
  <c r="X53" i="1"/>
  <c r="W53" i="1"/>
  <c r="V53" i="1"/>
  <c r="U53" i="1"/>
  <c r="T53" i="1"/>
  <c r="S53" i="1"/>
  <c r="R53" i="1"/>
  <c r="Q53" i="1"/>
  <c r="P53" i="1"/>
  <c r="O53" i="1"/>
  <c r="G53" i="1"/>
  <c r="F53" i="1"/>
  <c r="AB52" i="1"/>
  <c r="AA52" i="1"/>
  <c r="Z52" i="1"/>
  <c r="Y52" i="1"/>
  <c r="X52" i="1"/>
  <c r="W52" i="1"/>
  <c r="V52" i="1"/>
  <c r="U52" i="1"/>
  <c r="T52" i="1"/>
  <c r="S52" i="1"/>
  <c r="R52" i="1"/>
  <c r="Q52" i="1"/>
  <c r="P52" i="1"/>
  <c r="O52" i="1"/>
  <c r="G52" i="1"/>
  <c r="F52" i="1"/>
  <c r="AB51" i="1"/>
  <c r="AA51" i="1"/>
  <c r="Z51" i="1"/>
  <c r="Y51" i="1"/>
  <c r="X51" i="1"/>
  <c r="W51" i="1"/>
  <c r="V51" i="1"/>
  <c r="U51" i="1"/>
  <c r="T51" i="1"/>
  <c r="S51" i="1"/>
  <c r="R51" i="1"/>
  <c r="Q51" i="1"/>
  <c r="P51" i="1"/>
  <c r="O51" i="1"/>
  <c r="G51" i="1"/>
  <c r="F51" i="1"/>
  <c r="AB50" i="1"/>
  <c r="AA50" i="1"/>
  <c r="Z50" i="1"/>
  <c r="Y50" i="1"/>
  <c r="X50" i="1"/>
  <c r="W50" i="1"/>
  <c r="V50" i="1"/>
  <c r="U50" i="1"/>
  <c r="T50" i="1"/>
  <c r="S50" i="1"/>
  <c r="R50" i="1"/>
  <c r="Q50" i="1"/>
  <c r="P50" i="1"/>
  <c r="O50" i="1"/>
  <c r="G50" i="1"/>
  <c r="F50" i="1"/>
  <c r="AB49" i="1"/>
  <c r="AA49" i="1"/>
  <c r="Z49" i="1"/>
  <c r="Y49" i="1"/>
  <c r="X49" i="1"/>
  <c r="W49" i="1"/>
  <c r="V49" i="1"/>
  <c r="U49" i="1"/>
  <c r="T49" i="1"/>
  <c r="S49" i="1"/>
  <c r="R49" i="1"/>
  <c r="Q49" i="1"/>
  <c r="P49" i="1"/>
  <c r="O49" i="1"/>
  <c r="G49" i="1"/>
  <c r="F49" i="1"/>
  <c r="AB48" i="1"/>
  <c r="AA48" i="1"/>
  <c r="Z48" i="1"/>
  <c r="Y48" i="1"/>
  <c r="X48" i="1"/>
  <c r="W48" i="1"/>
  <c r="V48" i="1"/>
  <c r="U48" i="1"/>
  <c r="T48" i="1"/>
  <c r="S48" i="1"/>
  <c r="R48" i="1"/>
  <c r="Q48" i="1"/>
  <c r="P48" i="1"/>
  <c r="O48" i="1"/>
  <c r="G48" i="1"/>
  <c r="F48" i="1"/>
  <c r="AB47" i="1"/>
  <c r="AA47" i="1"/>
  <c r="Z47" i="1"/>
  <c r="Y47" i="1"/>
  <c r="X47" i="1"/>
  <c r="W47" i="1"/>
  <c r="V47" i="1"/>
  <c r="U47" i="1"/>
  <c r="T47" i="1"/>
  <c r="S47" i="1"/>
  <c r="R47" i="1"/>
  <c r="Q47" i="1"/>
  <c r="P47" i="1"/>
  <c r="O47" i="1"/>
  <c r="G47" i="1"/>
  <c r="F47" i="1"/>
  <c r="AB46" i="1"/>
  <c r="AA46" i="1"/>
  <c r="Z46" i="1"/>
  <c r="Y46" i="1"/>
  <c r="X46" i="1"/>
  <c r="W46" i="1"/>
  <c r="V46" i="1"/>
  <c r="U46" i="1"/>
  <c r="T46" i="1"/>
  <c r="S46" i="1"/>
  <c r="R46" i="1"/>
  <c r="Q46" i="1"/>
  <c r="P46" i="1"/>
  <c r="O46" i="1"/>
  <c r="G46" i="1"/>
  <c r="F46" i="1"/>
  <c r="AB45" i="1"/>
  <c r="AA45" i="1"/>
  <c r="Z45" i="1"/>
  <c r="Y45" i="1"/>
  <c r="X45" i="1"/>
  <c r="W45" i="1"/>
  <c r="V45" i="1"/>
  <c r="U45" i="1"/>
  <c r="T45" i="1"/>
  <c r="S45" i="1"/>
  <c r="R45" i="1"/>
  <c r="Q45" i="1"/>
  <c r="P45" i="1"/>
  <c r="O45" i="1"/>
  <c r="G45" i="1"/>
  <c r="F45" i="1"/>
  <c r="AB44" i="1"/>
  <c r="AA44" i="1"/>
  <c r="Z44" i="1"/>
  <c r="Y44" i="1"/>
  <c r="X44" i="1"/>
  <c r="W44" i="1"/>
  <c r="V44" i="1"/>
  <c r="U44" i="1"/>
  <c r="T44" i="1"/>
  <c r="S44" i="1"/>
  <c r="R44" i="1"/>
  <c r="Q44" i="1"/>
  <c r="P44" i="1"/>
  <c r="O44" i="1"/>
  <c r="G44" i="1"/>
  <c r="F44" i="1"/>
  <c r="AB43" i="1"/>
  <c r="AA43" i="1"/>
  <c r="Z43" i="1"/>
  <c r="Y43" i="1"/>
  <c r="X43" i="1"/>
  <c r="W43" i="1"/>
  <c r="V43" i="1"/>
  <c r="U43" i="1"/>
  <c r="T43" i="1"/>
  <c r="S43" i="1"/>
  <c r="R43" i="1"/>
  <c r="Q43" i="1"/>
  <c r="P43" i="1"/>
  <c r="O43" i="1"/>
  <c r="G43" i="1"/>
  <c r="F43" i="1"/>
  <c r="AB42" i="1"/>
  <c r="AA42" i="1"/>
  <c r="Z42" i="1"/>
  <c r="Y42" i="1"/>
  <c r="X42" i="1"/>
  <c r="W42" i="1"/>
  <c r="V42" i="1"/>
  <c r="U42" i="1"/>
  <c r="T42" i="1"/>
  <c r="S42" i="1"/>
  <c r="R42" i="1"/>
  <c r="Q42" i="1"/>
  <c r="P42" i="1"/>
  <c r="O42" i="1"/>
  <c r="G42" i="1"/>
  <c r="F42" i="1"/>
  <c r="AB41" i="1"/>
  <c r="AA41" i="1"/>
  <c r="Z41" i="1"/>
  <c r="Y41" i="1"/>
  <c r="X41" i="1"/>
  <c r="W41" i="1"/>
  <c r="V41" i="1"/>
  <c r="U41" i="1"/>
  <c r="T41" i="1"/>
  <c r="S41" i="1"/>
  <c r="R41" i="1"/>
  <c r="Q41" i="1"/>
  <c r="P41" i="1"/>
  <c r="O41" i="1"/>
  <c r="G41" i="1"/>
  <c r="F41" i="1"/>
  <c r="AB40" i="1"/>
  <c r="AA40" i="1"/>
  <c r="Z40" i="1"/>
  <c r="Y40" i="1"/>
  <c r="X40" i="1"/>
  <c r="W40" i="1"/>
  <c r="V40" i="1"/>
  <c r="U40" i="1"/>
  <c r="T40" i="1"/>
  <c r="S40" i="1"/>
  <c r="R40" i="1"/>
  <c r="Q40" i="1"/>
  <c r="P40" i="1"/>
  <c r="O40" i="1"/>
  <c r="G40" i="1"/>
  <c r="F40" i="1"/>
  <c r="AB39" i="1"/>
  <c r="AA39" i="1"/>
  <c r="Z39" i="1"/>
  <c r="Y39" i="1"/>
  <c r="X39" i="1"/>
  <c r="W39" i="1"/>
  <c r="V39" i="1"/>
  <c r="U39" i="1"/>
  <c r="T39" i="1"/>
  <c r="S39" i="1"/>
  <c r="R39" i="1"/>
  <c r="Q39" i="1"/>
  <c r="P39" i="1"/>
  <c r="O39" i="1"/>
  <c r="G39" i="1"/>
  <c r="F39" i="1"/>
  <c r="AB38" i="1"/>
  <c r="AA38" i="1"/>
  <c r="Z38" i="1"/>
  <c r="Y38" i="1"/>
  <c r="X38" i="1"/>
  <c r="W38" i="1"/>
  <c r="V38" i="1"/>
  <c r="U38" i="1"/>
  <c r="T38" i="1"/>
  <c r="S38" i="1"/>
  <c r="R38" i="1"/>
  <c r="Q38" i="1"/>
  <c r="P38" i="1"/>
  <c r="O38" i="1"/>
  <c r="G38" i="1"/>
  <c r="F38" i="1"/>
  <c r="AB37" i="1"/>
  <c r="AA37" i="1"/>
  <c r="Z37" i="1"/>
  <c r="Y37" i="1"/>
  <c r="X37" i="1"/>
  <c r="W37" i="1"/>
  <c r="V37" i="1"/>
  <c r="U37" i="1"/>
  <c r="T37" i="1"/>
  <c r="S37" i="1"/>
  <c r="R37" i="1"/>
  <c r="Q37" i="1"/>
  <c r="P37" i="1"/>
  <c r="O37" i="1"/>
  <c r="G37" i="1"/>
  <c r="F37" i="1"/>
  <c r="AB36" i="1"/>
  <c r="AA36" i="1"/>
  <c r="Z36" i="1"/>
  <c r="Y36" i="1"/>
  <c r="X36" i="1"/>
  <c r="W36" i="1"/>
  <c r="V36" i="1"/>
  <c r="U36" i="1"/>
  <c r="T36" i="1"/>
  <c r="S36" i="1"/>
  <c r="R36" i="1"/>
  <c r="Q36" i="1"/>
  <c r="P36" i="1"/>
  <c r="O36" i="1"/>
  <c r="G36" i="1"/>
  <c r="F36" i="1"/>
  <c r="AB35" i="1"/>
  <c r="AA35" i="1"/>
  <c r="Z35" i="1"/>
  <c r="Y35" i="1"/>
  <c r="X35" i="1"/>
  <c r="W35" i="1"/>
  <c r="V35" i="1"/>
  <c r="U35" i="1"/>
  <c r="T35" i="1"/>
  <c r="S35" i="1"/>
  <c r="R35" i="1"/>
  <c r="Q35" i="1"/>
  <c r="P35" i="1"/>
  <c r="O35" i="1"/>
  <c r="G35" i="1"/>
  <c r="F35" i="1"/>
  <c r="AB34" i="1"/>
  <c r="AA34" i="1"/>
  <c r="Z34" i="1"/>
  <c r="Y34" i="1"/>
  <c r="X34" i="1"/>
  <c r="W34" i="1"/>
  <c r="V34" i="1"/>
  <c r="U34" i="1"/>
  <c r="T34" i="1"/>
  <c r="S34" i="1"/>
  <c r="R34" i="1"/>
  <c r="Q34" i="1"/>
  <c r="P34" i="1"/>
  <c r="O34" i="1"/>
  <c r="G34" i="1"/>
  <c r="F34" i="1"/>
  <c r="AB33" i="1"/>
  <c r="AA33" i="1"/>
  <c r="Z33" i="1"/>
  <c r="Y33" i="1"/>
  <c r="X33" i="1"/>
  <c r="W33" i="1"/>
  <c r="V33" i="1"/>
  <c r="U33" i="1"/>
  <c r="T33" i="1"/>
  <c r="S33" i="1"/>
  <c r="R33" i="1"/>
  <c r="Q33" i="1"/>
  <c r="P33" i="1"/>
  <c r="O33" i="1"/>
  <c r="G33" i="1"/>
  <c r="F33" i="1"/>
  <c r="AB32" i="1"/>
  <c r="AA32" i="1"/>
  <c r="Z32" i="1"/>
  <c r="Y32" i="1"/>
  <c r="X32" i="1"/>
  <c r="W32" i="1"/>
  <c r="V32" i="1"/>
  <c r="U32" i="1"/>
  <c r="T32" i="1"/>
  <c r="S32" i="1"/>
  <c r="R32" i="1"/>
  <c r="Q32" i="1"/>
  <c r="P32" i="1"/>
  <c r="O32" i="1"/>
  <c r="G32" i="1"/>
  <c r="F32" i="1"/>
  <c r="AB31" i="1"/>
  <c r="AA31" i="1"/>
  <c r="Z31" i="1"/>
  <c r="Y31" i="1"/>
  <c r="X31" i="1"/>
  <c r="W31" i="1"/>
  <c r="V31" i="1"/>
  <c r="U31" i="1"/>
  <c r="T31" i="1"/>
  <c r="S31" i="1"/>
  <c r="R31" i="1"/>
  <c r="Q31" i="1"/>
  <c r="P31" i="1"/>
  <c r="O31" i="1"/>
  <c r="G31" i="1"/>
  <c r="F31" i="1"/>
  <c r="AB30" i="1"/>
  <c r="AA30" i="1"/>
  <c r="Z30" i="1"/>
  <c r="Y30" i="1"/>
  <c r="X30" i="1"/>
  <c r="W30" i="1"/>
  <c r="V30" i="1"/>
  <c r="U30" i="1"/>
  <c r="T30" i="1"/>
  <c r="S30" i="1"/>
  <c r="R30" i="1"/>
  <c r="Q30" i="1"/>
  <c r="P30" i="1"/>
  <c r="O30" i="1"/>
  <c r="G30" i="1"/>
  <c r="F30" i="1"/>
  <c r="AB29" i="1"/>
  <c r="AA29" i="1"/>
  <c r="Z29" i="1"/>
  <c r="Y29" i="1"/>
  <c r="X29" i="1"/>
  <c r="W29" i="1"/>
  <c r="V29" i="1"/>
  <c r="U29" i="1"/>
  <c r="T29" i="1"/>
  <c r="S29" i="1"/>
  <c r="R29" i="1"/>
  <c r="Q29" i="1"/>
  <c r="P29" i="1"/>
  <c r="O29" i="1"/>
  <c r="G29" i="1"/>
  <c r="F29" i="1"/>
  <c r="AB28" i="1"/>
  <c r="AA28" i="1"/>
  <c r="Z28" i="1"/>
  <c r="Y28" i="1"/>
  <c r="X28" i="1"/>
  <c r="W28" i="1"/>
  <c r="V28" i="1"/>
  <c r="U28" i="1"/>
  <c r="T28" i="1"/>
  <c r="S28" i="1"/>
  <c r="R28" i="1"/>
  <c r="Q28" i="1"/>
  <c r="P28" i="1"/>
  <c r="O28" i="1"/>
  <c r="G28" i="1"/>
  <c r="F28" i="1"/>
  <c r="AB27" i="1"/>
  <c r="AA27" i="1"/>
  <c r="Z27" i="1"/>
  <c r="Y27" i="1"/>
  <c r="X27" i="1"/>
  <c r="W27" i="1"/>
  <c r="V27" i="1"/>
  <c r="U27" i="1"/>
  <c r="T27" i="1"/>
  <c r="S27" i="1"/>
  <c r="R27" i="1"/>
  <c r="Q27" i="1"/>
  <c r="P27" i="1"/>
  <c r="O27" i="1"/>
  <c r="G27" i="1"/>
  <c r="F27" i="1"/>
  <c r="AB26" i="1"/>
  <c r="AA26" i="1"/>
  <c r="Z26" i="1"/>
  <c r="Y26" i="1"/>
  <c r="X26" i="1"/>
  <c r="W26" i="1"/>
  <c r="V26" i="1"/>
  <c r="U26" i="1"/>
  <c r="T26" i="1"/>
  <c r="S26" i="1"/>
  <c r="R26" i="1"/>
  <c r="Q26" i="1"/>
  <c r="P26" i="1"/>
  <c r="O26" i="1"/>
  <c r="G26" i="1"/>
  <c r="F26" i="1"/>
  <c r="AB25" i="1"/>
  <c r="AA25" i="1"/>
  <c r="Z25" i="1"/>
  <c r="Y25" i="1"/>
  <c r="X25" i="1"/>
  <c r="W25" i="1"/>
  <c r="V25" i="1"/>
  <c r="U25" i="1"/>
  <c r="T25" i="1"/>
  <c r="S25" i="1"/>
  <c r="R25" i="1"/>
  <c r="Q25" i="1"/>
  <c r="P25" i="1"/>
  <c r="O25" i="1"/>
  <c r="G25" i="1"/>
  <c r="F25" i="1"/>
  <c r="AB24" i="1"/>
  <c r="AA24" i="1"/>
  <c r="Z24" i="1"/>
  <c r="Y24" i="1"/>
  <c r="X24" i="1"/>
  <c r="W24" i="1"/>
  <c r="V24" i="1"/>
  <c r="U24" i="1"/>
  <c r="T24" i="1"/>
  <c r="S24" i="1"/>
  <c r="R24" i="1"/>
  <c r="Q24" i="1"/>
  <c r="P24" i="1"/>
  <c r="O24" i="1"/>
  <c r="G24" i="1"/>
  <c r="F24" i="1"/>
  <c r="AB23" i="1"/>
  <c r="AA23" i="1"/>
  <c r="Z23" i="1"/>
  <c r="Y23" i="1"/>
  <c r="X23" i="1"/>
  <c r="W23" i="1"/>
  <c r="V23" i="1"/>
  <c r="U23" i="1"/>
  <c r="T23" i="1"/>
  <c r="S23" i="1"/>
  <c r="R23" i="1"/>
  <c r="Q23" i="1"/>
  <c r="P23" i="1"/>
  <c r="O23" i="1"/>
  <c r="G23" i="1"/>
  <c r="F23" i="1"/>
  <c r="AB22" i="1"/>
  <c r="AA22" i="1"/>
  <c r="Z22" i="1"/>
  <c r="Y22" i="1"/>
  <c r="X22" i="1"/>
  <c r="W22" i="1"/>
  <c r="V22" i="1"/>
  <c r="U22" i="1"/>
  <c r="T22" i="1"/>
  <c r="S22" i="1"/>
  <c r="R22" i="1"/>
  <c r="Q22" i="1"/>
  <c r="P22" i="1"/>
  <c r="O22" i="1"/>
  <c r="G22" i="1"/>
  <c r="F22" i="1"/>
  <c r="AB21" i="1"/>
  <c r="AA21" i="1"/>
  <c r="Z21" i="1"/>
  <c r="Y21" i="1"/>
  <c r="X21" i="1"/>
  <c r="W21" i="1"/>
  <c r="V21" i="1"/>
  <c r="U21" i="1"/>
  <c r="T21" i="1"/>
  <c r="S21" i="1"/>
  <c r="R21" i="1"/>
  <c r="Q21" i="1"/>
  <c r="P21" i="1"/>
  <c r="O21" i="1"/>
  <c r="G21" i="1"/>
  <c r="F21" i="1"/>
  <c r="AB20" i="1"/>
  <c r="AA20" i="1"/>
  <c r="Z20" i="1"/>
  <c r="Y20" i="1"/>
  <c r="X20" i="1"/>
  <c r="W20" i="1"/>
  <c r="V20" i="1"/>
  <c r="U20" i="1"/>
  <c r="T20" i="1"/>
  <c r="S20" i="1"/>
  <c r="R20" i="1"/>
  <c r="Q20" i="1"/>
  <c r="P20" i="1"/>
  <c r="O20" i="1"/>
  <c r="G20" i="1"/>
  <c r="F20" i="1"/>
  <c r="AB19" i="1"/>
  <c r="AA19" i="1"/>
  <c r="Z19" i="1"/>
  <c r="Y19" i="1"/>
  <c r="X19" i="1"/>
  <c r="W19" i="1"/>
  <c r="V19" i="1"/>
  <c r="U19" i="1"/>
  <c r="T19" i="1"/>
  <c r="S19" i="1"/>
  <c r="R19" i="1"/>
  <c r="Q19" i="1"/>
  <c r="P19" i="1"/>
  <c r="O19" i="1"/>
  <c r="G19" i="1"/>
  <c r="F19" i="1"/>
  <c r="AB18" i="1"/>
  <c r="AA18" i="1"/>
  <c r="Z18" i="1"/>
  <c r="Y18" i="1"/>
  <c r="X18" i="1"/>
  <c r="W18" i="1"/>
  <c r="V18" i="1"/>
  <c r="U18" i="1"/>
  <c r="T18" i="1"/>
  <c r="S18" i="1"/>
  <c r="R18" i="1"/>
  <c r="Q18" i="1"/>
  <c r="P18" i="1"/>
  <c r="O18" i="1"/>
  <c r="G18" i="1"/>
  <c r="F18" i="1"/>
  <c r="AB17" i="1"/>
  <c r="AA17" i="1"/>
  <c r="Z17" i="1"/>
  <c r="Y17" i="1"/>
  <c r="X17" i="1"/>
  <c r="W17" i="1"/>
  <c r="V17" i="1"/>
  <c r="U17" i="1"/>
  <c r="T17" i="1"/>
  <c r="S17" i="1"/>
  <c r="R17" i="1"/>
  <c r="Q17" i="1"/>
  <c r="P17" i="1"/>
  <c r="O17" i="1"/>
  <c r="G17" i="1"/>
  <c r="F17" i="1"/>
  <c r="AB16" i="1"/>
  <c r="AA16" i="1"/>
  <c r="Z16" i="1"/>
  <c r="Y16" i="1"/>
  <c r="X16" i="1"/>
  <c r="W16" i="1"/>
  <c r="V16" i="1"/>
  <c r="U16" i="1"/>
  <c r="T16" i="1"/>
  <c r="S16" i="1"/>
  <c r="R16" i="1"/>
  <c r="Q16" i="1"/>
  <c r="P16" i="1"/>
  <c r="O16" i="1"/>
  <c r="G16" i="1"/>
  <c r="F16" i="1"/>
  <c r="AB15" i="1"/>
  <c r="AA15" i="1"/>
  <c r="Z15" i="1"/>
  <c r="Y15" i="1"/>
  <c r="X15" i="1"/>
  <c r="W15" i="1"/>
  <c r="V15" i="1"/>
  <c r="U15" i="1"/>
  <c r="T15" i="1"/>
  <c r="S15" i="1"/>
  <c r="R15" i="1"/>
  <c r="Q15" i="1"/>
  <c r="P15" i="1"/>
  <c r="O15" i="1"/>
  <c r="G15" i="1"/>
  <c r="F15" i="1"/>
  <c r="AB14" i="1"/>
  <c r="AA14" i="1"/>
  <c r="Z14" i="1"/>
  <c r="Y14" i="1"/>
  <c r="X14" i="1"/>
  <c r="W14" i="1"/>
  <c r="V14" i="1"/>
  <c r="U14" i="1"/>
  <c r="T14" i="1"/>
  <c r="S14" i="1"/>
  <c r="R14" i="1"/>
  <c r="Q14" i="1"/>
  <c r="P14" i="1"/>
  <c r="O14" i="1"/>
  <c r="G14" i="1"/>
  <c r="F14" i="1"/>
  <c r="AB13" i="1"/>
  <c r="AA13" i="1"/>
  <c r="Z13" i="1"/>
  <c r="Y13" i="1"/>
  <c r="X13" i="1"/>
  <c r="W13" i="1"/>
  <c r="V13" i="1"/>
  <c r="U13" i="1"/>
  <c r="T13" i="1"/>
  <c r="S13" i="1"/>
  <c r="R13" i="1"/>
  <c r="Q13" i="1"/>
  <c r="P13" i="1"/>
  <c r="O13" i="1"/>
  <c r="H13" i="1"/>
  <c r="G13" i="1"/>
  <c r="F13" i="1"/>
  <c r="AB12" i="1"/>
  <c r="AA12" i="1"/>
  <c r="Z12" i="1"/>
  <c r="Y12" i="1"/>
  <c r="X12" i="1"/>
  <c r="W12" i="1"/>
  <c r="V12" i="1"/>
  <c r="U12" i="1"/>
  <c r="T12" i="1"/>
  <c r="S12" i="1"/>
  <c r="R12" i="1"/>
  <c r="Q12" i="1"/>
  <c r="P12" i="1"/>
  <c r="O12" i="1"/>
  <c r="H12" i="1"/>
  <c r="G12" i="1"/>
  <c r="F12" i="1"/>
  <c r="AB11" i="1"/>
  <c r="AA11" i="1"/>
  <c r="Z11" i="1"/>
  <c r="Y11" i="1"/>
  <c r="X11" i="1"/>
  <c r="W11" i="1"/>
  <c r="V11" i="1"/>
  <c r="U11" i="1"/>
  <c r="T11" i="1"/>
  <c r="S11" i="1"/>
  <c r="R11" i="1"/>
  <c r="Q11" i="1"/>
  <c r="P11" i="1"/>
  <c r="O11" i="1"/>
  <c r="G11" i="1"/>
  <c r="F11" i="1"/>
  <c r="AB10" i="1"/>
  <c r="AA10" i="1"/>
  <c r="Z10" i="1"/>
  <c r="Y10" i="1"/>
  <c r="X10" i="1"/>
  <c r="W10" i="1"/>
  <c r="V10" i="1"/>
  <c r="U10" i="1"/>
  <c r="T10" i="1"/>
  <c r="S10" i="1"/>
  <c r="R10" i="1"/>
  <c r="Q10" i="1"/>
  <c r="P10" i="1"/>
  <c r="O10" i="1"/>
  <c r="G10" i="1"/>
  <c r="F10" i="1"/>
  <c r="AB9" i="1"/>
  <c r="AA9" i="1"/>
  <c r="Z9" i="1"/>
  <c r="Y9" i="1"/>
  <c r="X9" i="1"/>
  <c r="W9" i="1"/>
  <c r="V9" i="1"/>
  <c r="U9" i="1"/>
  <c r="T9" i="1"/>
  <c r="S9" i="1"/>
  <c r="R9" i="1"/>
  <c r="Q9" i="1"/>
  <c r="P9" i="1"/>
  <c r="O9" i="1"/>
  <c r="G9" i="1"/>
  <c r="F9" i="1"/>
  <c r="AB8" i="1"/>
  <c r="AA8" i="1"/>
  <c r="Z8" i="1"/>
  <c r="Y8" i="1"/>
  <c r="X8" i="1"/>
  <c r="W8" i="1"/>
  <c r="V8" i="1"/>
  <c r="U8" i="1"/>
  <c r="T8" i="1"/>
  <c r="S8" i="1"/>
  <c r="R8" i="1"/>
  <c r="Q8" i="1"/>
  <c r="P8" i="1"/>
  <c r="O8" i="1"/>
  <c r="G8" i="1"/>
  <c r="F8" i="1"/>
  <c r="AB7" i="1"/>
  <c r="AA7" i="1"/>
  <c r="Z7" i="1"/>
  <c r="Y7" i="1"/>
  <c r="X7" i="1"/>
  <c r="W7" i="1"/>
  <c r="V7" i="1"/>
  <c r="U7" i="1"/>
  <c r="T7" i="1"/>
  <c r="S7" i="1"/>
  <c r="R7" i="1"/>
  <c r="Q7" i="1"/>
  <c r="P7" i="1"/>
  <c r="O7" i="1"/>
  <c r="H7" i="1"/>
  <c r="G7" i="1"/>
  <c r="F7" i="1"/>
  <c r="AB6" i="1"/>
  <c r="AA6" i="1"/>
  <c r="Z6" i="1"/>
  <c r="Y6" i="1"/>
  <c r="X6" i="1"/>
  <c r="W6" i="1"/>
  <c r="V6" i="1"/>
  <c r="U6" i="1"/>
  <c r="T6" i="1"/>
  <c r="S6" i="1"/>
  <c r="R6" i="1"/>
  <c r="Q6" i="1"/>
  <c r="P6" i="1"/>
  <c r="O6" i="1"/>
  <c r="G6" i="1"/>
  <c r="F6" i="1"/>
  <c r="AB5" i="1"/>
  <c r="AA5" i="1"/>
  <c r="Z5" i="1"/>
  <c r="Y5" i="1"/>
  <c r="X5" i="1"/>
  <c r="W5" i="1"/>
  <c r="V5" i="1"/>
  <c r="U5" i="1"/>
  <c r="T5" i="1"/>
  <c r="S5" i="1"/>
  <c r="R5" i="1"/>
  <c r="Q5" i="1"/>
  <c r="P5" i="1"/>
  <c r="O5" i="1"/>
  <c r="H5" i="1"/>
  <c r="G5" i="1"/>
  <c r="F5" i="1"/>
  <c r="AB4" i="1"/>
  <c r="AA4" i="1"/>
  <c r="Z4" i="1"/>
  <c r="Y4" i="1"/>
  <c r="X4" i="1"/>
  <c r="W4" i="1"/>
  <c r="V4" i="1"/>
  <c r="U4" i="1"/>
  <c r="T4" i="1"/>
  <c r="S4" i="1"/>
  <c r="R4" i="1"/>
  <c r="Q4" i="1"/>
  <c r="P4" i="1"/>
  <c r="O4" i="1"/>
  <c r="H4" i="1"/>
  <c r="G4" i="1"/>
  <c r="F4" i="1"/>
  <c r="AB3" i="1"/>
  <c r="AA3" i="1"/>
  <c r="Z3" i="1"/>
  <c r="Y3" i="1"/>
  <c r="X3" i="1"/>
  <c r="W3" i="1"/>
  <c r="V3" i="1"/>
  <c r="U3" i="1"/>
  <c r="T3" i="1"/>
  <c r="S3" i="1"/>
  <c r="R3" i="1"/>
  <c r="Q3" i="1"/>
  <c r="P3" i="1"/>
  <c r="O3" i="1"/>
  <c r="H3" i="1"/>
  <c r="G3" i="1"/>
  <c r="F3" i="1"/>
  <c r="AB2" i="1"/>
  <c r="AA2" i="1"/>
  <c r="Z2" i="1"/>
  <c r="Y2" i="1"/>
  <c r="X2" i="1"/>
  <c r="W2" i="1"/>
  <c r="V2" i="1"/>
  <c r="U2" i="1"/>
  <c r="T2" i="1"/>
  <c r="S2" i="1"/>
  <c r="R2" i="1"/>
  <c r="Q2" i="1"/>
  <c r="P2" i="1"/>
  <c r="O2" i="1"/>
  <c r="H2" i="1"/>
  <c r="G2" i="1"/>
  <c r="F2" i="1"/>
</calcChain>
</file>

<file path=xl/comments1.xml><?xml version="1.0" encoding="utf-8"?>
<comments xmlns="http://schemas.openxmlformats.org/spreadsheetml/2006/main">
  <authors>
    <author/>
  </authors>
  <commentList>
    <comment ref="A1" authorId="0">
      <text>
        <r>
          <rPr>
            <sz val="10"/>
            <color rgb="FF000000"/>
            <rFont val="Arial"/>
          </rPr>
          <t>SKU del producto</t>
        </r>
      </text>
    </comment>
    <comment ref="B1" authorId="0">
      <text>
        <r>
          <rPr>
            <sz val="10"/>
            <color rgb="FF000000"/>
            <rFont val="Arial"/>
          </rPr>
          <t>Nombre comercial del producto</t>
        </r>
      </text>
    </comment>
    <comment ref="C1" authorId="0">
      <text>
        <r>
          <rPr>
            <sz val="10"/>
            <color rgb="FF000000"/>
            <rFont val="Arial"/>
          </rPr>
          <t>Descripción del producto</t>
        </r>
      </text>
    </comment>
    <comment ref="E1" authorId="0">
      <text>
        <r>
          <rPr>
            <sz val="10"/>
            <color rgb="FF000000"/>
            <rFont val="Arial"/>
          </rPr>
          <t>Precio de venta</t>
        </r>
      </text>
    </comment>
    <comment ref="F1" authorId="0">
      <text>
        <r>
          <rPr>
            <sz val="10"/>
            <color rgb="FF000000"/>
            <rFont val="Arial"/>
          </rPr>
          <t>Número de ingredientes utilizados para fabricar este producto</t>
        </r>
      </text>
    </comment>
    <comment ref="G1" authorId="0">
      <text>
        <r>
          <rPr>
            <sz val="10"/>
            <color rgb="FF000000"/>
            <rFont val="Arial"/>
          </rPr>
          <t>Por cuantos productos es usado este ingrediente</t>
        </r>
      </text>
    </comment>
    <comment ref="H1" authorId="0">
      <text>
        <r>
          <rPr>
            <sz val="10"/>
            <color rgb="FF000000"/>
            <rFont val="Arial"/>
          </rPr>
          <t>Tiempo esperado de vida antes de vencerse (en horas)</t>
        </r>
      </text>
    </comment>
    <comment ref="I1" authorId="0">
      <text>
        <r>
          <rPr>
            <sz val="10"/>
            <color rgb="FF000000"/>
            <rFont val="Arial"/>
          </rPr>
          <t>Qué unidad de medida corresponde a una unidad en bodega</t>
        </r>
      </text>
    </comment>
    <comment ref="K1" authorId="0">
      <text>
        <r>
          <rPr>
            <sz val="10"/>
            <color rgb="FF000000"/>
            <rFont val="Arial"/>
          </rPr>
          <t>Tamaño del lote para producción (la fabricación debe ser en múltiplos de este número)</t>
        </r>
      </text>
    </comment>
    <comment ref="L1" authorId="0">
      <text>
        <r>
          <rPr>
            <sz val="10"/>
            <color rgb="FF000000"/>
            <rFont val="Arial"/>
          </rPr>
          <t>Tiempo esperado para producir, en minutos</t>
        </r>
      </text>
    </comment>
    <comment ref="M1" authorId="0">
      <text>
        <r>
          <rPr>
            <sz val="10"/>
            <color rgb="FF000000"/>
            <rFont val="Arial"/>
          </rPr>
          <t>Qué grupos pueden producir este producto</t>
        </r>
      </text>
    </comment>
  </commentList>
</comments>
</file>

<file path=xl/comments2.xml><?xml version="1.0" encoding="utf-8"?>
<comments xmlns="http://schemas.openxmlformats.org/spreadsheetml/2006/main">
  <authors>
    <author/>
  </authors>
  <commentList>
    <comment ref="B1" authorId="0">
      <text>
        <r>
          <rPr>
            <sz val="10"/>
            <color rgb="FF000000"/>
            <rFont val="Arial"/>
          </rPr>
          <t>Nombre del producto a preparar</t>
        </r>
      </text>
    </comment>
    <comment ref="C1" authorId="0">
      <text>
        <r>
          <rPr>
            <sz val="10"/>
            <color rgb="FF000000"/>
            <rFont val="Arial"/>
          </rPr>
          <t>SKU del ingrediente</t>
        </r>
      </text>
    </comment>
    <comment ref="D1" authorId="0">
      <text>
        <r>
          <rPr>
            <sz val="10"/>
            <color rgb="FF000000"/>
            <rFont val="Arial"/>
          </rPr>
          <t>Nombre del ingrediente</t>
        </r>
      </text>
    </comment>
    <comment ref="E1" authorId="0">
      <text>
        <r>
          <rPr>
            <sz val="10"/>
            <color rgb="FF000000"/>
            <rFont val="Arial"/>
          </rPr>
          <t>Cantidad de ingrediente a usar para una unidad del producto</t>
        </r>
      </text>
    </comment>
    <comment ref="G1" authorId="0">
      <text>
        <r>
          <rPr>
            <sz val="10"/>
            <color rgb="FF000000"/>
            <rFont val="Arial"/>
          </rPr>
          <t>Tamaño del lote de producción para el producto</t>
        </r>
      </text>
    </comment>
    <comment ref="H1" authorId="0">
      <text>
        <r>
          <rPr>
            <sz val="10"/>
            <color rgb="FF000000"/>
            <rFont val="Arial"/>
          </rPr>
          <t>Cantidad total requerida para producir 1 lote</t>
        </r>
      </text>
    </comment>
    <comment ref="J1" authorId="0">
      <text>
        <r>
          <rPr>
            <sz val="10"/>
            <color rgb="FF000000"/>
            <rFont val="Arial"/>
          </rPr>
          <t>Cantidad equivalente en "unidades bodega" para producir 1 lote
Algunos valores están redondeados hacia arriba para calzar con sistema bodega que  trabaja con número enteros</t>
        </r>
      </text>
    </comment>
  </commentList>
</comments>
</file>

<file path=xl/comments3.xml><?xml version="1.0" encoding="utf-8"?>
<comments xmlns="http://schemas.openxmlformats.org/spreadsheetml/2006/main">
  <authors>
    <author/>
  </authors>
  <commentList>
    <comment ref="A1" authorId="0">
      <text>
        <r>
          <rPr>
            <sz val="10"/>
            <color rgb="FF000000"/>
            <rFont val="Arial"/>
          </rPr>
          <t>SKU del producto</t>
        </r>
      </text>
    </comment>
    <comment ref="B1" authorId="0">
      <text>
        <r>
          <rPr>
            <sz val="10"/>
            <color rgb="FF000000"/>
            <rFont val="Arial"/>
          </rPr>
          <t>Nombre comercial del producto</t>
        </r>
      </text>
    </comment>
    <comment ref="C1" authorId="0">
      <text>
        <r>
          <rPr>
            <sz val="10"/>
            <color rgb="FF000000"/>
            <rFont val="Arial"/>
          </rPr>
          <t>Descripción del producto</t>
        </r>
      </text>
    </comment>
    <comment ref="D1" authorId="0">
      <text>
        <r>
          <rPr>
            <sz val="10"/>
            <color rgb="FF000000"/>
            <rFont val="Arial"/>
          </rPr>
          <t>Número de ingredientes utilizados para fabricar este producto</t>
        </r>
      </text>
    </comment>
    <comment ref="K1" authorId="0">
      <text>
        <r>
          <rPr>
            <sz val="10"/>
            <color rgb="FF000000"/>
            <rFont val="Arial"/>
          </rPr>
          <t>Espacio disponible requerido en almacén despacho para producir 1 lote de este producto</t>
        </r>
      </text>
    </comment>
    <comment ref="L1" authorId="0">
      <text>
        <r>
          <rPr>
            <sz val="10"/>
            <color rgb="FF000000"/>
            <rFont val="Arial"/>
          </rPr>
          <t>Espacio requerido en almacén de recepción para recibir la producción de 1 lote de este producto</t>
        </r>
      </text>
    </comment>
    <comment ref="M1" authorId="0">
      <text>
        <r>
          <rPr>
            <sz val="10"/>
            <color rgb="FF000000"/>
            <rFont val="Arial"/>
          </rPr>
          <t>Tipo de fabricación del producto, si se hace en fábrica (fabricación externa) o en cocina (fabricación interna)</t>
        </r>
      </text>
    </comment>
  </commentList>
</comments>
</file>

<file path=xl/comments4.xml><?xml version="1.0" encoding="utf-8"?>
<comments xmlns="http://schemas.openxmlformats.org/spreadsheetml/2006/main">
  <authors>
    <author/>
  </authors>
  <commentList>
    <comment ref="A1" authorId="0">
      <text>
        <r>
          <rPr>
            <sz val="10"/>
            <color rgb="FF000000"/>
            <rFont val="Arial"/>
          </rPr>
          <t>SKU del producto</t>
        </r>
      </text>
    </comment>
    <comment ref="B1" authorId="0">
      <text>
        <r>
          <rPr>
            <sz val="10"/>
            <color rgb="FF000000"/>
            <rFont val="Arial"/>
          </rPr>
          <t>Nombre comercial del producto</t>
        </r>
      </text>
    </comment>
    <comment ref="C1" authorId="0">
      <text>
        <r>
          <rPr>
            <sz val="10"/>
            <color rgb="FF000000"/>
            <rFont val="Arial"/>
          </rPr>
          <t>Grupo asignado al producto</t>
        </r>
      </text>
    </comment>
  </commentList>
</comments>
</file>

<file path=xl/comments5.xml><?xml version="1.0" encoding="utf-8"?>
<comments xmlns="http://schemas.openxmlformats.org/spreadsheetml/2006/main">
  <authors>
    <author/>
  </authors>
  <commentList>
    <comment ref="A1" authorId="0">
      <text>
        <r>
          <rPr>
            <sz val="10"/>
            <color rgb="FF000000"/>
            <rFont val="Arial"/>
          </rPr>
          <t>SKU del producto</t>
        </r>
      </text>
    </comment>
    <comment ref="B1" authorId="0">
      <text>
        <r>
          <rPr>
            <sz val="10"/>
            <color rgb="FF000000"/>
            <rFont val="Arial"/>
          </rPr>
          <t>Nombre comercial del producto</t>
        </r>
      </text>
    </comment>
    <comment ref="D1" authorId="0">
      <text>
        <r>
          <rPr>
            <sz val="10"/>
            <color rgb="FF000000"/>
            <rFont val="Arial"/>
          </rPr>
          <t>Mínima cantidad de unidades en bodega que se deben tener para cumplir con requisito
El stock mínimo se calcula como la cantidad de ingredientes necesaria para producir 10 productos finales de cada tipo</t>
        </r>
      </text>
    </comment>
    <comment ref="E1" authorId="0">
      <text>
        <r>
          <rPr>
            <sz val="10"/>
            <color rgb="FF000000"/>
            <rFont val="Arial"/>
          </rPr>
          <t># de ingredientes para producir este producto</t>
        </r>
      </text>
    </comment>
  </commentList>
</comments>
</file>

<file path=xl/sharedStrings.xml><?xml version="1.0" encoding="utf-8"?>
<sst xmlns="http://schemas.openxmlformats.org/spreadsheetml/2006/main" count="753" uniqueCount="269">
  <si>
    <t>SKU Producto</t>
  </si>
  <si>
    <t>Nombre Producto</t>
  </si>
  <si>
    <t>SKU Ingrediente</t>
  </si>
  <si>
    <t>Nombre Ingrediente</t>
  </si>
  <si>
    <t>Cantidad</t>
  </si>
  <si>
    <t>SKU</t>
  </si>
  <si>
    <t>Unidad</t>
  </si>
  <si>
    <t>Lote producción</t>
  </si>
  <si>
    <t>Cantidad para lote</t>
  </si>
  <si>
    <t>Unidades bodega</t>
  </si>
  <si>
    <t>Nombre</t>
  </si>
  <si>
    <t>Descripción</t>
  </si>
  <si>
    <t># Ingredientes</t>
  </si>
  <si>
    <t>Ingrediente 1</t>
  </si>
  <si>
    <t>Ingrediente 2</t>
  </si>
  <si>
    <t>Ingrediente 3</t>
  </si>
  <si>
    <t>Ingrediente 4</t>
  </si>
  <si>
    <t>Ingrediente 5</t>
  </si>
  <si>
    <t>Ingrediente 6</t>
  </si>
  <si>
    <t>Espacio para producir</t>
  </si>
  <si>
    <t>Espacio para recibir producción</t>
  </si>
  <si>
    <t>Tipo Fabricación</t>
  </si>
  <si>
    <t>Costo producción lote</t>
  </si>
  <si>
    <t>Precio venta</t>
  </si>
  <si>
    <t>Usado por</t>
  </si>
  <si>
    <t>Duración esperada (hrs)</t>
  </si>
  <si>
    <t>Equivalencia unidades bodega</t>
  </si>
  <si>
    <t>Tiempo esperado producción (mins)</t>
  </si>
  <si>
    <t>Grupos Productores</t>
  </si>
  <si>
    <t>Total Grupos Productores</t>
  </si>
  <si>
    <t>Producción</t>
  </si>
  <si>
    <t>Arroz grano corto</t>
  </si>
  <si>
    <t>Arroz crudo grano corto, especial para sushi</t>
  </si>
  <si>
    <t>Kg</t>
  </si>
  <si>
    <t>fabrica</t>
  </si>
  <si>
    <t>Vinagre de arroz</t>
  </si>
  <si>
    <t>Lt</t>
  </si>
  <si>
    <t>Azúcar</t>
  </si>
  <si>
    <t>Azúcar granel</t>
  </si>
  <si>
    <t>Sal</t>
  </si>
  <si>
    <t>Sal granel</t>
  </si>
  <si>
    <t>Kanikama entero</t>
  </si>
  <si>
    <t>Unid</t>
  </si>
  <si>
    <t>Camarón</t>
  </si>
  <si>
    <t>Camarón congelado a granel</t>
  </si>
  <si>
    <t>Filete de salmón</t>
  </si>
  <si>
    <t>Filete de salmón fresco</t>
  </si>
  <si>
    <t>Filete de salmón ahumado</t>
  </si>
  <si>
    <t>Filete de salmón ahudo para preparaciones</t>
  </si>
  <si>
    <t>Filete de atún</t>
  </si>
  <si>
    <t>Filete de atún fresco</t>
  </si>
  <si>
    <t>Palta</t>
  </si>
  <si>
    <t>Palta entera</t>
  </si>
  <si>
    <t>Sésamo</t>
  </si>
  <si>
    <t>Sésamo granel</t>
  </si>
  <si>
    <t>Queso crema</t>
  </si>
  <si>
    <t>Queso crema granel</t>
  </si>
  <si>
    <t>Masago</t>
  </si>
  <si>
    <t>Huevos de Capelán</t>
  </si>
  <si>
    <t>Cebollín entero</t>
  </si>
  <si>
    <t>Unidad de cebollín entero, con tallo y hojas</t>
  </si>
  <si>
    <t>Ciboulette entero</t>
  </si>
  <si>
    <t>Ciboulette fresco a granel, entero</t>
  </si>
  <si>
    <t>Nori entero</t>
  </si>
  <si>
    <t>Alga Nori deshidratada entera</t>
  </si>
  <si>
    <t>Arroz cocido</t>
  </si>
  <si>
    <t>Arroz cocido para sushi, con vinagre de arroz, azúcar y sal</t>
  </si>
  <si>
    <t>Kanikama para roll</t>
  </si>
  <si>
    <t xml:space="preserve">Kanikama cortado y porcionado para un roll </t>
  </si>
  <si>
    <t>Camarón cocido</t>
  </si>
  <si>
    <t>Camarón cocido al agua, porcionado para un roll o nigiri</t>
  </si>
  <si>
    <t>Salmón cortado para roll</t>
  </si>
  <si>
    <t>Filete de salmón cortado y porcionado para un roll</t>
  </si>
  <si>
    <t>Salmón ahumado cortado para roll</t>
  </si>
  <si>
    <t>Filete de salmón ahumado cortado y porcionado para un roll</t>
  </si>
  <si>
    <t>Atún cortado para roll</t>
  </si>
  <si>
    <t>Filete de atún cortado y porcionado para un roll</t>
  </si>
  <si>
    <t>Palta cortada para envoltura</t>
  </si>
  <si>
    <t>Palta fileteada para envoltura de un roll</t>
  </si>
  <si>
    <t>Sésamo tostado</t>
  </si>
  <si>
    <t>Queso crema para roll</t>
  </si>
  <si>
    <t>Queso crema porcionado para un roll o nigiri</t>
  </si>
  <si>
    <t>Cebollín cortado para roll</t>
  </si>
  <si>
    <t>Cebollín cortado y porcionado para un roll</t>
  </si>
  <si>
    <t>Ciboulette picado para roll</t>
  </si>
  <si>
    <t>Ciboulette cortado y porcionado para un roll</t>
  </si>
  <si>
    <t>Nori entero cortado para roll</t>
  </si>
  <si>
    <t>Alga Nori cortada para relleno interior de roll</t>
  </si>
  <si>
    <t>Arroz cocido para roll</t>
  </si>
  <si>
    <t>Arroz cocido, porcionado para un roll</t>
  </si>
  <si>
    <t>Salmón cortado para nigiri</t>
  </si>
  <si>
    <t>Filete de salmón cortado y porcionado para nigiri</t>
  </si>
  <si>
    <t>Atún cortado para nigiri</t>
  </si>
  <si>
    <t>Filete de atún cortado y porcionado para nigiri</t>
  </si>
  <si>
    <t>Palta cortada para roll</t>
  </si>
  <si>
    <t>Palta cortada en cubos, porcionada para un roll con palta</t>
  </si>
  <si>
    <t>Sésamo tostado para envoltura</t>
  </si>
  <si>
    <t>Sésamo tostado, porcionado para envoltura de un roll</t>
  </si>
  <si>
    <t>Ciboulette picado para envoltura</t>
  </si>
  <si>
    <t>Ciboulette cortado finamente para ser usado de envoltura</t>
  </si>
  <si>
    <t>Nori entero cortado para nigiri</t>
  </si>
  <si>
    <t>Alga Nori cortada envolver nigiri</t>
  </si>
  <si>
    <t>Arroz cocido para nigiri</t>
  </si>
  <si>
    <t>Arroz cocido, pocionado para nigiri</t>
  </si>
  <si>
    <t>Salmón cortado para sashimi</t>
  </si>
  <si>
    <t>Filete de salmón cortado para sashimi, porcionado en 3 cortes</t>
  </si>
  <si>
    <t>Atún cortado para sashimi</t>
  </si>
  <si>
    <t>Filete de atún cortado para sashimi, porcionado en 3 cortes</t>
  </si>
  <si>
    <t>Palta cortada para nigiri</t>
  </si>
  <si>
    <t>Palta cortada en láminas, porcionada para nigiri con palta</t>
  </si>
  <si>
    <t>Salmón cortado para envoltura</t>
  </si>
  <si>
    <t>Salmón cortado finamente y porcionado para envoltura de roll</t>
  </si>
  <si>
    <t>California Maki Sésamo</t>
  </si>
  <si>
    <t>Roll kanikama, palta, envuelto en sésamo</t>
  </si>
  <si>
    <t>cocina</t>
  </si>
  <si>
    <t>California Maki Masago</t>
  </si>
  <si>
    <t>Roll kanikama, palta, envuelto en masago</t>
  </si>
  <si>
    <t>California Maki Mix</t>
  </si>
  <si>
    <t>Roll kanikama, palta, envuelto en mezcla de masago y sésamo</t>
  </si>
  <si>
    <t>California Ebi Sésamo</t>
  </si>
  <si>
    <t>Roll con camarón, palta, envuelto en sésamo</t>
  </si>
  <si>
    <t>California Ebi Masago</t>
  </si>
  <si>
    <t>Roll con camarón, palta, envuelto en masago</t>
  </si>
  <si>
    <t>California Sake Sésamo</t>
  </si>
  <si>
    <t>Roll salmón, palta, envuelto en sésamo</t>
  </si>
  <si>
    <t>California Sake Masago</t>
  </si>
  <si>
    <t>Roll salmón, palta, envuelto en masago</t>
  </si>
  <si>
    <t>California Maguro Sésamo</t>
  </si>
  <si>
    <t>Roll atún, palta, envuelto en sésamo</t>
  </si>
  <si>
    <t>California Maguro Masago</t>
  </si>
  <si>
    <t>Roll atún, palta, envuelto en masago</t>
  </si>
  <si>
    <t>Ebi</t>
  </si>
  <si>
    <t>Roll con camarón y palta, envuelto en palta</t>
  </si>
  <si>
    <t>Ebi Especial</t>
  </si>
  <si>
    <t>Roll con camarón, queso crema, cebollín, envuelto en palta</t>
  </si>
  <si>
    <t>Turo</t>
  </si>
  <si>
    <t>Roll con salmón ahumado, camarón y queso crema, envuelto en palta</t>
  </si>
  <si>
    <t>Coca</t>
  </si>
  <si>
    <t>Roll con camarón y queso crema, envuelto en palta</t>
  </si>
  <si>
    <t>Akita</t>
  </si>
  <si>
    <t>Roll kanikama y queso crema, envuelto en palta</t>
  </si>
  <si>
    <t>Delicia</t>
  </si>
  <si>
    <t>Roll con camarón, queso crema y ciboulette, envuelto en palta</t>
  </si>
  <si>
    <t>Beto</t>
  </si>
  <si>
    <t>Roll con salmón, camarón y queso crema, envuelto en palta</t>
  </si>
  <si>
    <t>Avocado</t>
  </si>
  <si>
    <t>Roll salmón y queso crema, envuelto en palta</t>
  </si>
  <si>
    <t>Maki Salmón</t>
  </si>
  <si>
    <t>Kanikama, palta y queso crema envuelto en salmón</t>
  </si>
  <si>
    <t>Ebi Salmón</t>
  </si>
  <si>
    <t>Camarón y palta envuelto en salmón</t>
  </si>
  <si>
    <t>Ebi Salmón Especial</t>
  </si>
  <si>
    <t>Camarón, queso crema y cebollín, envuelto en salmón</t>
  </si>
  <si>
    <t>Maguro Salmón</t>
  </si>
  <si>
    <t>Atún, palta y cebollín, envuelto en salmón</t>
  </si>
  <si>
    <t>Sake Ciboulette</t>
  </si>
  <si>
    <t>Salmón, palta y queso crema envuelto en Ciboulette</t>
  </si>
  <si>
    <t>Maguro Ciboulette</t>
  </si>
  <si>
    <t>Atún, palta y queso crema envuelto en Ciboulette</t>
  </si>
  <si>
    <t>Vegan Sésamo</t>
  </si>
  <si>
    <t>Roll vegano con palta, cebollín y ciboulette envuelto en sésamo</t>
  </si>
  <si>
    <t>Vegan Masago</t>
  </si>
  <si>
    <t>Roll vegano con palta, cebollín y ciboulette envuelto en masago</t>
  </si>
  <si>
    <t>Nigiri Avocado</t>
  </si>
  <si>
    <t>Nigiri con salmón, palta y queso crema</t>
  </si>
  <si>
    <t>Nigiri Ebi</t>
  </si>
  <si>
    <t>Nigiri con camarón</t>
  </si>
  <si>
    <t>Nigiri Sake</t>
  </si>
  <si>
    <t>Nigiri con salmón</t>
  </si>
  <si>
    <t>Nigiri Maguro</t>
  </si>
  <si>
    <t>Nigiri con atún</t>
  </si>
  <si>
    <t>Nigiri Maguro Especial</t>
  </si>
  <si>
    <t>Nigiri con atún, palta y queso crema</t>
  </si>
  <si>
    <t>Sashimi Salmón 9 cortes</t>
  </si>
  <si>
    <t>Sashimi de salmón, 9 cortes</t>
  </si>
  <si>
    <t>Sashimi Salmón 12 cortes</t>
  </si>
  <si>
    <t>Sashimi de salmón, 12 cortes</t>
  </si>
  <si>
    <t>Sashimi Salmón 15 cortes</t>
  </si>
  <si>
    <t>Sashimi de salmón, 15 cortes</t>
  </si>
  <si>
    <t>Sashimi Atún 9 cortes</t>
  </si>
  <si>
    <t>Sashimi de atún, 9 cortes</t>
  </si>
  <si>
    <t>Sashimi Atún 12 cortes</t>
  </si>
  <si>
    <t>Sashimi de atún, 12 cortes</t>
  </si>
  <si>
    <t>Sashimi Atún 15 cortes</t>
  </si>
  <si>
    <t>Sashimi de atún, 15 cortes</t>
  </si>
  <si>
    <t>Sashimi Mix 12 cortes</t>
  </si>
  <si>
    <t>Mix de 6 cortes de sashimi de atún y 6 cortes de sashimi de salmón</t>
  </si>
  <si>
    <t>Sashimi Mix 18 cortes</t>
  </si>
  <si>
    <t>Mix de 9 cortes de sashimi de atún y 9 cortes de sashimi de salmón</t>
  </si>
  <si>
    <t>Grupo</t>
  </si>
  <si>
    <t>Productos</t>
  </si>
  <si>
    <t>ok</t>
  </si>
  <si>
    <t>Productos que lo requieren</t>
  </si>
  <si>
    <t>Stock mínimo (unidades en bodega)</t>
  </si>
  <si>
    <t>Sku Ingrediente</t>
  </si>
  <si>
    <t>FORMATO</t>
  </si>
  <si>
    <t>//  {"sku":"1", "costo":290, "grupo":"1", "lote":1, "tiempo":180, "formula":null, "vencimiento":60},
 // {"sku":"40", "costo":412, "grupo":"4", "lote":1, "tiempo":60, "formula":[{"sku":"38", "req":190}],"vencimiento":320},</t>
  </si>
  <si>
    <t xml:space="preserve">GRUPO </t>
  </si>
  <si>
    <t>GRUPO</t>
  </si>
  <si>
    <t>Costo</t>
  </si>
  <si>
    <t>Lote</t>
  </si>
  <si>
    <t>Tiempo</t>
  </si>
  <si>
    <t>Formula</t>
  </si>
  <si>
    <t>Vencimiento</t>
  </si>
  <si>
    <t>Tipo</t>
  </si>
  <si>
    <t>Precio</t>
  </si>
  <si>
    <t>JSON</t>
  </si>
  <si>
    <t>GRUPO 1</t>
  </si>
  <si>
    <t>Productos!$O$2:$O</t>
  </si>
  <si>
    <t>json</t>
  </si>
  <si>
    <t>SKU INGREDIENTE</t>
  </si>
  <si>
    <t>UNIDADES POR LOTE INGREDIENTE</t>
  </si>
  <si>
    <t>GRUPO 2</t>
  </si>
  <si>
    <t>Productos!p2:p</t>
  </si>
  <si>
    <t>GRUPO 3</t>
  </si>
  <si>
    <t>Productos!q2:q</t>
  </si>
  <si>
    <t>GRUPO 4</t>
  </si>
  <si>
    <t>Productos!r2:r</t>
  </si>
  <si>
    <t>GRUPO 5</t>
  </si>
  <si>
    <t>Productos!s2:s</t>
  </si>
  <si>
    <t>GRUPO 6</t>
  </si>
  <si>
    <t>Productos!t2:t</t>
  </si>
  <si>
    <t>GRUPO 7</t>
  </si>
  <si>
    <t>Productos!u2:u</t>
  </si>
  <si>
    <t>GRUPO 8</t>
  </si>
  <si>
    <t>Productos!v2:v</t>
  </si>
  <si>
    <t>GRUPO 9</t>
  </si>
  <si>
    <t>Productos!w2:w</t>
  </si>
  <si>
    <t>GRUPO 10</t>
  </si>
  <si>
    <t>Productos!x2:x</t>
  </si>
  <si>
    <t>GRUPO 11</t>
  </si>
  <si>
    <t>Productos!y2:y</t>
  </si>
  <si>
    <t>GRUPO 12</t>
  </si>
  <si>
    <t>Productos!z2:z</t>
  </si>
  <si>
    <t>GRUPO 13</t>
  </si>
  <si>
    <t>Productos!aa2:aa</t>
  </si>
  <si>
    <t>GRUPO 14</t>
  </si>
  <si>
    <t>Productos!ab2:ab</t>
  </si>
  <si>
    <t>Número de grupo</t>
  </si>
  <si>
    <t>Id Desarrollo</t>
  </si>
  <si>
    <t>Id Produccion</t>
  </si>
  <si>
    <t xml:space="preserve">5cbd31b7c445af0004739be3 </t>
  </si>
  <si>
    <t xml:space="preserve">5cc66e378820160004a4c3bc </t>
  </si>
  <si>
    <t xml:space="preserve">5cbd31b7c445af0004739be4 </t>
  </si>
  <si>
    <t xml:space="preserve">5cbd31b7c445af0004739be5 </t>
  </si>
  <si>
    <t xml:space="preserve">5cbd31b7c445af0004739be6 </t>
  </si>
  <si>
    <t xml:space="preserve">5cbd31b7c445af0004739be7 </t>
  </si>
  <si>
    <t xml:space="preserve">5cbd31b7c445af0004739be8 </t>
  </si>
  <si>
    <t xml:space="preserve">5cbd31b7c445af0004739be9 </t>
  </si>
  <si>
    <t xml:space="preserve">5cbd31b7c445af0004739bea </t>
  </si>
  <si>
    <t xml:space="preserve">5cbd31b7c445af0004739beb </t>
  </si>
  <si>
    <t xml:space="preserve">5cbd31b7c445af0004739bec </t>
  </si>
  <si>
    <t xml:space="preserve">5cbd31b7c445af0004739bed </t>
  </si>
  <si>
    <t xml:space="preserve">5cbd31b7c445af0004739bee </t>
  </si>
  <si>
    <t xml:space="preserve">5cbd31b7c445af0004739bef </t>
  </si>
  <si>
    <t xml:space="preserve">5cbd31b7c445af0004739bf0 </t>
  </si>
  <si>
    <t xml:space="preserve">5cc66e378820160004a4c3bd </t>
  </si>
  <si>
    <t xml:space="preserve">5cc66e378820160004a4c3be </t>
  </si>
  <si>
    <t xml:space="preserve">5cc66e378820160004a4c3bf </t>
  </si>
  <si>
    <t xml:space="preserve">5cc66e378820160004a4c3c0 </t>
  </si>
  <si>
    <t xml:space="preserve">5cc66e378820160004a4c3c1 </t>
  </si>
  <si>
    <t xml:space="preserve">5cc66e378820160004a4c3c2 </t>
  </si>
  <si>
    <t xml:space="preserve">5cc66e378820160004a4c3c3 </t>
  </si>
  <si>
    <t xml:space="preserve">5cc66e378820160004a4c3c4 </t>
  </si>
  <si>
    <t xml:space="preserve">5cc66e378820160004a4c3c5 </t>
  </si>
  <si>
    <t xml:space="preserve">5cc66e378820160004a4c3c6 </t>
  </si>
  <si>
    <t xml:space="preserve">5cc66e378820160004a4c3c7 </t>
  </si>
  <si>
    <t xml:space="preserve">5cc66e378820160004a4c3c8 </t>
  </si>
  <si>
    <t xml:space="preserve">5cc66e378820160004a4c3c9 </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</si>
</sst>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000"/>
    <numFmt numFmtId="165" formatCode="&quot;$&quot;#,##0"/>
  </numFmts>
  <fonts count="12" x14ac:knownFonts="1">
    <font>
      <sz val="10"/>
      <color rgb="FF000000"/>
      <name val="Arial"/>
    </font>
    <font>
      <b/>
      <sz val="10"/>
      <name val="Nunito"/>
    </font>
    <font>
      <sz val="10"/>
      <name val="Nunito"/>
    </font>
    <font>
      <b/>
      <sz val="8"/>
      <name val="Nunito"/>
    </font>
    <font>
      <sz val="7"/>
      <name val="Nunito"/>
    </font>
    <font>
      <sz val="8"/>
      <name val="Nunito"/>
    </font>
    <font>
      <sz val="10"/>
      <name val="Arial"/>
    </font>
    <font>
      <sz val="10"/>
      <name val="Arial"/>
    </font>
    <font>
      <b/>
      <sz val="10"/>
      <name val="Arial"/>
    </font>
    <font>
      <sz val="11"/>
      <color rgb="FF7E3794"/>
      <name val="Arial"/>
    </font>
    <font>
      <b/>
      <sz val="10"/>
      <name val="Arial"/>
    </font>
    <font>
      <sz val="11"/>
      <color rgb="FF333542"/>
      <name val="ProximaNova"/>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41">
    <xf numFmtId="0" fontId="0" fillId="0" borderId="0" xfId="0" applyFont="1" applyAlignment="1"/>
    <xf numFmtId="0" fontId="1" fillId="0" borderId="0" xfId="0" applyFont="1" applyAlignment="1">
      <alignment wrapText="1"/>
    </xf>
    <xf numFmtId="0" fontId="1" fillId="0" borderId="0" xfId="0" applyFont="1" applyAlignment="1">
      <alignment vertical="center" wrapText="1"/>
    </xf>
    <xf numFmtId="164" fontId="1" fillId="0" borderId="0" xfId="0" applyNumberFormat="1" applyFont="1" applyAlignment="1">
      <alignment wrapText="1"/>
    </xf>
    <xf numFmtId="0" fontId="1" fillId="0" borderId="0" xfId="0" applyFont="1" applyAlignment="1">
      <alignment wrapText="1"/>
    </xf>
    <xf numFmtId="0" fontId="1" fillId="0" borderId="0" xfId="0" applyFont="1" applyAlignment="1">
      <alignment vertical="center" wrapText="1"/>
    </xf>
    <xf numFmtId="0" fontId="1" fillId="0" borderId="0" xfId="0" applyFont="1" applyAlignment="1">
      <alignment horizontal="center" vertical="center" wrapText="1"/>
    </xf>
    <xf numFmtId="0" fontId="2" fillId="0" borderId="0" xfId="0" applyFont="1" applyAlignment="1">
      <alignment vertical="center"/>
    </xf>
    <xf numFmtId="0" fontId="3" fillId="0" borderId="0" xfId="0" applyFont="1" applyAlignment="1">
      <alignment vertical="center" wrapText="1"/>
    </xf>
    <xf numFmtId="165" fontId="4" fillId="0" borderId="0" xfId="0" applyNumberFormat="1" applyFont="1" applyAlignment="1">
      <alignment vertical="center" wrapText="1"/>
    </xf>
    <xf numFmtId="165" fontId="2" fillId="0" borderId="0" xfId="0" applyNumberFormat="1" applyFont="1" applyAlignment="1">
      <alignment vertical="center"/>
    </xf>
    <xf numFmtId="165" fontId="2" fillId="0" borderId="0" xfId="0" applyNumberFormat="1" applyFont="1" applyAlignment="1">
      <alignment vertical="center"/>
    </xf>
    <xf numFmtId="0" fontId="2" fillId="0" borderId="0" xfId="0" applyFont="1" applyAlignment="1"/>
    <xf numFmtId="0" fontId="2" fillId="0" borderId="0" xfId="0" applyFont="1" applyAlignment="1">
      <alignment horizontal="center" vertical="center"/>
    </xf>
    <xf numFmtId="0" fontId="2" fillId="0" borderId="0" xfId="0" applyFont="1"/>
    <xf numFmtId="0" fontId="5" fillId="0" borderId="0" xfId="0" applyFont="1" applyAlignment="1">
      <alignment vertical="center" wrapText="1"/>
    </xf>
    <xf numFmtId="0" fontId="5" fillId="0" borderId="0" xfId="0" applyFont="1" applyAlignment="1">
      <alignment vertical="center" wrapText="1"/>
    </xf>
    <xf numFmtId="1" fontId="2" fillId="0" borderId="0" xfId="0" applyNumberFormat="1" applyFont="1" applyAlignment="1">
      <alignment vertical="center"/>
    </xf>
    <xf numFmtId="0" fontId="5" fillId="0" borderId="0" xfId="0" applyFont="1" applyAlignment="1">
      <alignment vertical="center"/>
    </xf>
    <xf numFmtId="0" fontId="2" fillId="0" borderId="0" xfId="0" applyFont="1" applyAlignment="1">
      <alignment vertical="center"/>
    </xf>
    <xf numFmtId="165" fontId="4" fillId="0" borderId="0" xfId="0" applyNumberFormat="1" applyFont="1" applyAlignment="1">
      <alignment vertical="center" wrapText="1"/>
    </xf>
    <xf numFmtId="0" fontId="2" fillId="0" borderId="0" xfId="0" applyFont="1" applyAlignment="1">
      <alignment horizontal="center" vertical="center"/>
    </xf>
    <xf numFmtId="2" fontId="2" fillId="0" borderId="0" xfId="0" applyNumberFormat="1" applyFont="1" applyAlignment="1"/>
    <xf numFmtId="0" fontId="6" fillId="0" borderId="0" xfId="0" applyFont="1" applyAlignment="1"/>
    <xf numFmtId="164" fontId="2" fillId="0" borderId="0" xfId="0" applyNumberFormat="1" applyFont="1"/>
    <xf numFmtId="0" fontId="7" fillId="0" borderId="0" xfId="0" applyFont="1" applyAlignment="1">
      <alignment horizontal="right"/>
    </xf>
    <xf numFmtId="0" fontId="6" fillId="0" borderId="0" xfId="0" applyFont="1" applyAlignment="1"/>
    <xf numFmtId="0" fontId="1" fillId="0" borderId="0" xfId="0" applyFont="1" applyAlignment="1">
      <alignment wrapText="1"/>
    </xf>
    <xf numFmtId="0" fontId="1" fillId="0" borderId="0" xfId="0" applyFont="1" applyAlignment="1">
      <alignment wrapText="1"/>
    </xf>
    <xf numFmtId="0" fontId="6" fillId="0" borderId="0" xfId="0" applyFont="1" applyAlignment="1">
      <alignment horizontal="center"/>
    </xf>
    <xf numFmtId="1" fontId="6" fillId="0" borderId="0" xfId="0" applyNumberFormat="1" applyFont="1"/>
    <xf numFmtId="0" fontId="8" fillId="0" borderId="0" xfId="0" applyFont="1" applyAlignment="1"/>
    <xf numFmtId="0" fontId="9" fillId="2" borderId="0" xfId="0" applyFont="1" applyFill="1" applyAlignment="1"/>
    <xf numFmtId="165" fontId="6" fillId="0" borderId="0" xfId="0" applyNumberFormat="1" applyFont="1"/>
    <xf numFmtId="0" fontId="10" fillId="0" borderId="0" xfId="0" applyFont="1" applyAlignment="1"/>
    <xf numFmtId="0" fontId="7" fillId="0" borderId="0" xfId="0" applyFont="1" applyAlignment="1"/>
    <xf numFmtId="0" fontId="7" fillId="0" borderId="0" xfId="0" applyFont="1" applyAlignment="1"/>
    <xf numFmtId="1" fontId="7" fillId="0" borderId="0" xfId="0" applyNumberFormat="1" applyFont="1" applyAlignment="1"/>
    <xf numFmtId="0" fontId="7" fillId="0" borderId="0" xfId="0" applyFont="1" applyAlignment="1">
      <alignment horizontal="right"/>
    </xf>
    <xf numFmtId="1" fontId="7" fillId="0" borderId="0" xfId="0" applyNumberFormat="1" applyFont="1" applyAlignment="1">
      <alignment horizontal="right"/>
    </xf>
    <xf numFmtId="0" fontId="11" fillId="0" borderId="0" xfId="0" applyFont="1" applyAlignme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 Id="rId14"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outlinePr summaryBelow="0" summaryRight="0"/>
  </sheetPr>
  <dimension ref="A1:AC1002"/>
  <sheetViews>
    <sheetView workbookViewId="0">
      <pane xSplit="2" ySplit="1" topLeftCell="C61" activePane="bottomRight" state="frozen"/>
      <selection pane="topRight" activeCell="C1" sqref="C1"/>
      <selection pane="bottomLeft" activeCell="A2" sqref="A2"/>
      <selection pane="bottomRight" activeCell="F23" sqref="F23"/>
    </sheetView>
  </sheetViews>
  <sheetFormatPr baseColWidth="10" defaultColWidth="14.5" defaultRowHeight="15.75" customHeight="1" x14ac:dyDescent="0.15"/>
  <cols>
    <col min="1" max="1" width="9.5" customWidth="1"/>
    <col min="2" max="2" width="29.6640625" customWidth="1"/>
    <col min="3" max="3" width="22" customWidth="1"/>
    <col min="4" max="5" width="10.83203125" customWidth="1"/>
    <col min="6" max="6" width="14.6640625" customWidth="1"/>
    <col min="7" max="7" width="9.5" customWidth="1"/>
    <col min="8" max="8" width="11.83203125" customWidth="1"/>
    <col min="9" max="9" width="15.33203125" customWidth="1"/>
    <col min="10" max="10" width="10.33203125" customWidth="1"/>
    <col min="11" max="11" width="13.5" customWidth="1"/>
    <col min="13" max="14" width="14.5" customWidth="1"/>
    <col min="15" max="28" width="6.83203125" hidden="1" customWidth="1"/>
  </cols>
  <sheetData>
    <row r="1" spans="1:29" ht="15.75" customHeight="1" x14ac:dyDescent="0.15">
      <c r="A1" s="2" t="s">
        <v>5</v>
      </c>
      <c r="B1" s="2" t="s">
        <v>10</v>
      </c>
      <c r="C1" s="2" t="s">
        <v>11</v>
      </c>
      <c r="D1" s="2" t="s">
        <v>22</v>
      </c>
      <c r="E1" s="2" t="s">
        <v>23</v>
      </c>
      <c r="F1" s="6" t="s">
        <v>12</v>
      </c>
      <c r="G1" s="6" t="s">
        <v>24</v>
      </c>
      <c r="H1" s="6" t="s">
        <v>25</v>
      </c>
      <c r="I1" s="2" t="s">
        <v>26</v>
      </c>
      <c r="J1" s="2" t="s">
        <v>6</v>
      </c>
      <c r="K1" s="6" t="s">
        <v>7</v>
      </c>
      <c r="L1" s="6" t="s">
        <v>27</v>
      </c>
      <c r="M1" s="2" t="s">
        <v>28</v>
      </c>
      <c r="N1" s="2" t="s">
        <v>29</v>
      </c>
      <c r="O1" s="8">
        <v>1</v>
      </c>
      <c r="P1" s="8">
        <v>2</v>
      </c>
      <c r="Q1" s="8">
        <v>3</v>
      </c>
      <c r="R1" s="8">
        <v>4</v>
      </c>
      <c r="S1" s="8">
        <v>5</v>
      </c>
      <c r="T1" s="8">
        <v>6</v>
      </c>
      <c r="U1" s="8">
        <v>7</v>
      </c>
      <c r="V1" s="8">
        <v>8</v>
      </c>
      <c r="W1" s="8">
        <v>9</v>
      </c>
      <c r="X1" s="8">
        <v>10</v>
      </c>
      <c r="Y1" s="8">
        <v>11</v>
      </c>
      <c r="Z1" s="8">
        <v>12</v>
      </c>
      <c r="AA1" s="8">
        <v>13</v>
      </c>
      <c r="AB1" s="8">
        <v>14</v>
      </c>
      <c r="AC1" s="2" t="s">
        <v>30</v>
      </c>
    </row>
    <row r="2" spans="1:29" ht="15.75" customHeight="1" x14ac:dyDescent="0.15">
      <c r="A2" s="7">
        <v>1001</v>
      </c>
      <c r="B2" s="7" t="s">
        <v>31</v>
      </c>
      <c r="C2" s="9" t="s">
        <v>32</v>
      </c>
      <c r="D2" s="10">
        <v>3000</v>
      </c>
      <c r="E2" s="11"/>
      <c r="F2" s="13">
        <f ca="1">IFERROR(__xludf.DUMMYFUNCTION("COUNT(FILTER(Ingredientes!A:A,Ingredientes!A:A=A2))"),0)</f>
        <v>0</v>
      </c>
      <c r="G2" s="13">
        <f ca="1">IFERROR(__xludf.DUMMYFUNCTION("COUNT(FILTER(Ingredientes!A:A,Ingredientes!C:C=A2))"),1)</f>
        <v>1</v>
      </c>
      <c r="H2" s="13">
        <f t="shared" ref="H2:H5" si="0">30*24</f>
        <v>720</v>
      </c>
      <c r="I2" s="7">
        <v>1</v>
      </c>
      <c r="J2" s="7" t="s">
        <v>33</v>
      </c>
      <c r="K2" s="13">
        <v>10</v>
      </c>
      <c r="L2" s="13">
        <v>240</v>
      </c>
      <c r="M2" s="15" t="str">
        <f ca="1">IFERROR(__xludf.DUMMYFUNCTION("JOIN("","", iferror(filter('Asignación'!C:C,'Asignación'!A:A=A2),{1,2,3,4,5,6,7,8,9,10,11,12,13,14}))"),"1,2,3,4,5,6,7,8,9,10,11,12,13,14")</f>
        <v>1,2,3,4,5,6,7,8,9,10,11,12,13,14</v>
      </c>
      <c r="N2" s="7">
        <f ca="1">IFERROR(__xludf.DUMMYFUNCTION("countunique(iferror(filter('Asignación'!C:C,'Asignación'!A:A=A2),{1,2,3,4,5,6,7,8,9,10,11,12,13,14}))"),14)</f>
        <v>14</v>
      </c>
      <c r="O2" s="18" t="b">
        <f t="shared" ref="O2:AB2" ca="1" si="1">IFERROR(__xludf.DUMMYFUNCTION("iferror(match(O$1,SPLIT($M2,"",""),0)&gt;0,false)"),TRUE)</f>
        <v>1</v>
      </c>
      <c r="P2" s="18" t="b">
        <f t="shared" ca="1" si="1"/>
        <v>1</v>
      </c>
      <c r="Q2" s="18" t="b">
        <f t="shared" ca="1" si="1"/>
        <v>1</v>
      </c>
      <c r="R2" s="18" t="b">
        <f t="shared" ca="1" si="1"/>
        <v>1</v>
      </c>
      <c r="S2" s="18" t="b">
        <f t="shared" ca="1" si="1"/>
        <v>1</v>
      </c>
      <c r="T2" s="18" t="b">
        <f t="shared" ca="1" si="1"/>
        <v>1</v>
      </c>
      <c r="U2" s="18" t="b">
        <f t="shared" ca="1" si="1"/>
        <v>1</v>
      </c>
      <c r="V2" s="18" t="b">
        <f t="shared" ca="1" si="1"/>
        <v>1</v>
      </c>
      <c r="W2" s="18" t="b">
        <f t="shared" ca="1" si="1"/>
        <v>1</v>
      </c>
      <c r="X2" s="18" t="b">
        <f t="shared" ca="1" si="1"/>
        <v>1</v>
      </c>
      <c r="Y2" s="18" t="b">
        <f t="shared" ca="1" si="1"/>
        <v>1</v>
      </c>
      <c r="Z2" s="18" t="b">
        <f t="shared" ca="1" si="1"/>
        <v>1</v>
      </c>
      <c r="AA2" s="18" t="b">
        <f t="shared" ca="1" si="1"/>
        <v>1</v>
      </c>
      <c r="AB2" s="18" t="b">
        <f t="shared" ca="1" si="1"/>
        <v>1</v>
      </c>
      <c r="AC2" s="7" t="s">
        <v>34</v>
      </c>
    </row>
    <row r="3" spans="1:29" ht="15.75" customHeight="1" x14ac:dyDescent="0.15">
      <c r="A3" s="7">
        <v>1002</v>
      </c>
      <c r="B3" s="7" t="s">
        <v>35</v>
      </c>
      <c r="C3" s="20"/>
      <c r="D3" s="10">
        <v>4590</v>
      </c>
      <c r="E3" s="11"/>
      <c r="F3" s="13">
        <f ca="1">IFERROR(__xludf.DUMMYFUNCTION("COUNT(FILTER(Ingredientes!A:A,Ingredientes!A:A=A3))"),0)</f>
        <v>0</v>
      </c>
      <c r="G3" s="13">
        <f ca="1">IFERROR(__xludf.DUMMYFUNCTION("COUNT(FILTER(Ingredientes!A:A,Ingredientes!C:C=A3))"),1)</f>
        <v>1</v>
      </c>
      <c r="H3" s="13">
        <f t="shared" si="0"/>
        <v>720</v>
      </c>
      <c r="I3" s="7">
        <v>1</v>
      </c>
      <c r="J3" s="7" t="s">
        <v>36</v>
      </c>
      <c r="K3" s="13">
        <v>10</v>
      </c>
      <c r="L3" s="13">
        <v>300</v>
      </c>
      <c r="M3" s="15" t="str">
        <f ca="1">IFERROR(__xludf.DUMMYFUNCTION("JOIN("","", iferror(filter('Asignación'!C:C,'Asignación'!A:A=A3),{1,2,3,4,5,6,7,8,9,10,11,12,13,14}))"),"1,2,3,6,8,9")</f>
        <v>1,2,3,6,8,9</v>
      </c>
      <c r="N3" s="7">
        <f ca="1">IFERROR(__xludf.DUMMYFUNCTION("countunique(iferror(filter('Asignación'!C:C,'Asignación'!A:A=A3),{1,2,3,4,5,6,7,8,9,10,11,12,13,14}))"),6)</f>
        <v>6</v>
      </c>
      <c r="O3" s="18" t="b">
        <f t="shared" ref="O3:AB3" ca="1" si="2">IFERROR(__xludf.DUMMYFUNCTION("iferror(match(O$1,SPLIT($M3,"",""),0)&gt;0,false)"),TRUE)</f>
        <v>1</v>
      </c>
      <c r="P3" s="18" t="b">
        <f t="shared" ca="1" si="2"/>
        <v>1</v>
      </c>
      <c r="Q3" s="18" t="b">
        <f t="shared" ca="1" si="2"/>
        <v>1</v>
      </c>
      <c r="R3" s="18" t="b">
        <f t="shared" ca="1" si="2"/>
        <v>1</v>
      </c>
      <c r="S3" s="18" t="b">
        <f t="shared" ca="1" si="2"/>
        <v>1</v>
      </c>
      <c r="T3" s="18" t="b">
        <f t="shared" ca="1" si="2"/>
        <v>1</v>
      </c>
      <c r="U3" s="18" t="b">
        <f t="shared" ca="1" si="2"/>
        <v>1</v>
      </c>
      <c r="V3" s="18" t="b">
        <f t="shared" ca="1" si="2"/>
        <v>1</v>
      </c>
      <c r="W3" s="18" t="b">
        <f t="shared" ca="1" si="2"/>
        <v>1</v>
      </c>
      <c r="X3" s="18" t="b">
        <f t="shared" ca="1" si="2"/>
        <v>1</v>
      </c>
      <c r="Y3" s="18" t="b">
        <f t="shared" ca="1" si="2"/>
        <v>1</v>
      </c>
      <c r="Z3" s="18" t="b">
        <f t="shared" ca="1" si="2"/>
        <v>1</v>
      </c>
      <c r="AA3" s="18" t="b">
        <f t="shared" ca="1" si="2"/>
        <v>1</v>
      </c>
      <c r="AB3" s="18" t="b">
        <f t="shared" ca="1" si="2"/>
        <v>1</v>
      </c>
      <c r="AC3" s="7" t="s">
        <v>34</v>
      </c>
    </row>
    <row r="4" spans="1:29" ht="15.75" customHeight="1" x14ac:dyDescent="0.15">
      <c r="A4" s="7">
        <v>1003</v>
      </c>
      <c r="B4" s="7" t="s">
        <v>37</v>
      </c>
      <c r="C4" s="9" t="s">
        <v>38</v>
      </c>
      <c r="D4" s="10">
        <v>1290</v>
      </c>
      <c r="E4" s="11"/>
      <c r="F4" s="13">
        <f ca="1">IFERROR(__xludf.DUMMYFUNCTION("COUNT(FILTER(Ingredientes!A:A,Ingredientes!A:A=A4))"),0)</f>
        <v>0</v>
      </c>
      <c r="G4" s="13">
        <f ca="1">IFERROR(__xludf.DUMMYFUNCTION("COUNT(FILTER(Ingredientes!A:A,Ingredientes!C:C=A4))"),1)</f>
        <v>1</v>
      </c>
      <c r="H4" s="13">
        <f t="shared" si="0"/>
        <v>720</v>
      </c>
      <c r="I4" s="7">
        <v>0.1</v>
      </c>
      <c r="J4" s="7" t="s">
        <v>33</v>
      </c>
      <c r="K4" s="13">
        <v>100</v>
      </c>
      <c r="L4" s="13">
        <v>320</v>
      </c>
      <c r="M4" s="15" t="str">
        <f ca="1">IFERROR(__xludf.DUMMYFUNCTION("JOIN("","", iferror(filter('Asignación'!C:C,'Asignación'!A:A=A4),{1,2,3,4,5,6,7,8,9,10,11,12,13,14}))"),"6,7,8,11,12,13")</f>
        <v>6,7,8,11,12,13</v>
      </c>
      <c r="N4" s="7">
        <f ca="1">IFERROR(__xludf.DUMMYFUNCTION("countunique(iferror(filter('Asignación'!C:C,'Asignación'!A:A=A4),{1,2,3,4,5,6,7,8,9,10,11,12,13,14}))"),6)</f>
        <v>6</v>
      </c>
      <c r="O4" s="18" t="b">
        <f t="shared" ref="O4:AB4" ca="1" si="3">IFERROR(__xludf.DUMMYFUNCTION("iferror(match(O$1,SPLIT($M4,"",""),0)&gt;0,false)"),FALSE)</f>
        <v>0</v>
      </c>
      <c r="P4" s="18" t="b">
        <f t="shared" ca="1" si="3"/>
        <v>0</v>
      </c>
      <c r="Q4" s="18" t="b">
        <f t="shared" ca="1" si="3"/>
        <v>0</v>
      </c>
      <c r="R4" s="18" t="b">
        <f t="shared" ca="1" si="3"/>
        <v>0</v>
      </c>
      <c r="S4" s="18" t="b">
        <f t="shared" ca="1" si="3"/>
        <v>0</v>
      </c>
      <c r="T4" s="18" t="b">
        <f t="shared" ca="1" si="3"/>
        <v>0</v>
      </c>
      <c r="U4" s="18" t="b">
        <f t="shared" ca="1" si="3"/>
        <v>0</v>
      </c>
      <c r="V4" s="18" t="b">
        <f t="shared" ca="1" si="3"/>
        <v>0</v>
      </c>
      <c r="W4" s="18" t="b">
        <f t="shared" ca="1" si="3"/>
        <v>0</v>
      </c>
      <c r="X4" s="18" t="b">
        <f t="shared" ca="1" si="3"/>
        <v>0</v>
      </c>
      <c r="Y4" s="18" t="b">
        <f t="shared" ca="1" si="3"/>
        <v>0</v>
      </c>
      <c r="Z4" s="18" t="b">
        <f t="shared" ca="1" si="3"/>
        <v>0</v>
      </c>
      <c r="AA4" s="18" t="b">
        <f t="shared" ca="1" si="3"/>
        <v>0</v>
      </c>
      <c r="AB4" s="18" t="b">
        <f t="shared" ca="1" si="3"/>
        <v>0</v>
      </c>
      <c r="AC4" s="7" t="s">
        <v>34</v>
      </c>
    </row>
    <row r="5" spans="1:29" ht="15.75" customHeight="1" x14ac:dyDescent="0.15">
      <c r="A5" s="7">
        <v>1004</v>
      </c>
      <c r="B5" s="7" t="s">
        <v>39</v>
      </c>
      <c r="C5" s="9" t="s">
        <v>40</v>
      </c>
      <c r="D5" s="10">
        <v>2190</v>
      </c>
      <c r="E5" s="11"/>
      <c r="F5" s="13">
        <f ca="1">IFERROR(__xludf.DUMMYFUNCTION("COUNT(FILTER(Ingredientes!A:A,Ingredientes!A:A=A5))"),0)</f>
        <v>0</v>
      </c>
      <c r="G5" s="13">
        <f ca="1">IFERROR(__xludf.DUMMYFUNCTION("COUNT(FILTER(Ingredientes!A:A,Ingredientes!C:C=A5))"),1)</f>
        <v>1</v>
      </c>
      <c r="H5" s="13">
        <f t="shared" si="0"/>
        <v>720</v>
      </c>
      <c r="I5" s="7">
        <v>0.1</v>
      </c>
      <c r="J5" s="7" t="s">
        <v>33</v>
      </c>
      <c r="K5" s="13">
        <v>100</v>
      </c>
      <c r="L5" s="13">
        <v>400</v>
      </c>
      <c r="M5" s="15" t="str">
        <f ca="1">IFERROR(__xludf.DUMMYFUNCTION("JOIN("","", iferror(filter('Asignación'!C:C,'Asignación'!A:A=A5),{1,2,3,4,5,6,7,8,9,10,11,12,13,14}))"),"3,4,9,10,13,14")</f>
        <v>3,4,9,10,13,14</v>
      </c>
      <c r="N5" s="7">
        <f ca="1">IFERROR(__xludf.DUMMYFUNCTION("countunique(iferror(filter('Asignación'!C:C,'Asignación'!A:A=A5),{1,2,3,4,5,6,7,8,9,10,11,12,13,14}))"),6)</f>
        <v>6</v>
      </c>
      <c r="O5" s="18" t="b">
        <f t="shared" ref="O5:AB5" ca="1" si="4">IFERROR(__xludf.DUMMYFUNCTION("iferror(match(O$1,SPLIT($M5,"",""),0)&gt;0,false)"),FALSE)</f>
        <v>0</v>
      </c>
      <c r="P5" s="18" t="b">
        <f t="shared" ca="1" si="4"/>
        <v>0</v>
      </c>
      <c r="Q5" s="18" t="b">
        <f t="shared" ca="1" si="4"/>
        <v>0</v>
      </c>
      <c r="R5" s="18" t="b">
        <f t="shared" ca="1" si="4"/>
        <v>0</v>
      </c>
      <c r="S5" s="18" t="b">
        <f t="shared" ca="1" si="4"/>
        <v>0</v>
      </c>
      <c r="T5" s="18" t="b">
        <f t="shared" ca="1" si="4"/>
        <v>0</v>
      </c>
      <c r="U5" s="18" t="b">
        <f t="shared" ca="1" si="4"/>
        <v>0</v>
      </c>
      <c r="V5" s="18" t="b">
        <f t="shared" ca="1" si="4"/>
        <v>0</v>
      </c>
      <c r="W5" s="18" t="b">
        <f t="shared" ca="1" si="4"/>
        <v>0</v>
      </c>
      <c r="X5" s="18" t="b">
        <f t="shared" ca="1" si="4"/>
        <v>0</v>
      </c>
      <c r="Y5" s="18" t="b">
        <f t="shared" ca="1" si="4"/>
        <v>0</v>
      </c>
      <c r="Z5" s="18" t="b">
        <f t="shared" ca="1" si="4"/>
        <v>0</v>
      </c>
      <c r="AA5" s="18" t="b">
        <f t="shared" ca="1" si="4"/>
        <v>0</v>
      </c>
      <c r="AB5" s="18" t="b">
        <f t="shared" ca="1" si="4"/>
        <v>0</v>
      </c>
      <c r="AC5" s="7" t="s">
        <v>34</v>
      </c>
    </row>
    <row r="6" spans="1:29" ht="15.75" customHeight="1" x14ac:dyDescent="0.15">
      <c r="A6" s="7">
        <v>1005</v>
      </c>
      <c r="B6" s="7" t="s">
        <v>41</v>
      </c>
      <c r="C6" s="20"/>
      <c r="D6" s="10">
        <v>9990</v>
      </c>
      <c r="E6" s="11"/>
      <c r="F6" s="13">
        <f ca="1">IFERROR(__xludf.DUMMYFUNCTION("COUNT(FILTER(Ingredientes!A:A,Ingredientes!A:A=A6))"),0)</f>
        <v>0</v>
      </c>
      <c r="G6" s="13">
        <f ca="1">IFERROR(__xludf.DUMMYFUNCTION("COUNT(FILTER(Ingredientes!A:A,Ingredientes!C:C=A6))"),1)</f>
        <v>1</v>
      </c>
      <c r="H6" s="13">
        <v>24</v>
      </c>
      <c r="I6" s="7">
        <v>1</v>
      </c>
      <c r="J6" s="7" t="s">
        <v>33</v>
      </c>
      <c r="K6" s="13">
        <v>5</v>
      </c>
      <c r="L6" s="13">
        <v>260</v>
      </c>
      <c r="M6" s="15" t="str">
        <f ca="1">IFERROR(__xludf.DUMMYFUNCTION("JOIN("","", iferror(filter('Asignación'!C:C,'Asignación'!A:A=A6),{1,2,3,4,5,6,7,8,9,10,11,12,13,14}))"),"1,4,5,6,8,12")</f>
        <v>1,4,5,6,8,12</v>
      </c>
      <c r="N6" s="7">
        <f ca="1">IFERROR(__xludf.DUMMYFUNCTION("countunique(iferror(filter('Asignación'!C:C,'Asignación'!A:A=A6),{1,2,3,4,5,6,7,8,9,10,11,12,13,14}))"),6)</f>
        <v>6</v>
      </c>
      <c r="O6" s="18" t="b">
        <f t="shared" ref="O6:AB6" ca="1" si="5">IFERROR(__xludf.DUMMYFUNCTION("iferror(match(O$1,SPLIT($M6,"",""),0)&gt;0,false)"),TRUE)</f>
        <v>1</v>
      </c>
      <c r="P6" s="18" t="b">
        <f t="shared" ca="1" si="5"/>
        <v>1</v>
      </c>
      <c r="Q6" s="18" t="b">
        <f t="shared" ca="1" si="5"/>
        <v>1</v>
      </c>
      <c r="R6" s="18" t="b">
        <f t="shared" ca="1" si="5"/>
        <v>1</v>
      </c>
      <c r="S6" s="18" t="b">
        <f t="shared" ca="1" si="5"/>
        <v>1</v>
      </c>
      <c r="T6" s="18" t="b">
        <f t="shared" ca="1" si="5"/>
        <v>1</v>
      </c>
      <c r="U6" s="18" t="b">
        <f t="shared" ca="1" si="5"/>
        <v>1</v>
      </c>
      <c r="V6" s="18" t="b">
        <f t="shared" ca="1" si="5"/>
        <v>1</v>
      </c>
      <c r="W6" s="18" t="b">
        <f t="shared" ca="1" si="5"/>
        <v>1</v>
      </c>
      <c r="X6" s="18" t="b">
        <f t="shared" ca="1" si="5"/>
        <v>1</v>
      </c>
      <c r="Y6" s="18" t="b">
        <f t="shared" ca="1" si="5"/>
        <v>1</v>
      </c>
      <c r="Z6" s="18" t="b">
        <f t="shared" ca="1" si="5"/>
        <v>1</v>
      </c>
      <c r="AA6" s="18" t="b">
        <f t="shared" ca="1" si="5"/>
        <v>1</v>
      </c>
      <c r="AB6" s="18" t="b">
        <f t="shared" ca="1" si="5"/>
        <v>1</v>
      </c>
      <c r="AC6" s="7" t="s">
        <v>34</v>
      </c>
    </row>
    <row r="7" spans="1:29" ht="15.75" customHeight="1" x14ac:dyDescent="0.15">
      <c r="A7" s="7">
        <v>1006</v>
      </c>
      <c r="B7" s="7" t="s">
        <v>43</v>
      </c>
      <c r="C7" s="9" t="s">
        <v>44</v>
      </c>
      <c r="D7" s="10">
        <v>15990</v>
      </c>
      <c r="E7" s="11"/>
      <c r="F7" s="13">
        <f ca="1">IFERROR(__xludf.DUMMYFUNCTION("COUNT(FILTER(Ingredientes!A:A,Ingredientes!A:A=A7))"),0)</f>
        <v>0</v>
      </c>
      <c r="G7" s="13">
        <f ca="1">IFERROR(__xludf.DUMMYFUNCTION("COUNT(FILTER(Ingredientes!A:A,Ingredientes!C:C=A7))"),1)</f>
        <v>1</v>
      </c>
      <c r="H7" s="13">
        <f>30*24</f>
        <v>720</v>
      </c>
      <c r="I7" s="7">
        <v>100</v>
      </c>
      <c r="J7" s="7" t="s">
        <v>42</v>
      </c>
      <c r="K7" s="13">
        <v>1</v>
      </c>
      <c r="L7" s="13">
        <v>120</v>
      </c>
      <c r="M7" s="15" t="str">
        <f ca="1">IFERROR(__xludf.DUMMYFUNCTION("JOIN("","", iferror(filter('Asignación'!C:C,'Asignación'!A:A=A7),{1,2,3,4,5,6,7,8,9,10,11,12,13,14}))"),"2,3,4,5,7,8")</f>
        <v>2,3,4,5,7,8</v>
      </c>
      <c r="N7" s="7">
        <f ca="1">IFERROR(__xludf.DUMMYFUNCTION("countunique(iferror(filter('Asignación'!C:C,'Asignación'!A:A=A7),{1,2,3,4,5,6,7,8,9,10,11,12,13,14}))"),6)</f>
        <v>6</v>
      </c>
      <c r="O7" s="18" t="b">
        <f t="shared" ref="O7:AB7" ca="1" si="6">IFERROR(__xludf.DUMMYFUNCTION("iferror(match(O$1,SPLIT($M7,"",""),0)&gt;0,false)"),FALSE)</f>
        <v>0</v>
      </c>
      <c r="P7" s="18" t="b">
        <f t="shared" ca="1" si="6"/>
        <v>0</v>
      </c>
      <c r="Q7" s="18" t="b">
        <f t="shared" ca="1" si="6"/>
        <v>0</v>
      </c>
      <c r="R7" s="18" t="b">
        <f t="shared" ca="1" si="6"/>
        <v>0</v>
      </c>
      <c r="S7" s="18" t="b">
        <f t="shared" ca="1" si="6"/>
        <v>0</v>
      </c>
      <c r="T7" s="18" t="b">
        <f t="shared" ca="1" si="6"/>
        <v>0</v>
      </c>
      <c r="U7" s="18" t="b">
        <f t="shared" ca="1" si="6"/>
        <v>0</v>
      </c>
      <c r="V7" s="18" t="b">
        <f t="shared" ca="1" si="6"/>
        <v>0</v>
      </c>
      <c r="W7" s="18" t="b">
        <f t="shared" ca="1" si="6"/>
        <v>0</v>
      </c>
      <c r="X7" s="18" t="b">
        <f t="shared" ca="1" si="6"/>
        <v>0</v>
      </c>
      <c r="Y7" s="18" t="b">
        <f t="shared" ca="1" si="6"/>
        <v>0</v>
      </c>
      <c r="Z7" s="18" t="b">
        <f t="shared" ca="1" si="6"/>
        <v>0</v>
      </c>
      <c r="AA7" s="18" t="b">
        <f t="shared" ca="1" si="6"/>
        <v>0</v>
      </c>
      <c r="AB7" s="18" t="b">
        <f t="shared" ca="1" si="6"/>
        <v>0</v>
      </c>
      <c r="AC7" s="7" t="s">
        <v>34</v>
      </c>
    </row>
    <row r="8" spans="1:29" ht="15.75" customHeight="1" x14ac:dyDescent="0.15">
      <c r="A8" s="7">
        <v>1007</v>
      </c>
      <c r="B8" s="7" t="s">
        <v>45</v>
      </c>
      <c r="C8" s="9" t="s">
        <v>46</v>
      </c>
      <c r="D8" s="10">
        <v>32990</v>
      </c>
      <c r="E8" s="11"/>
      <c r="F8" s="13">
        <f ca="1">IFERROR(__xludf.DUMMYFUNCTION("COUNT(FILTER(Ingredientes!A:A,Ingredientes!A:A=A8))"),0)</f>
        <v>0</v>
      </c>
      <c r="G8" s="13">
        <f ca="1">IFERROR(__xludf.DUMMYFUNCTION("COUNT(FILTER(Ingredientes!A:A,Ingredientes!C:C=A8))"),4)</f>
        <v>4</v>
      </c>
      <c r="H8" s="13">
        <v>20</v>
      </c>
      <c r="I8" s="7">
        <v>1</v>
      </c>
      <c r="J8" s="7" t="s">
        <v>33</v>
      </c>
      <c r="K8" s="13">
        <v>8</v>
      </c>
      <c r="L8" s="13">
        <v>300</v>
      </c>
      <c r="M8" s="15" t="str">
        <f ca="1">IFERROR(__xludf.DUMMYFUNCTION("JOIN("","", iferror(filter('Asignación'!C:C,'Asignación'!A:A=A8),{1,2,3,4,5,6,7,8,9,10,11,12,13,14}))"),"5,6,7,10,11,13")</f>
        <v>5,6,7,10,11,13</v>
      </c>
      <c r="N8" s="7">
        <f ca="1">IFERROR(__xludf.DUMMYFUNCTION("countunique(iferror(filter('Asignación'!C:C,'Asignación'!A:A=A8),{1,2,3,4,5,6,7,8,9,10,11,12,13,14}))"),6)</f>
        <v>6</v>
      </c>
      <c r="O8" s="18" t="b">
        <f t="shared" ref="O8:AB8" ca="1" si="7">IFERROR(__xludf.DUMMYFUNCTION("iferror(match(O$1,SPLIT($M8,"",""),0)&gt;0,false)"),FALSE)</f>
        <v>0</v>
      </c>
      <c r="P8" s="18" t="b">
        <f t="shared" ca="1" si="7"/>
        <v>0</v>
      </c>
      <c r="Q8" s="18" t="b">
        <f t="shared" ca="1" si="7"/>
        <v>0</v>
      </c>
      <c r="R8" s="18" t="b">
        <f t="shared" ca="1" si="7"/>
        <v>0</v>
      </c>
      <c r="S8" s="18" t="b">
        <f t="shared" ca="1" si="7"/>
        <v>0</v>
      </c>
      <c r="T8" s="18" t="b">
        <f t="shared" ca="1" si="7"/>
        <v>0</v>
      </c>
      <c r="U8" s="18" t="b">
        <f t="shared" ca="1" si="7"/>
        <v>0</v>
      </c>
      <c r="V8" s="18" t="b">
        <f t="shared" ca="1" si="7"/>
        <v>0</v>
      </c>
      <c r="W8" s="18" t="b">
        <f t="shared" ca="1" si="7"/>
        <v>0</v>
      </c>
      <c r="X8" s="18" t="b">
        <f t="shared" ca="1" si="7"/>
        <v>0</v>
      </c>
      <c r="Y8" s="18" t="b">
        <f t="shared" ca="1" si="7"/>
        <v>0</v>
      </c>
      <c r="Z8" s="18" t="b">
        <f t="shared" ca="1" si="7"/>
        <v>0</v>
      </c>
      <c r="AA8" s="18" t="b">
        <f t="shared" ca="1" si="7"/>
        <v>0</v>
      </c>
      <c r="AB8" s="18" t="b">
        <f t="shared" ca="1" si="7"/>
        <v>0</v>
      </c>
      <c r="AC8" s="7" t="s">
        <v>34</v>
      </c>
    </row>
    <row r="9" spans="1:29" ht="15.75" customHeight="1" x14ac:dyDescent="0.15">
      <c r="A9" s="7">
        <v>1008</v>
      </c>
      <c r="B9" s="7" t="s">
        <v>47</v>
      </c>
      <c r="C9" s="9" t="s">
        <v>48</v>
      </c>
      <c r="D9" s="10">
        <v>21990</v>
      </c>
      <c r="E9" s="11"/>
      <c r="F9" s="13">
        <f ca="1">IFERROR(__xludf.DUMMYFUNCTION("COUNT(FILTER(Ingredientes!A:A,Ingredientes!A:A=A9))"),0)</f>
        <v>0</v>
      </c>
      <c r="G9" s="13">
        <f ca="1">IFERROR(__xludf.DUMMYFUNCTION("COUNT(FILTER(Ingredientes!A:A,Ingredientes!C:C=A9))"),1)</f>
        <v>1</v>
      </c>
      <c r="H9" s="13">
        <v>48</v>
      </c>
      <c r="I9" s="7">
        <v>0.5</v>
      </c>
      <c r="J9" s="7" t="s">
        <v>33</v>
      </c>
      <c r="K9" s="13">
        <v>10</v>
      </c>
      <c r="L9" s="13">
        <v>220</v>
      </c>
      <c r="M9" s="15" t="str">
        <f ca="1">IFERROR(__xludf.DUMMYFUNCTION("JOIN("","", iferror(filter('Asignación'!C:C,'Asignación'!A:A=A9),{1,2,3,4,5,6,7,8,9,10,11,12,13,14}))"),"1,5,7,9,10,14")</f>
        <v>1,5,7,9,10,14</v>
      </c>
      <c r="N9" s="7">
        <f ca="1">IFERROR(__xludf.DUMMYFUNCTION("countunique(iferror(filter('Asignación'!C:C,'Asignación'!A:A=A9),{1,2,3,4,5,6,7,8,9,10,11,12,13,14}))"),6)</f>
        <v>6</v>
      </c>
      <c r="O9" s="18" t="b">
        <f t="shared" ref="O9:AB9" ca="1" si="8">IFERROR(__xludf.DUMMYFUNCTION("iferror(match(O$1,SPLIT($M9,"",""),0)&gt;0,false)"),TRUE)</f>
        <v>1</v>
      </c>
      <c r="P9" s="18" t="b">
        <f t="shared" ca="1" si="8"/>
        <v>1</v>
      </c>
      <c r="Q9" s="18" t="b">
        <f t="shared" ca="1" si="8"/>
        <v>1</v>
      </c>
      <c r="R9" s="18" t="b">
        <f t="shared" ca="1" si="8"/>
        <v>1</v>
      </c>
      <c r="S9" s="18" t="b">
        <f t="shared" ca="1" si="8"/>
        <v>1</v>
      </c>
      <c r="T9" s="18" t="b">
        <f t="shared" ca="1" si="8"/>
        <v>1</v>
      </c>
      <c r="U9" s="18" t="b">
        <f t="shared" ca="1" si="8"/>
        <v>1</v>
      </c>
      <c r="V9" s="18" t="b">
        <f t="shared" ca="1" si="8"/>
        <v>1</v>
      </c>
      <c r="W9" s="18" t="b">
        <f t="shared" ca="1" si="8"/>
        <v>1</v>
      </c>
      <c r="X9" s="18" t="b">
        <f t="shared" ca="1" si="8"/>
        <v>1</v>
      </c>
      <c r="Y9" s="18" t="b">
        <f t="shared" ca="1" si="8"/>
        <v>1</v>
      </c>
      <c r="Z9" s="18" t="b">
        <f t="shared" ca="1" si="8"/>
        <v>1</v>
      </c>
      <c r="AA9" s="18" t="b">
        <f t="shared" ca="1" si="8"/>
        <v>1</v>
      </c>
      <c r="AB9" s="18" t="b">
        <f t="shared" ca="1" si="8"/>
        <v>1</v>
      </c>
      <c r="AC9" s="7" t="s">
        <v>34</v>
      </c>
    </row>
    <row r="10" spans="1:29" ht="15.75" customHeight="1" x14ac:dyDescent="0.15">
      <c r="A10" s="7">
        <v>1009</v>
      </c>
      <c r="B10" s="7" t="s">
        <v>49</v>
      </c>
      <c r="C10" s="9" t="s">
        <v>50</v>
      </c>
      <c r="D10" s="10">
        <v>14370</v>
      </c>
      <c r="E10" s="11"/>
      <c r="F10" s="13">
        <f ca="1">IFERROR(__xludf.DUMMYFUNCTION("COUNT(FILTER(Ingredientes!A:A,Ingredientes!A:A=A10))"),0)</f>
        <v>0</v>
      </c>
      <c r="G10" s="13">
        <f ca="1">IFERROR(__xludf.DUMMYFUNCTION("COUNT(FILTER(Ingredientes!A:A,Ingredientes!C:C=A10))"),3)</f>
        <v>3</v>
      </c>
      <c r="H10" s="13">
        <v>15</v>
      </c>
      <c r="I10" s="7">
        <v>1</v>
      </c>
      <c r="J10" s="7" t="s">
        <v>33</v>
      </c>
      <c r="K10" s="13">
        <v>3</v>
      </c>
      <c r="L10" s="13">
        <v>400</v>
      </c>
      <c r="M10" s="15" t="str">
        <f ca="1">IFERROR(__xludf.DUMMYFUNCTION("JOIN("","", iferror(filter('Asignación'!C:C,'Asignación'!A:A=A10),{1,2,3,4,5,6,7,8,9,10,11,12,13,14}))"),"1,4,8,9,12,14")</f>
        <v>1,4,8,9,12,14</v>
      </c>
      <c r="N10" s="7">
        <f ca="1">IFERROR(__xludf.DUMMYFUNCTION("countunique(iferror(filter('Asignación'!C:C,'Asignación'!A:A=A10),{1,2,3,4,5,6,7,8,9,10,11,12,13,14}))"),6)</f>
        <v>6</v>
      </c>
      <c r="O10" s="18" t="b">
        <f t="shared" ref="O10:AB10" ca="1" si="9">IFERROR(__xludf.DUMMYFUNCTION("iferror(match(O$1,SPLIT($M10,"",""),0)&gt;0,false)"),TRUE)</f>
        <v>1</v>
      </c>
      <c r="P10" s="18" t="b">
        <f t="shared" ca="1" si="9"/>
        <v>1</v>
      </c>
      <c r="Q10" s="18" t="b">
        <f t="shared" ca="1" si="9"/>
        <v>1</v>
      </c>
      <c r="R10" s="18" t="b">
        <f t="shared" ca="1" si="9"/>
        <v>1</v>
      </c>
      <c r="S10" s="18" t="b">
        <f t="shared" ca="1" si="9"/>
        <v>1</v>
      </c>
      <c r="T10" s="18" t="b">
        <f t="shared" ca="1" si="9"/>
        <v>1</v>
      </c>
      <c r="U10" s="18" t="b">
        <f t="shared" ca="1" si="9"/>
        <v>1</v>
      </c>
      <c r="V10" s="18" t="b">
        <f t="shared" ca="1" si="9"/>
        <v>1</v>
      </c>
      <c r="W10" s="18" t="b">
        <f t="shared" ca="1" si="9"/>
        <v>1</v>
      </c>
      <c r="X10" s="18" t="b">
        <f t="shared" ca="1" si="9"/>
        <v>1</v>
      </c>
      <c r="Y10" s="18" t="b">
        <f t="shared" ca="1" si="9"/>
        <v>1</v>
      </c>
      <c r="Z10" s="18" t="b">
        <f t="shared" ca="1" si="9"/>
        <v>1</v>
      </c>
      <c r="AA10" s="18" t="b">
        <f t="shared" ca="1" si="9"/>
        <v>1</v>
      </c>
      <c r="AB10" s="18" t="b">
        <f t="shared" ca="1" si="9"/>
        <v>1</v>
      </c>
      <c r="AC10" s="7" t="s">
        <v>34</v>
      </c>
    </row>
    <row r="11" spans="1:29" ht="15.75" customHeight="1" x14ac:dyDescent="0.15">
      <c r="A11" s="7">
        <v>1010</v>
      </c>
      <c r="B11" s="7" t="s">
        <v>51</v>
      </c>
      <c r="C11" s="9" t="s">
        <v>52</v>
      </c>
      <c r="D11" s="10">
        <v>2990</v>
      </c>
      <c r="E11" s="11"/>
      <c r="F11" s="13">
        <f ca="1">IFERROR(__xludf.DUMMYFUNCTION("COUNT(FILTER(Ingredientes!A:A,Ingredientes!A:A=A11))"),0)</f>
        <v>0</v>
      </c>
      <c r="G11" s="13">
        <f ca="1">IFERROR(__xludf.DUMMYFUNCTION("COUNT(FILTER(Ingredientes!A:A,Ingredientes!C:C=A11))"),3)</f>
        <v>3</v>
      </c>
      <c r="H11" s="13">
        <v>30</v>
      </c>
      <c r="I11" s="7">
        <v>3</v>
      </c>
      <c r="J11" s="7" t="s">
        <v>42</v>
      </c>
      <c r="K11" s="13">
        <v>5</v>
      </c>
      <c r="L11" s="13">
        <v>480</v>
      </c>
      <c r="M11" s="15" t="str">
        <f ca="1">IFERROR(__xludf.DUMMYFUNCTION("JOIN("","", iferror(filter('Asignación'!C:C,'Asignación'!A:A=A11),{1,2,3,4,5,6,7,8,9,10,11,12,13,14}))"),"1,2,3,9,10,13")</f>
        <v>1,2,3,9,10,13</v>
      </c>
      <c r="N11" s="7">
        <f ca="1">IFERROR(__xludf.DUMMYFUNCTION("countunique(iferror(filter('Asignación'!C:C,'Asignación'!A:A=A11),{1,2,3,4,5,6,7,8,9,10,11,12,13,14}))"),6)</f>
        <v>6</v>
      </c>
      <c r="O11" s="18" t="b">
        <f t="shared" ref="O11:AB11" ca="1" si="10">IFERROR(__xludf.DUMMYFUNCTION("iferror(match(O$1,SPLIT($M11,"",""),0)&gt;0,false)"),TRUE)</f>
        <v>1</v>
      </c>
      <c r="P11" s="18" t="b">
        <f t="shared" ca="1" si="10"/>
        <v>1</v>
      </c>
      <c r="Q11" s="18" t="b">
        <f t="shared" ca="1" si="10"/>
        <v>1</v>
      </c>
      <c r="R11" s="18" t="b">
        <f t="shared" ca="1" si="10"/>
        <v>1</v>
      </c>
      <c r="S11" s="18" t="b">
        <f t="shared" ca="1" si="10"/>
        <v>1</v>
      </c>
      <c r="T11" s="18" t="b">
        <f t="shared" ca="1" si="10"/>
        <v>1</v>
      </c>
      <c r="U11" s="18" t="b">
        <f t="shared" ca="1" si="10"/>
        <v>1</v>
      </c>
      <c r="V11" s="18" t="b">
        <f t="shared" ca="1" si="10"/>
        <v>1</v>
      </c>
      <c r="W11" s="18" t="b">
        <f t="shared" ca="1" si="10"/>
        <v>1</v>
      </c>
      <c r="X11" s="18" t="b">
        <f t="shared" ca="1" si="10"/>
        <v>1</v>
      </c>
      <c r="Y11" s="18" t="b">
        <f t="shared" ca="1" si="10"/>
        <v>1</v>
      </c>
      <c r="Z11" s="18" t="b">
        <f t="shared" ca="1" si="10"/>
        <v>1</v>
      </c>
      <c r="AA11" s="18" t="b">
        <f t="shared" ca="1" si="10"/>
        <v>1</v>
      </c>
      <c r="AB11" s="18" t="b">
        <f t="shared" ca="1" si="10"/>
        <v>1</v>
      </c>
      <c r="AC11" s="7" t="s">
        <v>34</v>
      </c>
    </row>
    <row r="12" spans="1:29" ht="15.75" customHeight="1" x14ac:dyDescent="0.15">
      <c r="A12" s="7">
        <v>1011</v>
      </c>
      <c r="B12" s="7" t="s">
        <v>53</v>
      </c>
      <c r="C12" s="9" t="s">
        <v>54</v>
      </c>
      <c r="D12" s="10">
        <v>990</v>
      </c>
      <c r="E12" s="11"/>
      <c r="F12" s="13">
        <f ca="1">IFERROR(__xludf.DUMMYFUNCTION("COUNT(FILTER(Ingredientes!A:A,Ingredientes!A:A=A12))"),0)</f>
        <v>0</v>
      </c>
      <c r="G12" s="13">
        <f ca="1">IFERROR(__xludf.DUMMYFUNCTION("COUNT(FILTER(Ingredientes!A:A,Ingredientes!C:C=A12))"),1)</f>
        <v>1</v>
      </c>
      <c r="H12" s="21">
        <f>7*24</f>
        <v>168</v>
      </c>
      <c r="I12" s="7">
        <v>0.55000000000000004</v>
      </c>
      <c r="J12" s="7" t="s">
        <v>33</v>
      </c>
      <c r="K12" s="13">
        <v>4</v>
      </c>
      <c r="L12" s="13">
        <v>120</v>
      </c>
      <c r="M12" s="15" t="str">
        <f ca="1">IFERROR(__xludf.DUMMYFUNCTION("JOIN("","", iferror(filter('Asignación'!C:C,'Asignación'!A:A=A12),{1,2,3,4,5,6,7,8,9,10,11,12,13,14}))"),"2,5,7,10,11,12")</f>
        <v>2,5,7,10,11,12</v>
      </c>
      <c r="N12" s="7">
        <f ca="1">IFERROR(__xludf.DUMMYFUNCTION("countunique(iferror(filter('Asignación'!C:C,'Asignación'!A:A=A12),{1,2,3,4,5,6,7,8,9,10,11,12,13,14}))"),6)</f>
        <v>6</v>
      </c>
      <c r="O12" s="18" t="b">
        <f t="shared" ref="O12:AB12" ca="1" si="11">IFERROR(__xludf.DUMMYFUNCTION("iferror(match(O$1,SPLIT($M12,"",""),0)&gt;0,false)"),FALSE)</f>
        <v>0</v>
      </c>
      <c r="P12" s="18" t="b">
        <f t="shared" ca="1" si="11"/>
        <v>0</v>
      </c>
      <c r="Q12" s="18" t="b">
        <f t="shared" ca="1" si="11"/>
        <v>0</v>
      </c>
      <c r="R12" s="18" t="b">
        <f t="shared" ca="1" si="11"/>
        <v>0</v>
      </c>
      <c r="S12" s="18" t="b">
        <f t="shared" ca="1" si="11"/>
        <v>0</v>
      </c>
      <c r="T12" s="18" t="b">
        <f t="shared" ca="1" si="11"/>
        <v>0</v>
      </c>
      <c r="U12" s="18" t="b">
        <f t="shared" ca="1" si="11"/>
        <v>0</v>
      </c>
      <c r="V12" s="18" t="b">
        <f t="shared" ca="1" si="11"/>
        <v>0</v>
      </c>
      <c r="W12" s="18" t="b">
        <f t="shared" ca="1" si="11"/>
        <v>0</v>
      </c>
      <c r="X12" s="18" t="b">
        <f t="shared" ca="1" si="11"/>
        <v>0</v>
      </c>
      <c r="Y12" s="18" t="b">
        <f t="shared" ca="1" si="11"/>
        <v>0</v>
      </c>
      <c r="Z12" s="18" t="b">
        <f t="shared" ca="1" si="11"/>
        <v>0</v>
      </c>
      <c r="AA12" s="18" t="b">
        <f t="shared" ca="1" si="11"/>
        <v>0</v>
      </c>
      <c r="AB12" s="18" t="b">
        <f t="shared" ca="1" si="11"/>
        <v>0</v>
      </c>
      <c r="AC12" s="7" t="s">
        <v>34</v>
      </c>
    </row>
    <row r="13" spans="1:29" ht="15.75" customHeight="1" x14ac:dyDescent="0.15">
      <c r="A13" s="7">
        <v>1012</v>
      </c>
      <c r="B13" s="7" t="s">
        <v>55</v>
      </c>
      <c r="C13" s="9" t="s">
        <v>56</v>
      </c>
      <c r="D13" s="10">
        <v>9990</v>
      </c>
      <c r="E13" s="11"/>
      <c r="F13" s="13">
        <f ca="1">IFERROR(__xludf.DUMMYFUNCTION("COUNT(FILTER(Ingredientes!A:A,Ingredientes!A:A=A13))"),0)</f>
        <v>0</v>
      </c>
      <c r="G13" s="13">
        <f ca="1">IFERROR(__xludf.DUMMYFUNCTION("COUNT(FILTER(Ingredientes!A:A,Ingredientes!C:C=A13))"),1)</f>
        <v>1</v>
      </c>
      <c r="H13" s="21">
        <f>3*24</f>
        <v>72</v>
      </c>
      <c r="I13" s="7">
        <v>1</v>
      </c>
      <c r="J13" s="7" t="s">
        <v>33</v>
      </c>
      <c r="K13" s="13">
        <v>7</v>
      </c>
      <c r="L13" s="13">
        <v>150</v>
      </c>
      <c r="M13" s="15" t="str">
        <f ca="1">IFERROR(__xludf.DUMMYFUNCTION("JOIN("","", iferror(filter('Asignación'!C:C,'Asignación'!A:A=A13),{1,2,3,4,5,6,7,8,9,10,11,12,13,14}))"),"2,6,11,12,13,14")</f>
        <v>2,6,11,12,13,14</v>
      </c>
      <c r="N13" s="7">
        <f ca="1">IFERROR(__xludf.DUMMYFUNCTION("countunique(iferror(filter('Asignación'!C:C,'Asignación'!A:A=A13),{1,2,3,4,5,6,7,8,9,10,11,12,13,14}))"),6)</f>
        <v>6</v>
      </c>
      <c r="O13" s="18" t="b">
        <f t="shared" ref="O13:AB13" ca="1" si="12">IFERROR(__xludf.DUMMYFUNCTION("iferror(match(O$1,SPLIT($M13,"",""),0)&gt;0,false)"),FALSE)</f>
        <v>0</v>
      </c>
      <c r="P13" s="18" t="b">
        <f t="shared" ca="1" si="12"/>
        <v>0</v>
      </c>
      <c r="Q13" s="18" t="b">
        <f t="shared" ca="1" si="12"/>
        <v>0</v>
      </c>
      <c r="R13" s="18" t="b">
        <f t="shared" ca="1" si="12"/>
        <v>0</v>
      </c>
      <c r="S13" s="18" t="b">
        <f t="shared" ca="1" si="12"/>
        <v>0</v>
      </c>
      <c r="T13" s="18" t="b">
        <f t="shared" ca="1" si="12"/>
        <v>0</v>
      </c>
      <c r="U13" s="18" t="b">
        <f t="shared" ca="1" si="12"/>
        <v>0</v>
      </c>
      <c r="V13" s="18" t="b">
        <f t="shared" ca="1" si="12"/>
        <v>0</v>
      </c>
      <c r="W13" s="18" t="b">
        <f t="shared" ca="1" si="12"/>
        <v>0</v>
      </c>
      <c r="X13" s="18" t="b">
        <f t="shared" ca="1" si="12"/>
        <v>0</v>
      </c>
      <c r="Y13" s="18" t="b">
        <f t="shared" ca="1" si="12"/>
        <v>0</v>
      </c>
      <c r="Z13" s="18" t="b">
        <f t="shared" ca="1" si="12"/>
        <v>0</v>
      </c>
      <c r="AA13" s="18" t="b">
        <f t="shared" ca="1" si="12"/>
        <v>0</v>
      </c>
      <c r="AB13" s="18" t="b">
        <f t="shared" ca="1" si="12"/>
        <v>0</v>
      </c>
      <c r="AC13" s="7" t="s">
        <v>34</v>
      </c>
    </row>
    <row r="14" spans="1:29" ht="15.75" customHeight="1" x14ac:dyDescent="0.15">
      <c r="A14" s="7">
        <v>1013</v>
      </c>
      <c r="B14" s="7" t="s">
        <v>57</v>
      </c>
      <c r="C14" s="9" t="s">
        <v>58</v>
      </c>
      <c r="D14" s="10">
        <v>1400</v>
      </c>
      <c r="E14" s="11"/>
      <c r="F14" s="13">
        <f ca="1">IFERROR(__xludf.DUMMYFUNCTION("COUNT(FILTER(Ingredientes!A:A,Ingredientes!A:A=A14))"),0)</f>
        <v>0</v>
      </c>
      <c r="G14" s="13">
        <f ca="1">IFERROR(__xludf.DUMMYFUNCTION("COUNT(FILTER(Ingredientes!A:A,Ingredientes!C:C=A14))"),6)</f>
        <v>6</v>
      </c>
      <c r="H14" s="13">
        <v>12</v>
      </c>
      <c r="I14" s="7">
        <v>0.01</v>
      </c>
      <c r="J14" s="7" t="s">
        <v>33</v>
      </c>
      <c r="K14" s="13">
        <v>10</v>
      </c>
      <c r="L14" s="13">
        <v>320</v>
      </c>
      <c r="M14" s="15" t="str">
        <f ca="1">IFERROR(__xludf.DUMMYFUNCTION("JOIN("","", iferror(filter('Asignación'!C:C,'Asignación'!A:A=A14),{1,2,3,4,5,6,7,8,9,10,11,12,13,14}))"),"7,9,10,11,13,14")</f>
        <v>7,9,10,11,13,14</v>
      </c>
      <c r="N14" s="7">
        <f ca="1">IFERROR(__xludf.DUMMYFUNCTION("countunique(iferror(filter('Asignación'!C:C,'Asignación'!A:A=A14),{1,2,3,4,5,6,7,8,9,10,11,12,13,14}))"),6)</f>
        <v>6</v>
      </c>
      <c r="O14" s="18" t="b">
        <f t="shared" ref="O14:AB14" ca="1" si="13">IFERROR(__xludf.DUMMYFUNCTION("iferror(match(O$1,SPLIT($M14,"",""),0)&gt;0,false)"),FALSE)</f>
        <v>0</v>
      </c>
      <c r="P14" s="18" t="b">
        <f t="shared" ca="1" si="13"/>
        <v>0</v>
      </c>
      <c r="Q14" s="18" t="b">
        <f t="shared" ca="1" si="13"/>
        <v>0</v>
      </c>
      <c r="R14" s="18" t="b">
        <f t="shared" ca="1" si="13"/>
        <v>0</v>
      </c>
      <c r="S14" s="18" t="b">
        <f t="shared" ca="1" si="13"/>
        <v>0</v>
      </c>
      <c r="T14" s="18" t="b">
        <f t="shared" ca="1" si="13"/>
        <v>0</v>
      </c>
      <c r="U14" s="18" t="b">
        <f t="shared" ca="1" si="13"/>
        <v>0</v>
      </c>
      <c r="V14" s="18" t="b">
        <f t="shared" ca="1" si="13"/>
        <v>0</v>
      </c>
      <c r="W14" s="18" t="b">
        <f t="shared" ca="1" si="13"/>
        <v>0</v>
      </c>
      <c r="X14" s="18" t="b">
        <f t="shared" ca="1" si="13"/>
        <v>0</v>
      </c>
      <c r="Y14" s="18" t="b">
        <f t="shared" ca="1" si="13"/>
        <v>0</v>
      </c>
      <c r="Z14" s="18" t="b">
        <f t="shared" ca="1" si="13"/>
        <v>0</v>
      </c>
      <c r="AA14" s="18" t="b">
        <f t="shared" ca="1" si="13"/>
        <v>0</v>
      </c>
      <c r="AB14" s="18" t="b">
        <f t="shared" ca="1" si="13"/>
        <v>0</v>
      </c>
      <c r="AC14" s="7" t="s">
        <v>34</v>
      </c>
    </row>
    <row r="15" spans="1:29" ht="15.75" customHeight="1" x14ac:dyDescent="0.15">
      <c r="A15" s="7">
        <v>1014</v>
      </c>
      <c r="B15" s="7" t="s">
        <v>59</v>
      </c>
      <c r="C15" s="9" t="s">
        <v>60</v>
      </c>
      <c r="D15" s="10">
        <v>690</v>
      </c>
      <c r="E15" s="11"/>
      <c r="F15" s="13">
        <f ca="1">IFERROR(__xludf.DUMMYFUNCTION("COUNT(FILTER(Ingredientes!A:A,Ingredientes!A:A=A15))"),0)</f>
        <v>0</v>
      </c>
      <c r="G15" s="13">
        <f ca="1">IFERROR(__xludf.DUMMYFUNCTION("COUNT(FILTER(Ingredientes!A:A,Ingredientes!C:C=A15))"),1)</f>
        <v>1</v>
      </c>
      <c r="H15" s="13">
        <v>24</v>
      </c>
      <c r="I15" s="7">
        <v>1</v>
      </c>
      <c r="J15" s="7" t="s">
        <v>42</v>
      </c>
      <c r="K15" s="13">
        <v>5</v>
      </c>
      <c r="L15" s="13">
        <v>240</v>
      </c>
      <c r="M15" s="15" t="str">
        <f ca="1">IFERROR(__xludf.DUMMYFUNCTION("JOIN("","", iferror(filter('Asignación'!C:C,'Asignación'!A:A=A15),{1,2,3,4,5,6,7,8,9,10,11,12,13,14}))"),"2,3,4,5,8,11")</f>
        <v>2,3,4,5,8,11</v>
      </c>
      <c r="N15" s="7">
        <f ca="1">IFERROR(__xludf.DUMMYFUNCTION("countunique(iferror(filter('Asignación'!C:C,'Asignación'!A:A=A15),{1,2,3,4,5,6,7,8,9,10,11,12,13,14}))"),6)</f>
        <v>6</v>
      </c>
      <c r="O15" s="18" t="b">
        <f t="shared" ref="O15:AB15" ca="1" si="14">IFERROR(__xludf.DUMMYFUNCTION("iferror(match(O$1,SPLIT($M15,"",""),0)&gt;0,false)"),FALSE)</f>
        <v>0</v>
      </c>
      <c r="P15" s="18" t="b">
        <f t="shared" ca="1" si="14"/>
        <v>0</v>
      </c>
      <c r="Q15" s="18" t="b">
        <f t="shared" ca="1" si="14"/>
        <v>0</v>
      </c>
      <c r="R15" s="18" t="b">
        <f t="shared" ca="1" si="14"/>
        <v>0</v>
      </c>
      <c r="S15" s="18" t="b">
        <f t="shared" ca="1" si="14"/>
        <v>0</v>
      </c>
      <c r="T15" s="18" t="b">
        <f t="shared" ca="1" si="14"/>
        <v>0</v>
      </c>
      <c r="U15" s="18" t="b">
        <f t="shared" ca="1" si="14"/>
        <v>0</v>
      </c>
      <c r="V15" s="18" t="b">
        <f t="shared" ca="1" si="14"/>
        <v>0</v>
      </c>
      <c r="W15" s="18" t="b">
        <f t="shared" ca="1" si="14"/>
        <v>0</v>
      </c>
      <c r="X15" s="18" t="b">
        <f t="shared" ca="1" si="14"/>
        <v>0</v>
      </c>
      <c r="Y15" s="18" t="b">
        <f t="shared" ca="1" si="14"/>
        <v>0</v>
      </c>
      <c r="Z15" s="18" t="b">
        <f t="shared" ca="1" si="14"/>
        <v>0</v>
      </c>
      <c r="AA15" s="18" t="b">
        <f t="shared" ca="1" si="14"/>
        <v>0</v>
      </c>
      <c r="AB15" s="18" t="b">
        <f t="shared" ca="1" si="14"/>
        <v>0</v>
      </c>
      <c r="AC15" s="7" t="s">
        <v>34</v>
      </c>
    </row>
    <row r="16" spans="1:29" ht="15.75" customHeight="1" x14ac:dyDescent="0.15">
      <c r="A16" s="7">
        <v>1015</v>
      </c>
      <c r="B16" s="7" t="s">
        <v>61</v>
      </c>
      <c r="C16" s="9" t="s">
        <v>62</v>
      </c>
      <c r="D16" s="10">
        <v>350</v>
      </c>
      <c r="E16" s="11"/>
      <c r="F16" s="13">
        <f ca="1">IFERROR(__xludf.DUMMYFUNCTION("COUNT(FILTER(Ingredientes!A:A,Ingredientes!A:A=A16))"),0)</f>
        <v>0</v>
      </c>
      <c r="G16" s="13">
        <f ca="1">IFERROR(__xludf.DUMMYFUNCTION("COUNT(FILTER(Ingredientes!A:A,Ingredientes!C:C=A16))"),2)</f>
        <v>2</v>
      </c>
      <c r="H16" s="13">
        <v>30</v>
      </c>
      <c r="I16" s="7">
        <v>0.1</v>
      </c>
      <c r="J16" s="7" t="s">
        <v>33</v>
      </c>
      <c r="K16" s="13">
        <v>4</v>
      </c>
      <c r="L16" s="13">
        <v>400</v>
      </c>
      <c r="M16" s="15" t="str">
        <f ca="1">IFERROR(__xludf.DUMMYFUNCTION("JOIN("","", iferror(filter('Asignación'!C:C,'Asignación'!A:A=A16),{1,2,3,4,5,6,7,8,9,10,11,12,13,14}))"),"1,3,4,6,12,14")</f>
        <v>1,3,4,6,12,14</v>
      </c>
      <c r="N16" s="7">
        <f ca="1">IFERROR(__xludf.DUMMYFUNCTION("countunique(iferror(filter('Asignación'!C:C,'Asignación'!A:A=A16),{1,2,3,4,5,6,7,8,9,10,11,12,13,14}))"),6)</f>
        <v>6</v>
      </c>
      <c r="O16" s="18" t="b">
        <f t="shared" ref="O16:AB16" ca="1" si="15">IFERROR(__xludf.DUMMYFUNCTION("iferror(match(O$1,SPLIT($M16,"",""),0)&gt;0,false)"),TRUE)</f>
        <v>1</v>
      </c>
      <c r="P16" s="18" t="b">
        <f t="shared" ca="1" si="15"/>
        <v>1</v>
      </c>
      <c r="Q16" s="18" t="b">
        <f t="shared" ca="1" si="15"/>
        <v>1</v>
      </c>
      <c r="R16" s="18" t="b">
        <f t="shared" ca="1" si="15"/>
        <v>1</v>
      </c>
      <c r="S16" s="18" t="b">
        <f t="shared" ca="1" si="15"/>
        <v>1</v>
      </c>
      <c r="T16" s="18" t="b">
        <f t="shared" ca="1" si="15"/>
        <v>1</v>
      </c>
      <c r="U16" s="18" t="b">
        <f t="shared" ca="1" si="15"/>
        <v>1</v>
      </c>
      <c r="V16" s="18" t="b">
        <f t="shared" ca="1" si="15"/>
        <v>1</v>
      </c>
      <c r="W16" s="18" t="b">
        <f t="shared" ca="1" si="15"/>
        <v>1</v>
      </c>
      <c r="X16" s="18" t="b">
        <f t="shared" ca="1" si="15"/>
        <v>1</v>
      </c>
      <c r="Y16" s="18" t="b">
        <f t="shared" ca="1" si="15"/>
        <v>1</v>
      </c>
      <c r="Z16" s="18" t="b">
        <f t="shared" ca="1" si="15"/>
        <v>1</v>
      </c>
      <c r="AA16" s="18" t="b">
        <f t="shared" ca="1" si="15"/>
        <v>1</v>
      </c>
      <c r="AB16" s="18" t="b">
        <f t="shared" ca="1" si="15"/>
        <v>1</v>
      </c>
      <c r="AC16" s="7" t="s">
        <v>34</v>
      </c>
    </row>
    <row r="17" spans="1:29" ht="15.75" customHeight="1" x14ac:dyDescent="0.15">
      <c r="A17" s="7">
        <v>1016</v>
      </c>
      <c r="B17" s="7" t="s">
        <v>63</v>
      </c>
      <c r="C17" s="9" t="s">
        <v>64</v>
      </c>
      <c r="D17" s="10">
        <v>2790</v>
      </c>
      <c r="E17" s="19"/>
      <c r="F17" s="13">
        <f ca="1">IFERROR(__xludf.DUMMYFUNCTION("COUNT(FILTER(Ingredientes!A:A,Ingredientes!A:A=A17))"),0)</f>
        <v>0</v>
      </c>
      <c r="G17" s="13">
        <f ca="1">IFERROR(__xludf.DUMMYFUNCTION("COUNT(FILTER(Ingredientes!A:A,Ingredientes!C:C=A17))"),2)</f>
        <v>2</v>
      </c>
      <c r="H17" s="13">
        <v>240</v>
      </c>
      <c r="I17" s="7">
        <v>1</v>
      </c>
      <c r="J17" s="7" t="s">
        <v>33</v>
      </c>
      <c r="K17" s="13">
        <v>8</v>
      </c>
      <c r="L17" s="13">
        <v>600</v>
      </c>
      <c r="M17" s="15" t="str">
        <f ca="1">IFERROR(__xludf.DUMMYFUNCTION("JOIN("","", iferror(filter('Asignación'!C:C,'Asignación'!A:A=A17),{1,2,3,4,5,6,7,8,9,10,11,12,13,14}))"),"1,2,3,4,5,6,7,8,9,10,11,12,13,14")</f>
        <v>1,2,3,4,5,6,7,8,9,10,11,12,13,14</v>
      </c>
      <c r="N17" s="7">
        <f ca="1">IFERROR(__xludf.DUMMYFUNCTION("countunique(iferror(filter('Asignación'!C:C,'Asignación'!A:A=A17),{1,2,3,4,5,6,7,8,9,10,11,12,13,14}))"),14)</f>
        <v>14</v>
      </c>
      <c r="O17" s="18" t="b">
        <f t="shared" ref="O17:AB17" ca="1" si="16">IFERROR(__xludf.DUMMYFUNCTION("iferror(match(O$1,SPLIT($M17,"",""),0)&gt;0,false)"),TRUE)</f>
        <v>1</v>
      </c>
      <c r="P17" s="18" t="b">
        <f t="shared" ca="1" si="16"/>
        <v>1</v>
      </c>
      <c r="Q17" s="18" t="b">
        <f t="shared" ca="1" si="16"/>
        <v>1</v>
      </c>
      <c r="R17" s="18" t="b">
        <f t="shared" ca="1" si="16"/>
        <v>1</v>
      </c>
      <c r="S17" s="18" t="b">
        <f t="shared" ca="1" si="16"/>
        <v>1</v>
      </c>
      <c r="T17" s="18" t="b">
        <f t="shared" ca="1" si="16"/>
        <v>1</v>
      </c>
      <c r="U17" s="18" t="b">
        <f t="shared" ca="1" si="16"/>
        <v>1</v>
      </c>
      <c r="V17" s="18" t="b">
        <f t="shared" ca="1" si="16"/>
        <v>1</v>
      </c>
      <c r="W17" s="18" t="b">
        <f t="shared" ca="1" si="16"/>
        <v>1</v>
      </c>
      <c r="X17" s="18" t="b">
        <f t="shared" ca="1" si="16"/>
        <v>1</v>
      </c>
      <c r="Y17" s="18" t="b">
        <f t="shared" ca="1" si="16"/>
        <v>1</v>
      </c>
      <c r="Z17" s="18" t="b">
        <f t="shared" ca="1" si="16"/>
        <v>1</v>
      </c>
      <c r="AA17" s="18" t="b">
        <f t="shared" ca="1" si="16"/>
        <v>1</v>
      </c>
      <c r="AB17" s="18" t="b">
        <f t="shared" ca="1" si="16"/>
        <v>1</v>
      </c>
      <c r="AC17" s="7" t="s">
        <v>34</v>
      </c>
    </row>
    <row r="18" spans="1:29" ht="15.75" customHeight="1" x14ac:dyDescent="0.15">
      <c r="A18" s="7">
        <v>1101</v>
      </c>
      <c r="B18" s="7" t="s">
        <v>65</v>
      </c>
      <c r="C18" s="9" t="s">
        <v>66</v>
      </c>
      <c r="D18" s="10">
        <v>500</v>
      </c>
      <c r="E18" s="11"/>
      <c r="F18" s="13">
        <f ca="1">IFERROR(__xludf.DUMMYFUNCTION("COUNT(FILTER(Ingredientes!A:A,Ingredientes!A:A=A18))"),4)</f>
        <v>4</v>
      </c>
      <c r="G18" s="13">
        <f ca="1">IFERROR(__xludf.DUMMYFUNCTION("COUNT(FILTER(Ingredientes!A:A,Ingredientes!C:C=A18))"),2)</f>
        <v>2</v>
      </c>
      <c r="H18" s="13">
        <v>3</v>
      </c>
      <c r="I18" s="7">
        <v>1</v>
      </c>
      <c r="J18" s="7" t="s">
        <v>33</v>
      </c>
      <c r="K18" s="13">
        <v>10</v>
      </c>
      <c r="L18" s="13">
        <v>40</v>
      </c>
      <c r="M18" s="15" t="str">
        <f ca="1">IFERROR(__xludf.DUMMYFUNCTION("JOIN("","", iferror(filter('Asignación'!C:C,'Asignación'!A:A=A18),{1,2,3,4,5,6,7,8,9,10,11,12,13,14}))"),"1,2,3,4,5,6,7,8,9,10,11,12,13,14")</f>
        <v>1,2,3,4,5,6,7,8,9,10,11,12,13,14</v>
      </c>
      <c r="N18" s="7">
        <f ca="1">IFERROR(__xludf.DUMMYFUNCTION("countunique(iferror(filter('Asignación'!C:C,'Asignación'!A:A=A18),{1,2,3,4,5,6,7,8,9,10,11,12,13,14}))"),14)</f>
        <v>14</v>
      </c>
      <c r="O18" s="18" t="b">
        <f t="shared" ref="O18:AB18" ca="1" si="17">IFERROR(__xludf.DUMMYFUNCTION("iferror(match(O$1,SPLIT($M18,"",""),0)&gt;0,false)"),TRUE)</f>
        <v>1</v>
      </c>
      <c r="P18" s="18" t="b">
        <f t="shared" ca="1" si="17"/>
        <v>1</v>
      </c>
      <c r="Q18" s="18" t="b">
        <f t="shared" ca="1" si="17"/>
        <v>1</v>
      </c>
      <c r="R18" s="18" t="b">
        <f t="shared" ca="1" si="17"/>
        <v>1</v>
      </c>
      <c r="S18" s="18" t="b">
        <f t="shared" ca="1" si="17"/>
        <v>1</v>
      </c>
      <c r="T18" s="18" t="b">
        <f t="shared" ca="1" si="17"/>
        <v>1</v>
      </c>
      <c r="U18" s="18" t="b">
        <f t="shared" ca="1" si="17"/>
        <v>1</v>
      </c>
      <c r="V18" s="18" t="b">
        <f t="shared" ca="1" si="17"/>
        <v>1</v>
      </c>
      <c r="W18" s="18" t="b">
        <f t="shared" ca="1" si="17"/>
        <v>1</v>
      </c>
      <c r="X18" s="18" t="b">
        <f t="shared" ca="1" si="17"/>
        <v>1</v>
      </c>
      <c r="Y18" s="18" t="b">
        <f t="shared" ca="1" si="17"/>
        <v>1</v>
      </c>
      <c r="Z18" s="18" t="b">
        <f t="shared" ca="1" si="17"/>
        <v>1</v>
      </c>
      <c r="AA18" s="18" t="b">
        <f t="shared" ca="1" si="17"/>
        <v>1</v>
      </c>
      <c r="AB18" s="18" t="b">
        <f t="shared" ca="1" si="17"/>
        <v>1</v>
      </c>
      <c r="AC18" s="7" t="s">
        <v>34</v>
      </c>
    </row>
    <row r="19" spans="1:29" ht="15.75" customHeight="1" x14ac:dyDescent="0.15">
      <c r="A19" s="7">
        <v>1105</v>
      </c>
      <c r="B19" s="7" t="s">
        <v>67</v>
      </c>
      <c r="C19" s="9" t="s">
        <v>68</v>
      </c>
      <c r="D19" s="10">
        <v>10</v>
      </c>
      <c r="E19" s="11"/>
      <c r="F19" s="13">
        <f ca="1">IFERROR(__xludf.DUMMYFUNCTION("COUNT(FILTER(Ingredientes!A:A,Ingredientes!A:A=A19))"),1)</f>
        <v>1</v>
      </c>
      <c r="G19" s="13">
        <f ca="1">IFERROR(__xludf.DUMMYFUNCTION("COUNT(FILTER(Ingredientes!A:A,Ingredientes!C:C=A19))"),5)</f>
        <v>5</v>
      </c>
      <c r="H19" s="13">
        <v>3</v>
      </c>
      <c r="I19" s="7">
        <v>1</v>
      </c>
      <c r="J19" s="7" t="s">
        <v>42</v>
      </c>
      <c r="K19" s="13">
        <v>10</v>
      </c>
      <c r="L19" s="13">
        <v>10</v>
      </c>
      <c r="M19" s="15" t="str">
        <f ca="1">IFERROR(__xludf.DUMMYFUNCTION("JOIN("","", iferror(filter('Asignación'!C:C,'Asignación'!A:A=A19),{1,2,3,4,5,6,7,8,9,10,11,12,13,14}))"),"1,2,3,4,5,6,7,8,9,10,11,12,13,14")</f>
        <v>1,2,3,4,5,6,7,8,9,10,11,12,13,14</v>
      </c>
      <c r="N19" s="7">
        <f ca="1">IFERROR(__xludf.DUMMYFUNCTION("countunique(iferror(filter('Asignación'!C:C,'Asignación'!A:A=A19),{1,2,3,4,5,6,7,8,9,10,11,12,13,14}))"),14)</f>
        <v>14</v>
      </c>
      <c r="O19" s="18" t="b">
        <f t="shared" ref="O19:AB19" ca="1" si="18">IFERROR(__xludf.DUMMYFUNCTION("iferror(match(O$1,SPLIT($M19,"",""),0)&gt;0,false)"),TRUE)</f>
        <v>1</v>
      </c>
      <c r="P19" s="18" t="b">
        <f t="shared" ca="1" si="18"/>
        <v>1</v>
      </c>
      <c r="Q19" s="18" t="b">
        <f t="shared" ca="1" si="18"/>
        <v>1</v>
      </c>
      <c r="R19" s="18" t="b">
        <f t="shared" ca="1" si="18"/>
        <v>1</v>
      </c>
      <c r="S19" s="18" t="b">
        <f t="shared" ca="1" si="18"/>
        <v>1</v>
      </c>
      <c r="T19" s="18" t="b">
        <f t="shared" ca="1" si="18"/>
        <v>1</v>
      </c>
      <c r="U19" s="18" t="b">
        <f t="shared" ca="1" si="18"/>
        <v>1</v>
      </c>
      <c r="V19" s="18" t="b">
        <f t="shared" ca="1" si="18"/>
        <v>1</v>
      </c>
      <c r="W19" s="18" t="b">
        <f t="shared" ca="1" si="18"/>
        <v>1</v>
      </c>
      <c r="X19" s="18" t="b">
        <f t="shared" ca="1" si="18"/>
        <v>1</v>
      </c>
      <c r="Y19" s="18" t="b">
        <f t="shared" ca="1" si="18"/>
        <v>1</v>
      </c>
      <c r="Z19" s="18" t="b">
        <f t="shared" ca="1" si="18"/>
        <v>1</v>
      </c>
      <c r="AA19" s="18" t="b">
        <f t="shared" ca="1" si="18"/>
        <v>1</v>
      </c>
      <c r="AB19" s="18" t="b">
        <f t="shared" ca="1" si="18"/>
        <v>1</v>
      </c>
      <c r="AC19" s="7" t="s">
        <v>34</v>
      </c>
    </row>
    <row r="20" spans="1:29" ht="15.75" customHeight="1" x14ac:dyDescent="0.15">
      <c r="A20" s="7">
        <v>1106</v>
      </c>
      <c r="B20" s="7" t="s">
        <v>69</v>
      </c>
      <c r="C20" s="9" t="s">
        <v>70</v>
      </c>
      <c r="D20" s="10">
        <v>700</v>
      </c>
      <c r="E20" s="11"/>
      <c r="F20" s="13">
        <f ca="1">IFERROR(__xludf.DUMMYFUNCTION("COUNT(FILTER(Ingredientes!A:A,Ingredientes!A:A=A20))"),1)</f>
        <v>1</v>
      </c>
      <c r="G20" s="13">
        <f ca="1">IFERROR(__xludf.DUMMYFUNCTION("COUNT(FILTER(Ingredientes!A:A,Ingredientes!C:C=A20))"),10)</f>
        <v>10</v>
      </c>
      <c r="H20" s="13">
        <v>4</v>
      </c>
      <c r="I20" s="7">
        <v>1</v>
      </c>
      <c r="J20" s="7" t="s">
        <v>42</v>
      </c>
      <c r="K20" s="13">
        <v>100</v>
      </c>
      <c r="L20" s="13">
        <v>30</v>
      </c>
      <c r="M20" s="15" t="str">
        <f ca="1">IFERROR(__xludf.DUMMYFUNCTION("JOIN("","", iferror(filter('Asignación'!C:C,'Asignación'!A:A=A20),{1,2,3,4,5,6,7,8,9,10,11,12,13,14}))"),"1,2,3,4,5,6,7,8,9,10,11,12,13,14")</f>
        <v>1,2,3,4,5,6,7,8,9,10,11,12,13,14</v>
      </c>
      <c r="N20" s="7">
        <f ca="1">IFERROR(__xludf.DUMMYFUNCTION("countunique(iferror(filter('Asignación'!C:C,'Asignación'!A:A=A20),{1,2,3,4,5,6,7,8,9,10,11,12,13,14}))"),14)</f>
        <v>14</v>
      </c>
      <c r="O20" s="18" t="b">
        <f t="shared" ref="O20:AB20" ca="1" si="19">IFERROR(__xludf.DUMMYFUNCTION("iferror(match(O$1,SPLIT($M20,"",""),0)&gt;0,false)"),TRUE)</f>
        <v>1</v>
      </c>
      <c r="P20" s="18" t="b">
        <f t="shared" ca="1" si="19"/>
        <v>1</v>
      </c>
      <c r="Q20" s="18" t="b">
        <f t="shared" ca="1" si="19"/>
        <v>1</v>
      </c>
      <c r="R20" s="18" t="b">
        <f t="shared" ca="1" si="19"/>
        <v>1</v>
      </c>
      <c r="S20" s="18" t="b">
        <f t="shared" ca="1" si="19"/>
        <v>1</v>
      </c>
      <c r="T20" s="18" t="b">
        <f t="shared" ca="1" si="19"/>
        <v>1</v>
      </c>
      <c r="U20" s="18" t="b">
        <f t="shared" ca="1" si="19"/>
        <v>1</v>
      </c>
      <c r="V20" s="18" t="b">
        <f t="shared" ca="1" si="19"/>
        <v>1</v>
      </c>
      <c r="W20" s="18" t="b">
        <f t="shared" ca="1" si="19"/>
        <v>1</v>
      </c>
      <c r="X20" s="18" t="b">
        <f t="shared" ca="1" si="19"/>
        <v>1</v>
      </c>
      <c r="Y20" s="18" t="b">
        <f t="shared" ca="1" si="19"/>
        <v>1</v>
      </c>
      <c r="Z20" s="18" t="b">
        <f t="shared" ca="1" si="19"/>
        <v>1</v>
      </c>
      <c r="AA20" s="18" t="b">
        <f t="shared" ca="1" si="19"/>
        <v>1</v>
      </c>
      <c r="AB20" s="18" t="b">
        <f t="shared" ca="1" si="19"/>
        <v>1</v>
      </c>
      <c r="AC20" s="7" t="s">
        <v>34</v>
      </c>
    </row>
    <row r="21" spans="1:29" ht="15.75" customHeight="1" x14ac:dyDescent="0.15">
      <c r="A21" s="7">
        <v>1107</v>
      </c>
      <c r="B21" s="7" t="s">
        <v>71</v>
      </c>
      <c r="C21" s="9" t="s">
        <v>72</v>
      </c>
      <c r="D21" s="10">
        <v>10</v>
      </c>
      <c r="E21" s="11"/>
      <c r="F21" s="13">
        <f ca="1">IFERROR(__xludf.DUMMYFUNCTION("COUNT(FILTER(Ingredientes!A:A,Ingredientes!A:A=A21))"),1)</f>
        <v>1</v>
      </c>
      <c r="G21" s="13">
        <f ca="1">IFERROR(__xludf.DUMMYFUNCTION("COUNT(FILTER(Ingredientes!A:A,Ingredientes!C:C=A21))"),5)</f>
        <v>5</v>
      </c>
      <c r="H21" s="13">
        <v>2</v>
      </c>
      <c r="I21" s="7">
        <v>1</v>
      </c>
      <c r="J21" s="7" t="s">
        <v>42</v>
      </c>
      <c r="K21" s="13">
        <v>11</v>
      </c>
      <c r="L21" s="13">
        <v>20</v>
      </c>
      <c r="M21" s="15" t="str">
        <f ca="1">IFERROR(__xludf.DUMMYFUNCTION("JOIN("","", iferror(filter('Asignación'!C:C,'Asignación'!A:A=A21),{1,2,3,4,5,6,7,8,9,10,11,12,13,14}))"),"1,2,3,4,5,6,7,8,9,10,11,12,13,14")</f>
        <v>1,2,3,4,5,6,7,8,9,10,11,12,13,14</v>
      </c>
      <c r="N21" s="7">
        <f ca="1">IFERROR(__xludf.DUMMYFUNCTION("countunique(iferror(filter('Asignación'!C:C,'Asignación'!A:A=A21),{1,2,3,4,5,6,7,8,9,10,11,12,13,14}))"),14)</f>
        <v>14</v>
      </c>
      <c r="O21" s="18" t="b">
        <f t="shared" ref="O21:AB21" ca="1" si="20">IFERROR(__xludf.DUMMYFUNCTION("iferror(match(O$1,SPLIT($M21,"",""),0)&gt;0,false)"),TRUE)</f>
        <v>1</v>
      </c>
      <c r="P21" s="18" t="b">
        <f t="shared" ca="1" si="20"/>
        <v>1</v>
      </c>
      <c r="Q21" s="18" t="b">
        <f t="shared" ca="1" si="20"/>
        <v>1</v>
      </c>
      <c r="R21" s="18" t="b">
        <f t="shared" ca="1" si="20"/>
        <v>1</v>
      </c>
      <c r="S21" s="18" t="b">
        <f t="shared" ca="1" si="20"/>
        <v>1</v>
      </c>
      <c r="T21" s="18" t="b">
        <f t="shared" ca="1" si="20"/>
        <v>1</v>
      </c>
      <c r="U21" s="18" t="b">
        <f t="shared" ca="1" si="20"/>
        <v>1</v>
      </c>
      <c r="V21" s="18" t="b">
        <f t="shared" ca="1" si="20"/>
        <v>1</v>
      </c>
      <c r="W21" s="18" t="b">
        <f t="shared" ca="1" si="20"/>
        <v>1</v>
      </c>
      <c r="X21" s="18" t="b">
        <f t="shared" ca="1" si="20"/>
        <v>1</v>
      </c>
      <c r="Y21" s="18" t="b">
        <f t="shared" ca="1" si="20"/>
        <v>1</v>
      </c>
      <c r="Z21" s="18" t="b">
        <f t="shared" ca="1" si="20"/>
        <v>1</v>
      </c>
      <c r="AA21" s="18" t="b">
        <f t="shared" ca="1" si="20"/>
        <v>1</v>
      </c>
      <c r="AB21" s="18" t="b">
        <f t="shared" ca="1" si="20"/>
        <v>1</v>
      </c>
      <c r="AC21" s="7" t="s">
        <v>34</v>
      </c>
    </row>
    <row r="22" spans="1:29" ht="15.75" customHeight="1" x14ac:dyDescent="0.15">
      <c r="A22" s="7">
        <v>1108</v>
      </c>
      <c r="B22" s="7" t="s">
        <v>73</v>
      </c>
      <c r="C22" s="9" t="s">
        <v>74</v>
      </c>
      <c r="D22" s="10">
        <v>10</v>
      </c>
      <c r="E22" s="11"/>
      <c r="F22" s="13">
        <f ca="1">IFERROR(__xludf.DUMMYFUNCTION("COUNT(FILTER(Ingredientes!A:A,Ingredientes!A:A=A22))"),1)</f>
        <v>1</v>
      </c>
      <c r="G22" s="13">
        <f ca="1">IFERROR(__xludf.DUMMYFUNCTION("COUNT(FILTER(Ingredientes!A:A,Ingredientes!C:C=A22))"),1)</f>
        <v>1</v>
      </c>
      <c r="H22" s="13">
        <v>4</v>
      </c>
      <c r="I22" s="7">
        <v>1</v>
      </c>
      <c r="J22" s="7" t="s">
        <v>42</v>
      </c>
      <c r="K22" s="13">
        <v>6</v>
      </c>
      <c r="L22" s="13">
        <v>20</v>
      </c>
      <c r="M22" s="15" t="str">
        <f ca="1">IFERROR(__xludf.DUMMYFUNCTION("JOIN("","", iferror(filter('Asignación'!C:C,'Asignación'!A:A=A22),{1,2,3,4,5,6,7,8,9,10,11,12,13,14}))"),"1,2,3,4,5,6,7,8,9,10,11,12,13,14")</f>
        <v>1,2,3,4,5,6,7,8,9,10,11,12,13,14</v>
      </c>
      <c r="N22" s="7">
        <f ca="1">IFERROR(__xludf.DUMMYFUNCTION("countunique(iferror(filter('Asignación'!C:C,'Asignación'!A:A=A22),{1,2,3,4,5,6,7,8,9,10,11,12,13,14}))"),14)</f>
        <v>14</v>
      </c>
      <c r="O22" s="18" t="b">
        <f t="shared" ref="O22:AB22" ca="1" si="21">IFERROR(__xludf.DUMMYFUNCTION("iferror(match(O$1,SPLIT($M22,"",""),0)&gt;0,false)"),TRUE)</f>
        <v>1</v>
      </c>
      <c r="P22" s="18" t="b">
        <f t="shared" ca="1" si="21"/>
        <v>1</v>
      </c>
      <c r="Q22" s="18" t="b">
        <f t="shared" ca="1" si="21"/>
        <v>1</v>
      </c>
      <c r="R22" s="18" t="b">
        <f t="shared" ca="1" si="21"/>
        <v>1</v>
      </c>
      <c r="S22" s="18" t="b">
        <f t="shared" ca="1" si="21"/>
        <v>1</v>
      </c>
      <c r="T22" s="18" t="b">
        <f t="shared" ca="1" si="21"/>
        <v>1</v>
      </c>
      <c r="U22" s="18" t="b">
        <f t="shared" ca="1" si="21"/>
        <v>1</v>
      </c>
      <c r="V22" s="18" t="b">
        <f t="shared" ca="1" si="21"/>
        <v>1</v>
      </c>
      <c r="W22" s="18" t="b">
        <f t="shared" ca="1" si="21"/>
        <v>1</v>
      </c>
      <c r="X22" s="18" t="b">
        <f t="shared" ca="1" si="21"/>
        <v>1</v>
      </c>
      <c r="Y22" s="18" t="b">
        <f t="shared" ca="1" si="21"/>
        <v>1</v>
      </c>
      <c r="Z22" s="18" t="b">
        <f t="shared" ca="1" si="21"/>
        <v>1</v>
      </c>
      <c r="AA22" s="18" t="b">
        <f t="shared" ca="1" si="21"/>
        <v>1</v>
      </c>
      <c r="AB22" s="18" t="b">
        <f t="shared" ca="1" si="21"/>
        <v>1</v>
      </c>
      <c r="AC22" s="7" t="s">
        <v>34</v>
      </c>
    </row>
    <row r="23" spans="1:29" ht="15.75" customHeight="1" x14ac:dyDescent="0.15">
      <c r="A23" s="7">
        <v>1109</v>
      </c>
      <c r="B23" s="7" t="s">
        <v>75</v>
      </c>
      <c r="C23" s="9" t="s">
        <v>76</v>
      </c>
      <c r="D23" s="10">
        <v>10</v>
      </c>
      <c r="E23" s="11"/>
      <c r="F23" s="13">
        <f ca="1">IFERROR(__xludf.DUMMYFUNCTION("COUNT(FILTER(Ingredientes!A:A,Ingredientes!A:A=A23))"),1)</f>
        <v>1</v>
      </c>
      <c r="G23" s="13">
        <f ca="1">IFERROR(__xludf.DUMMYFUNCTION("COUNT(FILTER(Ingredientes!A:A,Ingredientes!C:C=A23))"),5)</f>
        <v>5</v>
      </c>
      <c r="H23" s="13">
        <v>1.5</v>
      </c>
      <c r="I23" s="7">
        <v>1</v>
      </c>
      <c r="J23" s="7" t="s">
        <v>42</v>
      </c>
      <c r="K23" s="13">
        <v>12</v>
      </c>
      <c r="L23" s="13">
        <v>30</v>
      </c>
      <c r="M23" s="15" t="str">
        <f ca="1">IFERROR(__xludf.DUMMYFUNCTION("JOIN("","", iferror(filter('Asignación'!C:C,'Asignación'!A:A=A23),{1,2,3,4,5,6,7,8,9,10,11,12,13,14}))"),"1,2,3,4,5,6,7,8,9,10,11,12,13,14")</f>
        <v>1,2,3,4,5,6,7,8,9,10,11,12,13,14</v>
      </c>
      <c r="N23" s="7">
        <f ca="1">IFERROR(__xludf.DUMMYFUNCTION("countunique(iferror(filter('Asignación'!C:C,'Asignación'!A:A=A23),{1,2,3,4,5,6,7,8,9,10,11,12,13,14}))"),14)</f>
        <v>14</v>
      </c>
      <c r="O23" s="18" t="b">
        <f t="shared" ref="O23:AB23" ca="1" si="22">IFERROR(__xludf.DUMMYFUNCTION("iferror(match(O$1,SPLIT($M23,"",""),0)&gt;0,false)"),TRUE)</f>
        <v>1</v>
      </c>
      <c r="P23" s="18" t="b">
        <f t="shared" ca="1" si="22"/>
        <v>1</v>
      </c>
      <c r="Q23" s="18" t="b">
        <f t="shared" ca="1" si="22"/>
        <v>1</v>
      </c>
      <c r="R23" s="18" t="b">
        <f t="shared" ca="1" si="22"/>
        <v>1</v>
      </c>
      <c r="S23" s="18" t="b">
        <f t="shared" ca="1" si="22"/>
        <v>1</v>
      </c>
      <c r="T23" s="18" t="b">
        <f t="shared" ca="1" si="22"/>
        <v>1</v>
      </c>
      <c r="U23" s="18" t="b">
        <f t="shared" ca="1" si="22"/>
        <v>1</v>
      </c>
      <c r="V23" s="18" t="b">
        <f t="shared" ca="1" si="22"/>
        <v>1</v>
      </c>
      <c r="W23" s="18" t="b">
        <f t="shared" ca="1" si="22"/>
        <v>1</v>
      </c>
      <c r="X23" s="18" t="b">
        <f t="shared" ca="1" si="22"/>
        <v>1</v>
      </c>
      <c r="Y23" s="18" t="b">
        <f t="shared" ca="1" si="22"/>
        <v>1</v>
      </c>
      <c r="Z23" s="18" t="b">
        <f t="shared" ca="1" si="22"/>
        <v>1</v>
      </c>
      <c r="AA23" s="18" t="b">
        <f t="shared" ca="1" si="22"/>
        <v>1</v>
      </c>
      <c r="AB23" s="18" t="b">
        <f t="shared" ca="1" si="22"/>
        <v>1</v>
      </c>
      <c r="AC23" s="7" t="s">
        <v>34</v>
      </c>
    </row>
    <row r="24" spans="1:29" ht="15.75" customHeight="1" x14ac:dyDescent="0.15">
      <c r="A24" s="7">
        <v>1110</v>
      </c>
      <c r="B24" s="7" t="s">
        <v>77</v>
      </c>
      <c r="C24" s="9" t="s">
        <v>78</v>
      </c>
      <c r="D24" s="10">
        <v>10</v>
      </c>
      <c r="E24" s="11"/>
      <c r="F24" s="13">
        <f ca="1">IFERROR(__xludf.DUMMYFUNCTION("COUNT(FILTER(Ingredientes!A:A,Ingredientes!A:A=A24))"),1)</f>
        <v>1</v>
      </c>
      <c r="G24" s="13">
        <f ca="1">IFERROR(__xludf.DUMMYFUNCTION("COUNT(FILTER(Ingredientes!A:A,Ingredientes!C:C=A24))"),8)</f>
        <v>8</v>
      </c>
      <c r="H24" s="13">
        <v>2</v>
      </c>
      <c r="I24" s="7">
        <v>1</v>
      </c>
      <c r="J24" s="7" t="s">
        <v>42</v>
      </c>
      <c r="K24" s="13">
        <v>6</v>
      </c>
      <c r="L24" s="13">
        <v>10</v>
      </c>
      <c r="M24" s="15" t="str">
        <f ca="1">IFERROR(__xludf.DUMMYFUNCTION("JOIN("","", iferror(filter('Asignación'!C:C,'Asignación'!A:A=A24),{1,2,3,4,5,6,7,8,9,10,11,12,13,14}))"),"1,2,3,4,5,6,7,8,9,10,11,12,13,14")</f>
        <v>1,2,3,4,5,6,7,8,9,10,11,12,13,14</v>
      </c>
      <c r="N24" s="7">
        <f ca="1">IFERROR(__xludf.DUMMYFUNCTION("countunique(iferror(filter('Asignación'!C:C,'Asignación'!A:A=A24),{1,2,3,4,5,6,7,8,9,10,11,12,13,14}))"),14)</f>
        <v>14</v>
      </c>
      <c r="O24" s="18" t="b">
        <f t="shared" ref="O24:AB24" ca="1" si="23">IFERROR(__xludf.DUMMYFUNCTION("iferror(match(O$1,SPLIT($M24,"",""),0)&gt;0,false)"),TRUE)</f>
        <v>1</v>
      </c>
      <c r="P24" s="18" t="b">
        <f t="shared" ca="1" si="23"/>
        <v>1</v>
      </c>
      <c r="Q24" s="18" t="b">
        <f t="shared" ca="1" si="23"/>
        <v>1</v>
      </c>
      <c r="R24" s="18" t="b">
        <f t="shared" ca="1" si="23"/>
        <v>1</v>
      </c>
      <c r="S24" s="18" t="b">
        <f t="shared" ca="1" si="23"/>
        <v>1</v>
      </c>
      <c r="T24" s="18" t="b">
        <f t="shared" ca="1" si="23"/>
        <v>1</v>
      </c>
      <c r="U24" s="18" t="b">
        <f t="shared" ca="1" si="23"/>
        <v>1</v>
      </c>
      <c r="V24" s="18" t="b">
        <f t="shared" ca="1" si="23"/>
        <v>1</v>
      </c>
      <c r="W24" s="18" t="b">
        <f t="shared" ca="1" si="23"/>
        <v>1</v>
      </c>
      <c r="X24" s="18" t="b">
        <f t="shared" ca="1" si="23"/>
        <v>1</v>
      </c>
      <c r="Y24" s="18" t="b">
        <f t="shared" ca="1" si="23"/>
        <v>1</v>
      </c>
      <c r="Z24" s="18" t="b">
        <f t="shared" ca="1" si="23"/>
        <v>1</v>
      </c>
      <c r="AA24" s="18" t="b">
        <f t="shared" ca="1" si="23"/>
        <v>1</v>
      </c>
      <c r="AB24" s="18" t="b">
        <f t="shared" ca="1" si="23"/>
        <v>1</v>
      </c>
      <c r="AC24" s="7" t="s">
        <v>34</v>
      </c>
    </row>
    <row r="25" spans="1:29" ht="15.75" customHeight="1" x14ac:dyDescent="0.15">
      <c r="A25" s="7">
        <v>1111</v>
      </c>
      <c r="B25" s="7" t="s">
        <v>79</v>
      </c>
      <c r="C25" s="9" t="s">
        <v>79</v>
      </c>
      <c r="D25" s="10">
        <v>120</v>
      </c>
      <c r="E25" s="11"/>
      <c r="F25" s="13">
        <f ca="1">IFERROR(__xludf.DUMMYFUNCTION("COUNT(FILTER(Ingredientes!A:A,Ingredientes!A:A=A25))"),1)</f>
        <v>1</v>
      </c>
      <c r="G25" s="13">
        <f ca="1">IFERROR(__xludf.DUMMYFUNCTION("COUNT(FILTER(Ingredientes!A:A,Ingredientes!C:C=A25))"),1)</f>
        <v>1</v>
      </c>
      <c r="H25" s="13">
        <v>12</v>
      </c>
      <c r="I25" s="7">
        <v>0.5</v>
      </c>
      <c r="J25" s="7" t="s">
        <v>33</v>
      </c>
      <c r="K25" s="13">
        <v>2</v>
      </c>
      <c r="L25" s="13">
        <v>30</v>
      </c>
      <c r="M25" s="15" t="str">
        <f ca="1">IFERROR(__xludf.DUMMYFUNCTION("JOIN("","", iferror(filter('Asignación'!C:C,'Asignación'!A:A=A25),{1,2,3,4,5,6,7,8,9,10,11,12,13,14}))"),"1,2,3,4,5,6,7,8,9,10,11,12,13,14")</f>
        <v>1,2,3,4,5,6,7,8,9,10,11,12,13,14</v>
      </c>
      <c r="N25" s="7">
        <f ca="1">IFERROR(__xludf.DUMMYFUNCTION("countunique(iferror(filter('Asignación'!C:C,'Asignación'!A:A=A25),{1,2,3,4,5,6,7,8,9,10,11,12,13,14}))"),14)</f>
        <v>14</v>
      </c>
      <c r="O25" s="18" t="b">
        <f t="shared" ref="O25:AB25" ca="1" si="24">IFERROR(__xludf.DUMMYFUNCTION("iferror(match(O$1,SPLIT($M25,"",""),0)&gt;0,false)"),TRUE)</f>
        <v>1</v>
      </c>
      <c r="P25" s="18" t="b">
        <f t="shared" ca="1" si="24"/>
        <v>1</v>
      </c>
      <c r="Q25" s="18" t="b">
        <f t="shared" ca="1" si="24"/>
        <v>1</v>
      </c>
      <c r="R25" s="18" t="b">
        <f t="shared" ca="1" si="24"/>
        <v>1</v>
      </c>
      <c r="S25" s="18" t="b">
        <f t="shared" ca="1" si="24"/>
        <v>1</v>
      </c>
      <c r="T25" s="18" t="b">
        <f t="shared" ca="1" si="24"/>
        <v>1</v>
      </c>
      <c r="U25" s="18" t="b">
        <f t="shared" ca="1" si="24"/>
        <v>1</v>
      </c>
      <c r="V25" s="18" t="b">
        <f t="shared" ca="1" si="24"/>
        <v>1</v>
      </c>
      <c r="W25" s="18" t="b">
        <f t="shared" ca="1" si="24"/>
        <v>1</v>
      </c>
      <c r="X25" s="18" t="b">
        <f t="shared" ca="1" si="24"/>
        <v>1</v>
      </c>
      <c r="Y25" s="18" t="b">
        <f t="shared" ca="1" si="24"/>
        <v>1</v>
      </c>
      <c r="Z25" s="18" t="b">
        <f t="shared" ca="1" si="24"/>
        <v>1</v>
      </c>
      <c r="AA25" s="18" t="b">
        <f t="shared" ca="1" si="24"/>
        <v>1</v>
      </c>
      <c r="AB25" s="18" t="b">
        <f t="shared" ca="1" si="24"/>
        <v>1</v>
      </c>
      <c r="AC25" s="7" t="s">
        <v>34</v>
      </c>
    </row>
    <row r="26" spans="1:29" ht="15.75" customHeight="1" x14ac:dyDescent="0.15">
      <c r="A26" s="7">
        <v>1112</v>
      </c>
      <c r="B26" s="7" t="s">
        <v>80</v>
      </c>
      <c r="C26" s="9" t="s">
        <v>81</v>
      </c>
      <c r="D26" s="10">
        <v>10</v>
      </c>
      <c r="E26" s="11"/>
      <c r="F26" s="13">
        <f ca="1">IFERROR(__xludf.DUMMYFUNCTION("COUNT(FILTER(Ingredientes!A:A,Ingredientes!A:A=A26))"),1)</f>
        <v>1</v>
      </c>
      <c r="G26" s="13">
        <f ca="1">IFERROR(__xludf.DUMMYFUNCTION("COUNT(FILTER(Ingredientes!A:A,Ingredientes!C:C=A26))"),13)</f>
        <v>13</v>
      </c>
      <c r="H26" s="13">
        <v>24</v>
      </c>
      <c r="I26" s="7">
        <v>1</v>
      </c>
      <c r="J26" s="7" t="s">
        <v>42</v>
      </c>
      <c r="K26" s="13">
        <v>20</v>
      </c>
      <c r="L26" s="13">
        <v>10</v>
      </c>
      <c r="M26" s="15" t="str">
        <f ca="1">IFERROR(__xludf.DUMMYFUNCTION("JOIN("","", iferror(filter('Asignación'!C:C,'Asignación'!A:A=A26),{1,2,3,4,5,6,7,8,9,10,11,12,13,14}))"),"1,2,3,4,5,6,7,8,9,10,11,12,13,14")</f>
        <v>1,2,3,4,5,6,7,8,9,10,11,12,13,14</v>
      </c>
      <c r="N26" s="7">
        <f ca="1">IFERROR(__xludf.DUMMYFUNCTION("countunique(iferror(filter('Asignación'!C:C,'Asignación'!A:A=A26),{1,2,3,4,5,6,7,8,9,10,11,12,13,14}))"),14)</f>
        <v>14</v>
      </c>
      <c r="O26" s="18" t="b">
        <f t="shared" ref="O26:AB26" ca="1" si="25">IFERROR(__xludf.DUMMYFUNCTION("iferror(match(O$1,SPLIT($M26,"",""),0)&gt;0,false)"),TRUE)</f>
        <v>1</v>
      </c>
      <c r="P26" s="18" t="b">
        <f t="shared" ca="1" si="25"/>
        <v>1</v>
      </c>
      <c r="Q26" s="18" t="b">
        <f t="shared" ca="1" si="25"/>
        <v>1</v>
      </c>
      <c r="R26" s="18" t="b">
        <f t="shared" ca="1" si="25"/>
        <v>1</v>
      </c>
      <c r="S26" s="18" t="b">
        <f t="shared" ca="1" si="25"/>
        <v>1</v>
      </c>
      <c r="T26" s="18" t="b">
        <f t="shared" ca="1" si="25"/>
        <v>1</v>
      </c>
      <c r="U26" s="18" t="b">
        <f t="shared" ca="1" si="25"/>
        <v>1</v>
      </c>
      <c r="V26" s="18" t="b">
        <f t="shared" ca="1" si="25"/>
        <v>1</v>
      </c>
      <c r="W26" s="18" t="b">
        <f t="shared" ca="1" si="25"/>
        <v>1</v>
      </c>
      <c r="X26" s="18" t="b">
        <f t="shared" ca="1" si="25"/>
        <v>1</v>
      </c>
      <c r="Y26" s="18" t="b">
        <f t="shared" ca="1" si="25"/>
        <v>1</v>
      </c>
      <c r="Z26" s="18" t="b">
        <f t="shared" ca="1" si="25"/>
        <v>1</v>
      </c>
      <c r="AA26" s="18" t="b">
        <f t="shared" ca="1" si="25"/>
        <v>1</v>
      </c>
      <c r="AB26" s="18" t="b">
        <f t="shared" ca="1" si="25"/>
        <v>1</v>
      </c>
      <c r="AC26" s="7" t="s">
        <v>34</v>
      </c>
    </row>
    <row r="27" spans="1:29" ht="15.75" customHeight="1" x14ac:dyDescent="0.15">
      <c r="A27" s="7">
        <v>1114</v>
      </c>
      <c r="B27" s="7" t="s">
        <v>82</v>
      </c>
      <c r="C27" s="9" t="s">
        <v>83</v>
      </c>
      <c r="D27" s="10">
        <v>10</v>
      </c>
      <c r="E27" s="11"/>
      <c r="F27" s="13">
        <f ca="1">IFERROR(__xludf.DUMMYFUNCTION("COUNT(FILTER(Ingredientes!A:A,Ingredientes!A:A=A27))"),1)</f>
        <v>1</v>
      </c>
      <c r="G27" s="13">
        <f ca="1">IFERROR(__xludf.DUMMYFUNCTION("COUNT(FILTER(Ingredientes!A:A,Ingredientes!C:C=A27))"),5)</f>
        <v>5</v>
      </c>
      <c r="H27" s="13">
        <v>2</v>
      </c>
      <c r="I27" s="7">
        <v>1</v>
      </c>
      <c r="J27" s="7" t="s">
        <v>42</v>
      </c>
      <c r="K27" s="13">
        <v>4</v>
      </c>
      <c r="L27" s="13">
        <v>10</v>
      </c>
      <c r="M27" s="15" t="str">
        <f ca="1">IFERROR(__xludf.DUMMYFUNCTION("JOIN("","", iferror(filter('Asignación'!C:C,'Asignación'!A:A=A27),{1,2,3,4,5,6,7,8,9,10,11,12,13,14}))"),"1,2,3,4,5,6,7,8,9,10,11,12,13,14")</f>
        <v>1,2,3,4,5,6,7,8,9,10,11,12,13,14</v>
      </c>
      <c r="N27" s="7">
        <f ca="1">IFERROR(__xludf.DUMMYFUNCTION("countunique(iferror(filter('Asignación'!C:C,'Asignación'!A:A=A27),{1,2,3,4,5,6,7,8,9,10,11,12,13,14}))"),14)</f>
        <v>14</v>
      </c>
      <c r="O27" s="18" t="b">
        <f t="shared" ref="O27:AB27" ca="1" si="26">IFERROR(__xludf.DUMMYFUNCTION("iferror(match(O$1,SPLIT($M27,"",""),0)&gt;0,false)"),TRUE)</f>
        <v>1</v>
      </c>
      <c r="P27" s="18" t="b">
        <f t="shared" ca="1" si="26"/>
        <v>1</v>
      </c>
      <c r="Q27" s="18" t="b">
        <f t="shared" ca="1" si="26"/>
        <v>1</v>
      </c>
      <c r="R27" s="18" t="b">
        <f t="shared" ca="1" si="26"/>
        <v>1</v>
      </c>
      <c r="S27" s="18" t="b">
        <f t="shared" ca="1" si="26"/>
        <v>1</v>
      </c>
      <c r="T27" s="18" t="b">
        <f t="shared" ca="1" si="26"/>
        <v>1</v>
      </c>
      <c r="U27" s="18" t="b">
        <f t="shared" ca="1" si="26"/>
        <v>1</v>
      </c>
      <c r="V27" s="18" t="b">
        <f t="shared" ca="1" si="26"/>
        <v>1</v>
      </c>
      <c r="W27" s="18" t="b">
        <f t="shared" ca="1" si="26"/>
        <v>1</v>
      </c>
      <c r="X27" s="18" t="b">
        <f t="shared" ca="1" si="26"/>
        <v>1</v>
      </c>
      <c r="Y27" s="18" t="b">
        <f t="shared" ca="1" si="26"/>
        <v>1</v>
      </c>
      <c r="Z27" s="18" t="b">
        <f t="shared" ca="1" si="26"/>
        <v>1</v>
      </c>
      <c r="AA27" s="18" t="b">
        <f t="shared" ca="1" si="26"/>
        <v>1</v>
      </c>
      <c r="AB27" s="18" t="b">
        <f t="shared" ca="1" si="26"/>
        <v>1</v>
      </c>
      <c r="AC27" s="7" t="s">
        <v>34</v>
      </c>
    </row>
    <row r="28" spans="1:29" ht="15.75" customHeight="1" x14ac:dyDescent="0.15">
      <c r="A28" s="7">
        <v>1115</v>
      </c>
      <c r="B28" s="7" t="s">
        <v>84</v>
      </c>
      <c r="C28" s="9" t="s">
        <v>85</v>
      </c>
      <c r="D28" s="10">
        <v>10</v>
      </c>
      <c r="E28" s="11"/>
      <c r="F28" s="13">
        <f ca="1">IFERROR(__xludf.DUMMYFUNCTION("COUNT(FILTER(Ingredientes!A:A,Ingredientes!A:A=A28))"),1)</f>
        <v>1</v>
      </c>
      <c r="G28" s="13">
        <f ca="1">IFERROR(__xludf.DUMMYFUNCTION("COUNT(FILTER(Ingredientes!A:A,Ingredientes!C:C=A28))"),3)</f>
        <v>3</v>
      </c>
      <c r="H28" s="13">
        <v>3</v>
      </c>
      <c r="I28" s="7">
        <v>1</v>
      </c>
      <c r="J28" s="7" t="s">
        <v>42</v>
      </c>
      <c r="K28" s="13">
        <v>8</v>
      </c>
      <c r="L28" s="13">
        <v>10</v>
      </c>
      <c r="M28" s="15" t="str">
        <f ca="1">IFERROR(__xludf.DUMMYFUNCTION("JOIN("","", iferror(filter('Asignación'!C:C,'Asignación'!A:A=A28),{1,2,3,4,5,6,7,8,9,10,11,12,13,14}))"),"1,2,3,4,5,6,7,8,9,10,11,12,13,14")</f>
        <v>1,2,3,4,5,6,7,8,9,10,11,12,13,14</v>
      </c>
      <c r="N28" s="7">
        <f ca="1">IFERROR(__xludf.DUMMYFUNCTION("countunique(iferror(filter('Asignación'!C:C,'Asignación'!A:A=A28),{1,2,3,4,5,6,7,8,9,10,11,12,13,14}))"),14)</f>
        <v>14</v>
      </c>
      <c r="O28" s="18" t="b">
        <f t="shared" ref="O28:AB28" ca="1" si="27">IFERROR(__xludf.DUMMYFUNCTION("iferror(match(O$1,SPLIT($M28,"",""),0)&gt;0,false)"),TRUE)</f>
        <v>1</v>
      </c>
      <c r="P28" s="18" t="b">
        <f t="shared" ca="1" si="27"/>
        <v>1</v>
      </c>
      <c r="Q28" s="18" t="b">
        <f t="shared" ca="1" si="27"/>
        <v>1</v>
      </c>
      <c r="R28" s="18" t="b">
        <f t="shared" ca="1" si="27"/>
        <v>1</v>
      </c>
      <c r="S28" s="18" t="b">
        <f t="shared" ca="1" si="27"/>
        <v>1</v>
      </c>
      <c r="T28" s="18" t="b">
        <f t="shared" ca="1" si="27"/>
        <v>1</v>
      </c>
      <c r="U28" s="18" t="b">
        <f t="shared" ca="1" si="27"/>
        <v>1</v>
      </c>
      <c r="V28" s="18" t="b">
        <f t="shared" ca="1" si="27"/>
        <v>1</v>
      </c>
      <c r="W28" s="18" t="b">
        <f t="shared" ca="1" si="27"/>
        <v>1</v>
      </c>
      <c r="X28" s="18" t="b">
        <f t="shared" ca="1" si="27"/>
        <v>1</v>
      </c>
      <c r="Y28" s="18" t="b">
        <f t="shared" ca="1" si="27"/>
        <v>1</v>
      </c>
      <c r="Z28" s="18" t="b">
        <f t="shared" ca="1" si="27"/>
        <v>1</v>
      </c>
      <c r="AA28" s="18" t="b">
        <f t="shared" ca="1" si="27"/>
        <v>1</v>
      </c>
      <c r="AB28" s="18" t="b">
        <f t="shared" ca="1" si="27"/>
        <v>1</v>
      </c>
      <c r="AC28" s="7" t="s">
        <v>34</v>
      </c>
    </row>
    <row r="29" spans="1:29" ht="15.75" customHeight="1" x14ac:dyDescent="0.15">
      <c r="A29" s="7">
        <v>1116</v>
      </c>
      <c r="B29" s="7" t="s">
        <v>86</v>
      </c>
      <c r="C29" s="9" t="s">
        <v>87</v>
      </c>
      <c r="D29" s="10">
        <v>10</v>
      </c>
      <c r="E29" s="19"/>
      <c r="F29" s="13">
        <f ca="1">IFERROR(__xludf.DUMMYFUNCTION("COUNT(FILTER(Ingredientes!A:A,Ingredientes!A:A=A29))"),1)</f>
        <v>1</v>
      </c>
      <c r="G29" s="13">
        <f ca="1">IFERROR(__xludf.DUMMYFUNCTION("COUNT(FILTER(Ingredientes!A:A,Ingredientes!C:C=A29))"),25)</f>
        <v>25</v>
      </c>
      <c r="H29" s="13">
        <v>24</v>
      </c>
      <c r="I29" s="7">
        <v>1</v>
      </c>
      <c r="J29" s="7" t="s">
        <v>42</v>
      </c>
      <c r="K29" s="13">
        <v>10</v>
      </c>
      <c r="L29" s="13">
        <v>40</v>
      </c>
      <c r="M29" s="15" t="str">
        <f ca="1">IFERROR(__xludf.DUMMYFUNCTION("JOIN("","", iferror(filter('Asignación'!C:C,'Asignación'!A:A=A29),{1,2,3,4,5,6,7,8,9,10,11,12,13,14}))"),"1,2,3,4,5,6,7,8,9,10,11,12,13,14")</f>
        <v>1,2,3,4,5,6,7,8,9,10,11,12,13,14</v>
      </c>
      <c r="N29" s="7">
        <f ca="1">IFERROR(__xludf.DUMMYFUNCTION("countunique(iferror(filter('Asignación'!C:C,'Asignación'!A:A=A29),{1,2,3,4,5,6,7,8,9,10,11,12,13,14}))"),14)</f>
        <v>14</v>
      </c>
      <c r="O29" s="18" t="b">
        <f t="shared" ref="O29:AB29" ca="1" si="28">IFERROR(__xludf.DUMMYFUNCTION("iferror(match(O$1,SPLIT($M29,"",""),0)&gt;0,false)"),TRUE)</f>
        <v>1</v>
      </c>
      <c r="P29" s="18" t="b">
        <f t="shared" ca="1" si="28"/>
        <v>1</v>
      </c>
      <c r="Q29" s="18" t="b">
        <f t="shared" ca="1" si="28"/>
        <v>1</v>
      </c>
      <c r="R29" s="18" t="b">
        <f t="shared" ca="1" si="28"/>
        <v>1</v>
      </c>
      <c r="S29" s="18" t="b">
        <f t="shared" ca="1" si="28"/>
        <v>1</v>
      </c>
      <c r="T29" s="18" t="b">
        <f t="shared" ca="1" si="28"/>
        <v>1</v>
      </c>
      <c r="U29" s="18" t="b">
        <f t="shared" ca="1" si="28"/>
        <v>1</v>
      </c>
      <c r="V29" s="18" t="b">
        <f t="shared" ca="1" si="28"/>
        <v>1</v>
      </c>
      <c r="W29" s="18" t="b">
        <f t="shared" ca="1" si="28"/>
        <v>1</v>
      </c>
      <c r="X29" s="18" t="b">
        <f t="shared" ca="1" si="28"/>
        <v>1</v>
      </c>
      <c r="Y29" s="18" t="b">
        <f t="shared" ca="1" si="28"/>
        <v>1</v>
      </c>
      <c r="Z29" s="18" t="b">
        <f t="shared" ca="1" si="28"/>
        <v>1</v>
      </c>
      <c r="AA29" s="18" t="b">
        <f t="shared" ca="1" si="28"/>
        <v>1</v>
      </c>
      <c r="AB29" s="18" t="b">
        <f t="shared" ca="1" si="28"/>
        <v>1</v>
      </c>
      <c r="AC29" s="7" t="s">
        <v>34</v>
      </c>
    </row>
    <row r="30" spans="1:29" ht="15.75" customHeight="1" x14ac:dyDescent="0.15">
      <c r="A30" s="7">
        <v>1201</v>
      </c>
      <c r="B30" s="7" t="s">
        <v>88</v>
      </c>
      <c r="C30" s="9" t="s">
        <v>89</v>
      </c>
      <c r="D30" s="10">
        <v>10</v>
      </c>
      <c r="E30" s="11"/>
      <c r="F30" s="13">
        <f ca="1">IFERROR(__xludf.DUMMYFUNCTION("COUNT(FILTER(Ingredientes!A:A,Ingredientes!A:A=A30))"),1)</f>
        <v>1</v>
      </c>
      <c r="G30" s="13">
        <f ca="1">IFERROR(__xludf.DUMMYFUNCTION("COUNT(FILTER(Ingredientes!A:A,Ingredientes!C:C=A30))"),25)</f>
        <v>25</v>
      </c>
      <c r="H30" s="13">
        <v>2</v>
      </c>
      <c r="I30" s="7">
        <v>1</v>
      </c>
      <c r="J30" s="7" t="s">
        <v>42</v>
      </c>
      <c r="K30" s="13">
        <v>10</v>
      </c>
      <c r="L30" s="13">
        <v>10</v>
      </c>
      <c r="M30" s="15" t="str">
        <f ca="1">IFERROR(__xludf.DUMMYFUNCTION("JOIN("","", iferror(filter('Asignación'!C:C,'Asignación'!A:A=A30),{1,2,3,4,5,6,7,8,9,10,11,12,13,14}))"),"1,2,3,4,5,6,7,8,9,10,11,12,13,14")</f>
        <v>1,2,3,4,5,6,7,8,9,10,11,12,13,14</v>
      </c>
      <c r="N30" s="7">
        <f ca="1">IFERROR(__xludf.DUMMYFUNCTION("countunique(iferror(filter('Asignación'!C:C,'Asignación'!A:A=A30),{1,2,3,4,5,6,7,8,9,10,11,12,13,14}))"),14)</f>
        <v>14</v>
      </c>
      <c r="O30" s="18" t="b">
        <f t="shared" ref="O30:AB30" ca="1" si="29">IFERROR(__xludf.DUMMYFUNCTION("iferror(match(O$1,SPLIT($M30,"",""),0)&gt;0,false)"),TRUE)</f>
        <v>1</v>
      </c>
      <c r="P30" s="18" t="b">
        <f t="shared" ca="1" si="29"/>
        <v>1</v>
      </c>
      <c r="Q30" s="18" t="b">
        <f t="shared" ca="1" si="29"/>
        <v>1</v>
      </c>
      <c r="R30" s="18" t="b">
        <f t="shared" ca="1" si="29"/>
        <v>1</v>
      </c>
      <c r="S30" s="18" t="b">
        <f t="shared" ca="1" si="29"/>
        <v>1</v>
      </c>
      <c r="T30" s="18" t="b">
        <f t="shared" ca="1" si="29"/>
        <v>1</v>
      </c>
      <c r="U30" s="18" t="b">
        <f t="shared" ca="1" si="29"/>
        <v>1</v>
      </c>
      <c r="V30" s="18" t="b">
        <f t="shared" ca="1" si="29"/>
        <v>1</v>
      </c>
      <c r="W30" s="18" t="b">
        <f t="shared" ca="1" si="29"/>
        <v>1</v>
      </c>
      <c r="X30" s="18" t="b">
        <f t="shared" ca="1" si="29"/>
        <v>1</v>
      </c>
      <c r="Y30" s="18" t="b">
        <f t="shared" ca="1" si="29"/>
        <v>1</v>
      </c>
      <c r="Z30" s="18" t="b">
        <f t="shared" ca="1" si="29"/>
        <v>1</v>
      </c>
      <c r="AA30" s="18" t="b">
        <f t="shared" ca="1" si="29"/>
        <v>1</v>
      </c>
      <c r="AB30" s="18" t="b">
        <f t="shared" ca="1" si="29"/>
        <v>1</v>
      </c>
      <c r="AC30" s="7" t="s">
        <v>34</v>
      </c>
    </row>
    <row r="31" spans="1:29" ht="15.75" customHeight="1" x14ac:dyDescent="0.15">
      <c r="A31" s="7">
        <v>1207</v>
      </c>
      <c r="B31" s="7" t="s">
        <v>90</v>
      </c>
      <c r="C31" s="9" t="s">
        <v>91</v>
      </c>
      <c r="D31" s="10">
        <v>30</v>
      </c>
      <c r="E31" s="11"/>
      <c r="F31" s="13">
        <f ca="1">IFERROR(__xludf.DUMMYFUNCTION("COUNT(FILTER(Ingredientes!A:A,Ingredientes!A:A=A31))"),1)</f>
        <v>1</v>
      </c>
      <c r="G31" s="13">
        <f ca="1">IFERROR(__xludf.DUMMYFUNCTION("COUNT(FILTER(Ingredientes!A:A,Ingredientes!C:C=A31))"),2)</f>
        <v>2</v>
      </c>
      <c r="H31" s="13">
        <v>2</v>
      </c>
      <c r="I31" s="7">
        <v>1</v>
      </c>
      <c r="J31" s="7" t="s">
        <v>42</v>
      </c>
      <c r="K31" s="13">
        <v>12</v>
      </c>
      <c r="L31" s="13">
        <v>20</v>
      </c>
      <c r="M31" s="15" t="str">
        <f ca="1">IFERROR(__xludf.DUMMYFUNCTION("JOIN("","", iferror(filter('Asignación'!C:C,'Asignación'!A:A=A31),{1,2,3,4,5,6,7,8,9,10,11,12,13,14}))"),"1,2,3,4,5,6,7,8,9,10,11,12,13,14")</f>
        <v>1,2,3,4,5,6,7,8,9,10,11,12,13,14</v>
      </c>
      <c r="N31" s="7">
        <f ca="1">IFERROR(__xludf.DUMMYFUNCTION("countunique(iferror(filter('Asignación'!C:C,'Asignación'!A:A=A31),{1,2,3,4,5,6,7,8,9,10,11,12,13,14}))"),14)</f>
        <v>14</v>
      </c>
      <c r="O31" s="18" t="b">
        <f t="shared" ref="O31:AB31" ca="1" si="30">IFERROR(__xludf.DUMMYFUNCTION("iferror(match(O$1,SPLIT($M31,"",""),0)&gt;0,false)"),TRUE)</f>
        <v>1</v>
      </c>
      <c r="P31" s="18" t="b">
        <f t="shared" ca="1" si="30"/>
        <v>1</v>
      </c>
      <c r="Q31" s="18" t="b">
        <f t="shared" ca="1" si="30"/>
        <v>1</v>
      </c>
      <c r="R31" s="18" t="b">
        <f t="shared" ca="1" si="30"/>
        <v>1</v>
      </c>
      <c r="S31" s="18" t="b">
        <f t="shared" ca="1" si="30"/>
        <v>1</v>
      </c>
      <c r="T31" s="18" t="b">
        <f t="shared" ca="1" si="30"/>
        <v>1</v>
      </c>
      <c r="U31" s="18" t="b">
        <f t="shared" ca="1" si="30"/>
        <v>1</v>
      </c>
      <c r="V31" s="18" t="b">
        <f t="shared" ca="1" si="30"/>
        <v>1</v>
      </c>
      <c r="W31" s="18" t="b">
        <f t="shared" ca="1" si="30"/>
        <v>1</v>
      </c>
      <c r="X31" s="18" t="b">
        <f t="shared" ca="1" si="30"/>
        <v>1</v>
      </c>
      <c r="Y31" s="18" t="b">
        <f t="shared" ca="1" si="30"/>
        <v>1</v>
      </c>
      <c r="Z31" s="18" t="b">
        <f t="shared" ca="1" si="30"/>
        <v>1</v>
      </c>
      <c r="AA31" s="18" t="b">
        <f t="shared" ca="1" si="30"/>
        <v>1</v>
      </c>
      <c r="AB31" s="18" t="b">
        <f t="shared" ca="1" si="30"/>
        <v>1</v>
      </c>
      <c r="AC31" s="7" t="s">
        <v>34</v>
      </c>
    </row>
    <row r="32" spans="1:29" ht="15.75" customHeight="1" x14ac:dyDescent="0.15">
      <c r="A32" s="7">
        <v>1209</v>
      </c>
      <c r="B32" s="7" t="s">
        <v>92</v>
      </c>
      <c r="C32" s="9" t="s">
        <v>93</v>
      </c>
      <c r="D32" s="10">
        <v>30</v>
      </c>
      <c r="E32" s="11"/>
      <c r="F32" s="13">
        <f ca="1">IFERROR(__xludf.DUMMYFUNCTION("COUNT(FILTER(Ingredientes!A:A,Ingredientes!A:A=A32))"),1)</f>
        <v>1</v>
      </c>
      <c r="G32" s="13">
        <f ca="1">IFERROR(__xludf.DUMMYFUNCTION("COUNT(FILTER(Ingredientes!A:A,Ingredientes!C:C=A32))"),2)</f>
        <v>2</v>
      </c>
      <c r="H32" s="13">
        <v>1.5</v>
      </c>
      <c r="I32" s="7">
        <v>1</v>
      </c>
      <c r="J32" s="7" t="s">
        <v>42</v>
      </c>
      <c r="K32" s="13">
        <v>14</v>
      </c>
      <c r="L32" s="13">
        <v>30</v>
      </c>
      <c r="M32" s="15" t="str">
        <f ca="1">IFERROR(__xludf.DUMMYFUNCTION("JOIN("","", iferror(filter('Asignación'!C:C,'Asignación'!A:A=A32),{1,2,3,4,5,6,7,8,9,10,11,12,13,14}))"),"1,2,3,4,5,6,7,8,9,10,11,12,13,14")</f>
        <v>1,2,3,4,5,6,7,8,9,10,11,12,13,14</v>
      </c>
      <c r="N32" s="7">
        <f ca="1">IFERROR(__xludf.DUMMYFUNCTION("countunique(iferror(filter('Asignación'!C:C,'Asignación'!A:A=A32),{1,2,3,4,5,6,7,8,9,10,11,12,13,14}))"),14)</f>
        <v>14</v>
      </c>
      <c r="O32" s="18" t="b">
        <f t="shared" ref="O32:AB32" ca="1" si="31">IFERROR(__xludf.DUMMYFUNCTION("iferror(match(O$1,SPLIT($M32,"",""),0)&gt;0,false)"),TRUE)</f>
        <v>1</v>
      </c>
      <c r="P32" s="18" t="b">
        <f t="shared" ca="1" si="31"/>
        <v>1</v>
      </c>
      <c r="Q32" s="18" t="b">
        <f t="shared" ca="1" si="31"/>
        <v>1</v>
      </c>
      <c r="R32" s="18" t="b">
        <f t="shared" ca="1" si="31"/>
        <v>1</v>
      </c>
      <c r="S32" s="18" t="b">
        <f t="shared" ca="1" si="31"/>
        <v>1</v>
      </c>
      <c r="T32" s="18" t="b">
        <f t="shared" ca="1" si="31"/>
        <v>1</v>
      </c>
      <c r="U32" s="18" t="b">
        <f t="shared" ca="1" si="31"/>
        <v>1</v>
      </c>
      <c r="V32" s="18" t="b">
        <f t="shared" ca="1" si="31"/>
        <v>1</v>
      </c>
      <c r="W32" s="18" t="b">
        <f t="shared" ca="1" si="31"/>
        <v>1</v>
      </c>
      <c r="X32" s="18" t="b">
        <f t="shared" ca="1" si="31"/>
        <v>1</v>
      </c>
      <c r="Y32" s="18" t="b">
        <f t="shared" ca="1" si="31"/>
        <v>1</v>
      </c>
      <c r="Z32" s="18" t="b">
        <f t="shared" ca="1" si="31"/>
        <v>1</v>
      </c>
      <c r="AA32" s="18" t="b">
        <f t="shared" ca="1" si="31"/>
        <v>1</v>
      </c>
      <c r="AB32" s="18" t="b">
        <f t="shared" ca="1" si="31"/>
        <v>1</v>
      </c>
      <c r="AC32" s="7" t="s">
        <v>34</v>
      </c>
    </row>
    <row r="33" spans="1:29" ht="15.75" customHeight="1" x14ac:dyDescent="0.15">
      <c r="A33" s="7">
        <v>1210</v>
      </c>
      <c r="B33" s="7" t="s">
        <v>94</v>
      </c>
      <c r="C33" s="9" t="s">
        <v>95</v>
      </c>
      <c r="D33" s="10">
        <v>10</v>
      </c>
      <c r="E33" s="11"/>
      <c r="F33" s="13">
        <f ca="1">IFERROR(__xludf.DUMMYFUNCTION("COUNT(FILTER(Ingredientes!A:A,Ingredientes!A:A=A33))"),1)</f>
        <v>1</v>
      </c>
      <c r="G33" s="13">
        <f ca="1">IFERROR(__xludf.DUMMYFUNCTION("COUNT(FILTER(Ingredientes!A:A,Ingredientes!C:C=A33))"),15)</f>
        <v>15</v>
      </c>
      <c r="H33" s="13">
        <v>2.2999999999999998</v>
      </c>
      <c r="I33" s="7">
        <v>1</v>
      </c>
      <c r="J33" s="7" t="s">
        <v>42</v>
      </c>
      <c r="K33" s="13">
        <v>9</v>
      </c>
      <c r="L33" s="13">
        <v>10</v>
      </c>
      <c r="M33" s="15" t="str">
        <f ca="1">IFERROR(__xludf.DUMMYFUNCTION("JOIN("","", iferror(filter('Asignación'!C:C,'Asignación'!A:A=A33),{1,2,3,4,5,6,7,8,9,10,11,12,13,14}))"),"1,2,3,4,5,6,7,8,9,10,11,12,13,14")</f>
        <v>1,2,3,4,5,6,7,8,9,10,11,12,13,14</v>
      </c>
      <c r="N33" s="7">
        <f ca="1">IFERROR(__xludf.DUMMYFUNCTION("countunique(iferror(filter('Asignación'!C:C,'Asignación'!A:A=A33),{1,2,3,4,5,6,7,8,9,10,11,12,13,14}))"),14)</f>
        <v>14</v>
      </c>
      <c r="O33" s="18" t="b">
        <f t="shared" ref="O33:AB33" ca="1" si="32">IFERROR(__xludf.DUMMYFUNCTION("iferror(match(O$1,SPLIT($M33,"",""),0)&gt;0,false)"),TRUE)</f>
        <v>1</v>
      </c>
      <c r="P33" s="18" t="b">
        <f t="shared" ca="1" si="32"/>
        <v>1</v>
      </c>
      <c r="Q33" s="18" t="b">
        <f t="shared" ca="1" si="32"/>
        <v>1</v>
      </c>
      <c r="R33" s="18" t="b">
        <f t="shared" ca="1" si="32"/>
        <v>1</v>
      </c>
      <c r="S33" s="18" t="b">
        <f t="shared" ca="1" si="32"/>
        <v>1</v>
      </c>
      <c r="T33" s="18" t="b">
        <f t="shared" ca="1" si="32"/>
        <v>1</v>
      </c>
      <c r="U33" s="18" t="b">
        <f t="shared" ca="1" si="32"/>
        <v>1</v>
      </c>
      <c r="V33" s="18" t="b">
        <f t="shared" ca="1" si="32"/>
        <v>1</v>
      </c>
      <c r="W33" s="18" t="b">
        <f t="shared" ca="1" si="32"/>
        <v>1</v>
      </c>
      <c r="X33" s="18" t="b">
        <f t="shared" ca="1" si="32"/>
        <v>1</v>
      </c>
      <c r="Y33" s="18" t="b">
        <f t="shared" ca="1" si="32"/>
        <v>1</v>
      </c>
      <c r="Z33" s="18" t="b">
        <f t="shared" ca="1" si="32"/>
        <v>1</v>
      </c>
      <c r="AA33" s="18" t="b">
        <f t="shared" ca="1" si="32"/>
        <v>1</v>
      </c>
      <c r="AB33" s="18" t="b">
        <f t="shared" ca="1" si="32"/>
        <v>1</v>
      </c>
      <c r="AC33" s="7" t="s">
        <v>34</v>
      </c>
    </row>
    <row r="34" spans="1:29" ht="15.75" customHeight="1" x14ac:dyDescent="0.15">
      <c r="A34" s="7">
        <v>1211</v>
      </c>
      <c r="B34" s="7" t="s">
        <v>96</v>
      </c>
      <c r="C34" s="9" t="s">
        <v>97</v>
      </c>
      <c r="D34" s="10">
        <v>10</v>
      </c>
      <c r="E34" s="11"/>
      <c r="F34" s="13">
        <f ca="1">IFERROR(__xludf.DUMMYFUNCTION("COUNT(FILTER(Ingredientes!A:A,Ingredientes!A:A=A34))"),1)</f>
        <v>1</v>
      </c>
      <c r="G34" s="13">
        <f ca="1">IFERROR(__xludf.DUMMYFUNCTION("COUNT(FILTER(Ingredientes!A:A,Ingredientes!C:C=A34))"),6)</f>
        <v>6</v>
      </c>
      <c r="H34" s="13">
        <v>12</v>
      </c>
      <c r="I34" s="7">
        <v>1</v>
      </c>
      <c r="J34" s="7" t="s">
        <v>42</v>
      </c>
      <c r="K34" s="13">
        <v>10</v>
      </c>
      <c r="L34" s="13">
        <v>10</v>
      </c>
      <c r="M34" s="15" t="str">
        <f ca="1">IFERROR(__xludf.DUMMYFUNCTION("JOIN("","", iferror(filter('Asignación'!C:C,'Asignación'!A:A=A34),{1,2,3,4,5,6,7,8,9,10,11,12,13,14}))"),"1,2,3,4,5,6,7,8,9,10,11,12,13,14")</f>
        <v>1,2,3,4,5,6,7,8,9,10,11,12,13,14</v>
      </c>
      <c r="N34" s="7">
        <f ca="1">IFERROR(__xludf.DUMMYFUNCTION("countunique(iferror(filter('Asignación'!C:C,'Asignación'!A:A=A34),{1,2,3,4,5,6,7,8,9,10,11,12,13,14}))"),14)</f>
        <v>14</v>
      </c>
      <c r="O34" s="18" t="b">
        <f t="shared" ref="O34:AB34" ca="1" si="33">IFERROR(__xludf.DUMMYFUNCTION("iferror(match(O$1,SPLIT($M34,"",""),0)&gt;0,false)"),TRUE)</f>
        <v>1</v>
      </c>
      <c r="P34" s="18" t="b">
        <f t="shared" ca="1" si="33"/>
        <v>1</v>
      </c>
      <c r="Q34" s="18" t="b">
        <f t="shared" ca="1" si="33"/>
        <v>1</v>
      </c>
      <c r="R34" s="18" t="b">
        <f t="shared" ca="1" si="33"/>
        <v>1</v>
      </c>
      <c r="S34" s="18" t="b">
        <f t="shared" ca="1" si="33"/>
        <v>1</v>
      </c>
      <c r="T34" s="18" t="b">
        <f t="shared" ca="1" si="33"/>
        <v>1</v>
      </c>
      <c r="U34" s="18" t="b">
        <f t="shared" ca="1" si="33"/>
        <v>1</v>
      </c>
      <c r="V34" s="18" t="b">
        <f t="shared" ca="1" si="33"/>
        <v>1</v>
      </c>
      <c r="W34" s="18" t="b">
        <f t="shared" ca="1" si="33"/>
        <v>1</v>
      </c>
      <c r="X34" s="18" t="b">
        <f t="shared" ca="1" si="33"/>
        <v>1</v>
      </c>
      <c r="Y34" s="18" t="b">
        <f t="shared" ca="1" si="33"/>
        <v>1</v>
      </c>
      <c r="Z34" s="18" t="b">
        <f t="shared" ca="1" si="33"/>
        <v>1</v>
      </c>
      <c r="AA34" s="18" t="b">
        <f t="shared" ca="1" si="33"/>
        <v>1</v>
      </c>
      <c r="AB34" s="18" t="b">
        <f t="shared" ca="1" si="33"/>
        <v>1</v>
      </c>
      <c r="AC34" s="7" t="s">
        <v>34</v>
      </c>
    </row>
    <row r="35" spans="1:29" ht="15.75" customHeight="1" x14ac:dyDescent="0.15">
      <c r="A35" s="7">
        <v>1215</v>
      </c>
      <c r="B35" s="7" t="s">
        <v>98</v>
      </c>
      <c r="C35" s="9" t="s">
        <v>99</v>
      </c>
      <c r="D35" s="10">
        <v>0</v>
      </c>
      <c r="E35" s="11"/>
      <c r="F35" s="13">
        <f ca="1">IFERROR(__xludf.DUMMYFUNCTION("COUNT(FILTER(Ingredientes!A:A,Ingredientes!A:A=A35))"),1)</f>
        <v>1</v>
      </c>
      <c r="G35" s="13">
        <f ca="1">IFERROR(__xludf.DUMMYFUNCTION("COUNT(FILTER(Ingredientes!A:A,Ingredientes!C:C=A35))"),2)</f>
        <v>2</v>
      </c>
      <c r="H35" s="13">
        <v>3</v>
      </c>
      <c r="I35" s="7">
        <v>1</v>
      </c>
      <c r="J35" s="7" t="s">
        <v>42</v>
      </c>
      <c r="K35" s="13">
        <v>8</v>
      </c>
      <c r="L35" s="13">
        <v>10</v>
      </c>
      <c r="M35" s="15" t="str">
        <f ca="1">IFERROR(__xludf.DUMMYFUNCTION("JOIN("","", iferror(filter('Asignación'!C:C,'Asignación'!A:A=A35),{1,2,3,4,5,6,7,8,9,10,11,12,13,14}))"),"1,2,3,4,5,6,7,8,9,10,11,12,13,14")</f>
        <v>1,2,3,4,5,6,7,8,9,10,11,12,13,14</v>
      </c>
      <c r="N35" s="7">
        <f ca="1">IFERROR(__xludf.DUMMYFUNCTION("countunique(iferror(filter('Asignación'!C:C,'Asignación'!A:A=A35),{1,2,3,4,5,6,7,8,9,10,11,12,13,14}))"),14)</f>
        <v>14</v>
      </c>
      <c r="O35" s="18" t="b">
        <f t="shared" ref="O35:AB35" ca="1" si="34">IFERROR(__xludf.DUMMYFUNCTION("iferror(match(O$1,SPLIT($M35,"",""),0)&gt;0,false)"),TRUE)</f>
        <v>1</v>
      </c>
      <c r="P35" s="18" t="b">
        <f t="shared" ca="1" si="34"/>
        <v>1</v>
      </c>
      <c r="Q35" s="18" t="b">
        <f t="shared" ca="1" si="34"/>
        <v>1</v>
      </c>
      <c r="R35" s="18" t="b">
        <f t="shared" ca="1" si="34"/>
        <v>1</v>
      </c>
      <c r="S35" s="18" t="b">
        <f t="shared" ca="1" si="34"/>
        <v>1</v>
      </c>
      <c r="T35" s="18" t="b">
        <f t="shared" ca="1" si="34"/>
        <v>1</v>
      </c>
      <c r="U35" s="18" t="b">
        <f t="shared" ca="1" si="34"/>
        <v>1</v>
      </c>
      <c r="V35" s="18" t="b">
        <f t="shared" ca="1" si="34"/>
        <v>1</v>
      </c>
      <c r="W35" s="18" t="b">
        <f t="shared" ca="1" si="34"/>
        <v>1</v>
      </c>
      <c r="X35" s="18" t="b">
        <f t="shared" ca="1" si="34"/>
        <v>1</v>
      </c>
      <c r="Y35" s="18" t="b">
        <f t="shared" ca="1" si="34"/>
        <v>1</v>
      </c>
      <c r="Z35" s="18" t="b">
        <f t="shared" ca="1" si="34"/>
        <v>1</v>
      </c>
      <c r="AA35" s="18" t="b">
        <f t="shared" ca="1" si="34"/>
        <v>1</v>
      </c>
      <c r="AB35" s="18" t="b">
        <f t="shared" ca="1" si="34"/>
        <v>1</v>
      </c>
      <c r="AC35" s="7" t="s">
        <v>34</v>
      </c>
    </row>
    <row r="36" spans="1:29" ht="15.75" customHeight="1" x14ac:dyDescent="0.15">
      <c r="A36" s="7">
        <v>1216</v>
      </c>
      <c r="B36" s="7" t="s">
        <v>100</v>
      </c>
      <c r="C36" s="9" t="s">
        <v>101</v>
      </c>
      <c r="D36" s="10">
        <v>10</v>
      </c>
      <c r="E36" s="19"/>
      <c r="F36" s="13">
        <f ca="1">IFERROR(__xludf.DUMMYFUNCTION("COUNT(FILTER(Ingredientes!A:A,Ingredientes!A:A=A36))"),1)</f>
        <v>1</v>
      </c>
      <c r="G36" s="13">
        <f ca="1">IFERROR(__xludf.DUMMYFUNCTION("COUNT(FILTER(Ingredientes!A:A,Ingredientes!C:C=A36))"),5)</f>
        <v>5</v>
      </c>
      <c r="H36" s="13">
        <v>24</v>
      </c>
      <c r="I36" s="7">
        <v>1</v>
      </c>
      <c r="J36" s="7" t="s">
        <v>42</v>
      </c>
      <c r="K36" s="13">
        <v>10</v>
      </c>
      <c r="L36" s="13">
        <v>30</v>
      </c>
      <c r="M36" s="15" t="str">
        <f ca="1">IFERROR(__xludf.DUMMYFUNCTION("JOIN("","", iferror(filter('Asignación'!C:C,'Asignación'!A:A=A36),{1,2,3,4,5,6,7,8,9,10,11,12,13,14}))"),"1,2,3,4,5,6,7,8,9,10,11,12,13,14")</f>
        <v>1,2,3,4,5,6,7,8,9,10,11,12,13,14</v>
      </c>
      <c r="N36" s="7">
        <f ca="1">IFERROR(__xludf.DUMMYFUNCTION("countunique(iferror(filter('Asignación'!C:C,'Asignación'!A:A=A36),{1,2,3,4,5,6,7,8,9,10,11,12,13,14}))"),14)</f>
        <v>14</v>
      </c>
      <c r="O36" s="18" t="b">
        <f t="shared" ref="O36:AB36" ca="1" si="35">IFERROR(__xludf.DUMMYFUNCTION("iferror(match(O$1,SPLIT($M36,"",""),0)&gt;0,false)"),TRUE)</f>
        <v>1</v>
      </c>
      <c r="P36" s="18" t="b">
        <f t="shared" ca="1" si="35"/>
        <v>1</v>
      </c>
      <c r="Q36" s="18" t="b">
        <f t="shared" ca="1" si="35"/>
        <v>1</v>
      </c>
      <c r="R36" s="18" t="b">
        <f t="shared" ca="1" si="35"/>
        <v>1</v>
      </c>
      <c r="S36" s="18" t="b">
        <f t="shared" ca="1" si="35"/>
        <v>1</v>
      </c>
      <c r="T36" s="18" t="b">
        <f t="shared" ca="1" si="35"/>
        <v>1</v>
      </c>
      <c r="U36" s="18" t="b">
        <f t="shared" ca="1" si="35"/>
        <v>1</v>
      </c>
      <c r="V36" s="18" t="b">
        <f t="shared" ca="1" si="35"/>
        <v>1</v>
      </c>
      <c r="W36" s="18" t="b">
        <f t="shared" ca="1" si="35"/>
        <v>1</v>
      </c>
      <c r="X36" s="18" t="b">
        <f t="shared" ca="1" si="35"/>
        <v>1</v>
      </c>
      <c r="Y36" s="18" t="b">
        <f t="shared" ca="1" si="35"/>
        <v>1</v>
      </c>
      <c r="Z36" s="18" t="b">
        <f t="shared" ca="1" si="35"/>
        <v>1</v>
      </c>
      <c r="AA36" s="18" t="b">
        <f t="shared" ca="1" si="35"/>
        <v>1</v>
      </c>
      <c r="AB36" s="18" t="b">
        <f t="shared" ca="1" si="35"/>
        <v>1</v>
      </c>
      <c r="AC36" s="7" t="s">
        <v>34</v>
      </c>
    </row>
    <row r="37" spans="1:29" ht="15.75" customHeight="1" x14ac:dyDescent="0.15">
      <c r="A37" s="7">
        <v>1301</v>
      </c>
      <c r="B37" s="7" t="s">
        <v>102</v>
      </c>
      <c r="C37" s="9" t="s">
        <v>103</v>
      </c>
      <c r="D37" s="10">
        <v>10</v>
      </c>
      <c r="E37" s="11"/>
      <c r="F37" s="13">
        <f ca="1">IFERROR(__xludf.DUMMYFUNCTION("COUNT(FILTER(Ingredientes!A:A,Ingredientes!A:A=A37))"),1)</f>
        <v>1</v>
      </c>
      <c r="G37" s="13">
        <f ca="1">IFERROR(__xludf.DUMMYFUNCTION("COUNT(FILTER(Ingredientes!A:A,Ingredientes!C:C=A37))"),5)</f>
        <v>5</v>
      </c>
      <c r="H37" s="13">
        <v>2</v>
      </c>
      <c r="I37" s="7">
        <v>1</v>
      </c>
      <c r="J37" s="7" t="s">
        <v>42</v>
      </c>
      <c r="K37" s="13">
        <v>5</v>
      </c>
      <c r="L37" s="13">
        <v>10</v>
      </c>
      <c r="M37" s="15" t="str">
        <f ca="1">IFERROR(__xludf.DUMMYFUNCTION("JOIN("","", iferror(filter('Asignación'!C:C,'Asignación'!A:A=A37),{1,2,3,4,5,6,7,8,9,10,11,12,13,14}))"),"1,2,3,4,5,6,7,8,9,10,11,12,13,14")</f>
        <v>1,2,3,4,5,6,7,8,9,10,11,12,13,14</v>
      </c>
      <c r="N37" s="7">
        <f ca="1">IFERROR(__xludf.DUMMYFUNCTION("countunique(iferror(filter('Asignación'!C:C,'Asignación'!A:A=A37),{1,2,3,4,5,6,7,8,9,10,11,12,13,14}))"),14)</f>
        <v>14</v>
      </c>
      <c r="O37" s="18" t="b">
        <f t="shared" ref="O37:AB37" ca="1" si="36">IFERROR(__xludf.DUMMYFUNCTION("iferror(match(O$1,SPLIT($M37,"",""),0)&gt;0,false)"),TRUE)</f>
        <v>1</v>
      </c>
      <c r="P37" s="18" t="b">
        <f t="shared" ca="1" si="36"/>
        <v>1</v>
      </c>
      <c r="Q37" s="18" t="b">
        <f t="shared" ca="1" si="36"/>
        <v>1</v>
      </c>
      <c r="R37" s="18" t="b">
        <f t="shared" ca="1" si="36"/>
        <v>1</v>
      </c>
      <c r="S37" s="18" t="b">
        <f t="shared" ca="1" si="36"/>
        <v>1</v>
      </c>
      <c r="T37" s="18" t="b">
        <f t="shared" ca="1" si="36"/>
        <v>1</v>
      </c>
      <c r="U37" s="18" t="b">
        <f t="shared" ca="1" si="36"/>
        <v>1</v>
      </c>
      <c r="V37" s="18" t="b">
        <f t="shared" ca="1" si="36"/>
        <v>1</v>
      </c>
      <c r="W37" s="18" t="b">
        <f t="shared" ca="1" si="36"/>
        <v>1</v>
      </c>
      <c r="X37" s="18" t="b">
        <f t="shared" ca="1" si="36"/>
        <v>1</v>
      </c>
      <c r="Y37" s="18" t="b">
        <f t="shared" ca="1" si="36"/>
        <v>1</v>
      </c>
      <c r="Z37" s="18" t="b">
        <f t="shared" ca="1" si="36"/>
        <v>1</v>
      </c>
      <c r="AA37" s="18" t="b">
        <f t="shared" ca="1" si="36"/>
        <v>1</v>
      </c>
      <c r="AB37" s="18" t="b">
        <f t="shared" ca="1" si="36"/>
        <v>1</v>
      </c>
      <c r="AC37" s="7" t="s">
        <v>34</v>
      </c>
    </row>
    <row r="38" spans="1:29" ht="15.75" customHeight="1" x14ac:dyDescent="0.15">
      <c r="A38" s="7">
        <v>1307</v>
      </c>
      <c r="B38" s="7" t="s">
        <v>104</v>
      </c>
      <c r="C38" s="9" t="s">
        <v>105</v>
      </c>
      <c r="D38" s="10">
        <v>50</v>
      </c>
      <c r="E38" s="11"/>
      <c r="F38" s="13">
        <f ca="1">IFERROR(__xludf.DUMMYFUNCTION("COUNT(FILTER(Ingredientes!A:A,Ingredientes!A:A=A38))"),1)</f>
        <v>1</v>
      </c>
      <c r="G38" s="13">
        <f ca="1">IFERROR(__xludf.DUMMYFUNCTION("COUNT(FILTER(Ingredientes!A:A,Ingredientes!C:C=A38))"),5)</f>
        <v>5</v>
      </c>
      <c r="H38" s="13">
        <v>1.2</v>
      </c>
      <c r="I38" s="7">
        <v>1</v>
      </c>
      <c r="J38" s="7" t="s">
        <v>42</v>
      </c>
      <c r="K38" s="13">
        <v>11</v>
      </c>
      <c r="L38" s="13">
        <v>30</v>
      </c>
      <c r="M38" s="15" t="str">
        <f ca="1">IFERROR(__xludf.DUMMYFUNCTION("JOIN("","", iferror(filter('Asignación'!C:C,'Asignación'!A:A=A38),{1,2,3,4,5,6,7,8,9,10,11,12,13,14}))"),"1,2,3,4,5,6,7,8,9,10,11,12,13,14")</f>
        <v>1,2,3,4,5,6,7,8,9,10,11,12,13,14</v>
      </c>
      <c r="N38" s="7">
        <f ca="1">IFERROR(__xludf.DUMMYFUNCTION("countunique(iferror(filter('Asignación'!C:C,'Asignación'!A:A=A38),{1,2,3,4,5,6,7,8,9,10,11,12,13,14}))"),14)</f>
        <v>14</v>
      </c>
      <c r="O38" s="18" t="b">
        <f t="shared" ref="O38:AB38" ca="1" si="37">IFERROR(__xludf.DUMMYFUNCTION("iferror(match(O$1,SPLIT($M38,"",""),0)&gt;0,false)"),TRUE)</f>
        <v>1</v>
      </c>
      <c r="P38" s="18" t="b">
        <f t="shared" ca="1" si="37"/>
        <v>1</v>
      </c>
      <c r="Q38" s="18" t="b">
        <f t="shared" ca="1" si="37"/>
        <v>1</v>
      </c>
      <c r="R38" s="18" t="b">
        <f t="shared" ca="1" si="37"/>
        <v>1</v>
      </c>
      <c r="S38" s="18" t="b">
        <f t="shared" ca="1" si="37"/>
        <v>1</v>
      </c>
      <c r="T38" s="18" t="b">
        <f t="shared" ca="1" si="37"/>
        <v>1</v>
      </c>
      <c r="U38" s="18" t="b">
        <f t="shared" ca="1" si="37"/>
        <v>1</v>
      </c>
      <c r="V38" s="18" t="b">
        <f t="shared" ca="1" si="37"/>
        <v>1</v>
      </c>
      <c r="W38" s="18" t="b">
        <f t="shared" ca="1" si="37"/>
        <v>1</v>
      </c>
      <c r="X38" s="18" t="b">
        <f t="shared" ca="1" si="37"/>
        <v>1</v>
      </c>
      <c r="Y38" s="18" t="b">
        <f t="shared" ca="1" si="37"/>
        <v>1</v>
      </c>
      <c r="Z38" s="18" t="b">
        <f t="shared" ca="1" si="37"/>
        <v>1</v>
      </c>
      <c r="AA38" s="18" t="b">
        <f t="shared" ca="1" si="37"/>
        <v>1</v>
      </c>
      <c r="AB38" s="18" t="b">
        <f t="shared" ca="1" si="37"/>
        <v>1</v>
      </c>
      <c r="AC38" s="7" t="s">
        <v>34</v>
      </c>
    </row>
    <row r="39" spans="1:29" ht="15.75" customHeight="1" x14ac:dyDescent="0.15">
      <c r="A39" s="7">
        <v>1309</v>
      </c>
      <c r="B39" s="7" t="s">
        <v>106</v>
      </c>
      <c r="C39" s="9" t="s">
        <v>107</v>
      </c>
      <c r="D39" s="10">
        <v>50</v>
      </c>
      <c r="E39" s="11"/>
      <c r="F39" s="13">
        <f ca="1">IFERROR(__xludf.DUMMYFUNCTION("COUNT(FILTER(Ingredientes!A:A,Ingredientes!A:A=A39))"),1)</f>
        <v>1</v>
      </c>
      <c r="G39" s="13">
        <f ca="1">IFERROR(__xludf.DUMMYFUNCTION("COUNT(FILTER(Ingredientes!A:A,Ingredientes!C:C=A39))"),5)</f>
        <v>5</v>
      </c>
      <c r="H39" s="13">
        <v>1.2</v>
      </c>
      <c r="I39" s="7">
        <v>1</v>
      </c>
      <c r="J39" s="7" t="s">
        <v>42</v>
      </c>
      <c r="K39" s="13">
        <v>11</v>
      </c>
      <c r="L39" s="13">
        <v>50</v>
      </c>
      <c r="M39" s="15" t="str">
        <f ca="1">IFERROR(__xludf.DUMMYFUNCTION("JOIN("","", iferror(filter('Asignación'!C:C,'Asignación'!A:A=A39),{1,2,3,4,5,6,7,8,9,10,11,12,13,14}))"),"1,2,3,4,5,6,7,8,9,10,11,12,13,14")</f>
        <v>1,2,3,4,5,6,7,8,9,10,11,12,13,14</v>
      </c>
      <c r="N39" s="7">
        <f ca="1">IFERROR(__xludf.DUMMYFUNCTION("countunique(iferror(filter('Asignación'!C:C,'Asignación'!A:A=A39),{1,2,3,4,5,6,7,8,9,10,11,12,13,14}))"),14)</f>
        <v>14</v>
      </c>
      <c r="O39" s="18" t="b">
        <f t="shared" ref="O39:AB39" ca="1" si="38">IFERROR(__xludf.DUMMYFUNCTION("iferror(match(O$1,SPLIT($M39,"",""),0)&gt;0,false)"),TRUE)</f>
        <v>1</v>
      </c>
      <c r="P39" s="18" t="b">
        <f t="shared" ca="1" si="38"/>
        <v>1</v>
      </c>
      <c r="Q39" s="18" t="b">
        <f t="shared" ca="1" si="38"/>
        <v>1</v>
      </c>
      <c r="R39" s="18" t="b">
        <f t="shared" ca="1" si="38"/>
        <v>1</v>
      </c>
      <c r="S39" s="18" t="b">
        <f t="shared" ca="1" si="38"/>
        <v>1</v>
      </c>
      <c r="T39" s="18" t="b">
        <f t="shared" ca="1" si="38"/>
        <v>1</v>
      </c>
      <c r="U39" s="18" t="b">
        <f t="shared" ca="1" si="38"/>
        <v>1</v>
      </c>
      <c r="V39" s="18" t="b">
        <f t="shared" ca="1" si="38"/>
        <v>1</v>
      </c>
      <c r="W39" s="18" t="b">
        <f t="shared" ca="1" si="38"/>
        <v>1</v>
      </c>
      <c r="X39" s="18" t="b">
        <f t="shared" ca="1" si="38"/>
        <v>1</v>
      </c>
      <c r="Y39" s="18" t="b">
        <f t="shared" ca="1" si="38"/>
        <v>1</v>
      </c>
      <c r="Z39" s="18" t="b">
        <f t="shared" ca="1" si="38"/>
        <v>1</v>
      </c>
      <c r="AA39" s="18" t="b">
        <f t="shared" ca="1" si="38"/>
        <v>1</v>
      </c>
      <c r="AB39" s="18" t="b">
        <f t="shared" ca="1" si="38"/>
        <v>1</v>
      </c>
      <c r="AC39" s="7" t="s">
        <v>34</v>
      </c>
    </row>
    <row r="40" spans="1:29" ht="15.75" customHeight="1" x14ac:dyDescent="0.15">
      <c r="A40" s="7">
        <v>1310</v>
      </c>
      <c r="B40" s="7" t="s">
        <v>108</v>
      </c>
      <c r="C40" s="9" t="s">
        <v>109</v>
      </c>
      <c r="D40" s="10">
        <v>10</v>
      </c>
      <c r="E40" s="11"/>
      <c r="F40" s="13">
        <f ca="1">IFERROR(__xludf.DUMMYFUNCTION("COUNT(FILTER(Ingredientes!A:A,Ingredientes!A:A=A40))"),1)</f>
        <v>1</v>
      </c>
      <c r="G40" s="13">
        <f ca="1">IFERROR(__xludf.DUMMYFUNCTION("COUNT(FILTER(Ingredientes!A:A,Ingredientes!C:C=A40))"),2)</f>
        <v>2</v>
      </c>
      <c r="H40" s="13">
        <v>2</v>
      </c>
      <c r="I40" s="7">
        <v>1</v>
      </c>
      <c r="J40" s="7" t="s">
        <v>42</v>
      </c>
      <c r="K40" s="13">
        <v>12</v>
      </c>
      <c r="L40" s="13">
        <v>10</v>
      </c>
      <c r="M40" s="15" t="str">
        <f ca="1">IFERROR(__xludf.DUMMYFUNCTION("JOIN("","", iferror(filter('Asignación'!C:C,'Asignación'!A:A=A40),{1,2,3,4,5,6,7,8,9,10,11,12,13,14}))"),"1,2,3,4,5,6,7,8,9,10,11,12,13,14")</f>
        <v>1,2,3,4,5,6,7,8,9,10,11,12,13,14</v>
      </c>
      <c r="N40" s="7">
        <f ca="1">IFERROR(__xludf.DUMMYFUNCTION("countunique(iferror(filter('Asignación'!C:C,'Asignación'!A:A=A40),{1,2,3,4,5,6,7,8,9,10,11,12,13,14}))"),14)</f>
        <v>14</v>
      </c>
      <c r="O40" s="18" t="b">
        <f t="shared" ref="O40:AB40" ca="1" si="39">IFERROR(__xludf.DUMMYFUNCTION("iferror(match(O$1,SPLIT($M40,"",""),0)&gt;0,false)"),TRUE)</f>
        <v>1</v>
      </c>
      <c r="P40" s="18" t="b">
        <f t="shared" ca="1" si="39"/>
        <v>1</v>
      </c>
      <c r="Q40" s="18" t="b">
        <f t="shared" ca="1" si="39"/>
        <v>1</v>
      </c>
      <c r="R40" s="18" t="b">
        <f t="shared" ca="1" si="39"/>
        <v>1</v>
      </c>
      <c r="S40" s="18" t="b">
        <f t="shared" ca="1" si="39"/>
        <v>1</v>
      </c>
      <c r="T40" s="18" t="b">
        <f t="shared" ca="1" si="39"/>
        <v>1</v>
      </c>
      <c r="U40" s="18" t="b">
        <f t="shared" ca="1" si="39"/>
        <v>1</v>
      </c>
      <c r="V40" s="18" t="b">
        <f t="shared" ca="1" si="39"/>
        <v>1</v>
      </c>
      <c r="W40" s="18" t="b">
        <f t="shared" ca="1" si="39"/>
        <v>1</v>
      </c>
      <c r="X40" s="18" t="b">
        <f t="shared" ca="1" si="39"/>
        <v>1</v>
      </c>
      <c r="Y40" s="18" t="b">
        <f t="shared" ca="1" si="39"/>
        <v>1</v>
      </c>
      <c r="Z40" s="18" t="b">
        <f t="shared" ca="1" si="39"/>
        <v>1</v>
      </c>
      <c r="AA40" s="18" t="b">
        <f t="shared" ca="1" si="39"/>
        <v>1</v>
      </c>
      <c r="AB40" s="18" t="b">
        <f t="shared" ca="1" si="39"/>
        <v>1</v>
      </c>
      <c r="AC40" s="7" t="s">
        <v>34</v>
      </c>
    </row>
    <row r="41" spans="1:29" ht="15.75" customHeight="1" x14ac:dyDescent="0.15">
      <c r="A41" s="7">
        <v>1407</v>
      </c>
      <c r="B41" s="7" t="s">
        <v>110</v>
      </c>
      <c r="C41" s="9" t="s">
        <v>111</v>
      </c>
      <c r="D41" s="10">
        <v>10</v>
      </c>
      <c r="E41" s="11"/>
      <c r="F41" s="13">
        <f ca="1">IFERROR(__xludf.DUMMYFUNCTION("COUNT(FILTER(Ingredientes!A:A,Ingredientes!A:A=A41))"),1)</f>
        <v>1</v>
      </c>
      <c r="G41" s="13">
        <f ca="1">IFERROR(__xludf.DUMMYFUNCTION("COUNT(FILTER(Ingredientes!A:A,Ingredientes!C:C=A41))"),4)</f>
        <v>4</v>
      </c>
      <c r="H41" s="13">
        <v>2</v>
      </c>
      <c r="I41" s="7">
        <v>1</v>
      </c>
      <c r="J41" s="7" t="s">
        <v>42</v>
      </c>
      <c r="K41" s="13">
        <v>14</v>
      </c>
      <c r="L41" s="13">
        <v>30</v>
      </c>
      <c r="M41" s="15" t="str">
        <f ca="1">IFERROR(__xludf.DUMMYFUNCTION("JOIN("","", iferror(filter('Asignación'!C:C,'Asignación'!A:A=A41),{1,2,3,4,5,6,7,8,9,10,11,12,13,14}))"),"1,2,3,4,5,6,7,8,9,10,11,12,13,14")</f>
        <v>1,2,3,4,5,6,7,8,9,10,11,12,13,14</v>
      </c>
      <c r="N41" s="7">
        <f ca="1">IFERROR(__xludf.DUMMYFUNCTION("countunique(iferror(filter('Asignación'!C:C,'Asignación'!A:A=A41),{1,2,3,4,5,6,7,8,9,10,11,12,13,14}))"),14)</f>
        <v>14</v>
      </c>
      <c r="O41" s="18" t="b">
        <f t="shared" ref="O41:AB41" ca="1" si="40">IFERROR(__xludf.DUMMYFUNCTION("iferror(match(O$1,SPLIT($M41,"",""),0)&gt;0,false)"),TRUE)</f>
        <v>1</v>
      </c>
      <c r="P41" s="18" t="b">
        <f t="shared" ca="1" si="40"/>
        <v>1</v>
      </c>
      <c r="Q41" s="18" t="b">
        <f t="shared" ca="1" si="40"/>
        <v>1</v>
      </c>
      <c r="R41" s="18" t="b">
        <f t="shared" ca="1" si="40"/>
        <v>1</v>
      </c>
      <c r="S41" s="18" t="b">
        <f t="shared" ca="1" si="40"/>
        <v>1</v>
      </c>
      <c r="T41" s="18" t="b">
        <f t="shared" ca="1" si="40"/>
        <v>1</v>
      </c>
      <c r="U41" s="18" t="b">
        <f t="shared" ca="1" si="40"/>
        <v>1</v>
      </c>
      <c r="V41" s="18" t="b">
        <f t="shared" ca="1" si="40"/>
        <v>1</v>
      </c>
      <c r="W41" s="18" t="b">
        <f t="shared" ca="1" si="40"/>
        <v>1</v>
      </c>
      <c r="X41" s="18" t="b">
        <f t="shared" ca="1" si="40"/>
        <v>1</v>
      </c>
      <c r="Y41" s="18" t="b">
        <f t="shared" ca="1" si="40"/>
        <v>1</v>
      </c>
      <c r="Z41" s="18" t="b">
        <f t="shared" ca="1" si="40"/>
        <v>1</v>
      </c>
      <c r="AA41" s="18" t="b">
        <f t="shared" ca="1" si="40"/>
        <v>1</v>
      </c>
      <c r="AB41" s="18" t="b">
        <f t="shared" ca="1" si="40"/>
        <v>1</v>
      </c>
      <c r="AC41" s="7" t="s">
        <v>34</v>
      </c>
    </row>
    <row r="42" spans="1:29" ht="15.75" customHeight="1" x14ac:dyDescent="0.15">
      <c r="A42" s="7">
        <v>10001</v>
      </c>
      <c r="B42" s="7" t="s">
        <v>112</v>
      </c>
      <c r="C42" s="9" t="s">
        <v>113</v>
      </c>
      <c r="D42" s="10">
        <v>10</v>
      </c>
      <c r="E42" s="10">
        <v>4500</v>
      </c>
      <c r="F42" s="13">
        <f ca="1">IFERROR(__xludf.DUMMYFUNCTION("COUNT(FILTER(Ingredientes!A:A,Ingredientes!A:A=A42))"),5)</f>
        <v>5</v>
      </c>
      <c r="G42" s="13">
        <f ca="1">IFERROR(__xludf.DUMMYFUNCTION("COUNT(FILTER(Ingredientes!A:A,Ingredientes!C:C=A42))"),0)</f>
        <v>0</v>
      </c>
      <c r="H42" s="13">
        <v>1</v>
      </c>
      <c r="I42" s="7">
        <v>1</v>
      </c>
      <c r="J42" s="7" t="s">
        <v>42</v>
      </c>
      <c r="K42" s="13">
        <v>1</v>
      </c>
      <c r="L42" s="13">
        <v>10</v>
      </c>
      <c r="M42" s="15" t="str">
        <f ca="1">IFERROR(__xludf.DUMMYFUNCTION("JOIN("","", iferror(filter('Asignación'!C:C,'Asignación'!A:A=A42),{1,2,3,4,5,6,7,8,9,10,11,12,13,14}))"),"1,2,3,4,5,6,7,8,9,10,11,12,13,14")</f>
        <v>1,2,3,4,5,6,7,8,9,10,11,12,13,14</v>
      </c>
      <c r="N42" s="7">
        <f ca="1">IFERROR(__xludf.DUMMYFUNCTION("countunique(iferror(filter('Asignación'!C:C,'Asignación'!A:A=A42),{1,2,3,4,5,6,7,8,9,10,11,12,13,14}))"),14)</f>
        <v>14</v>
      </c>
      <c r="O42" s="18" t="b">
        <f t="shared" ref="O42:AB42" ca="1" si="41">IFERROR(__xludf.DUMMYFUNCTION("iferror(match(O$1,SPLIT($M42,"",""),0)&gt;0,false)"),TRUE)</f>
        <v>1</v>
      </c>
      <c r="P42" s="18" t="b">
        <f t="shared" ca="1" si="41"/>
        <v>1</v>
      </c>
      <c r="Q42" s="18" t="b">
        <f t="shared" ca="1" si="41"/>
        <v>1</v>
      </c>
      <c r="R42" s="18" t="b">
        <f t="shared" ca="1" si="41"/>
        <v>1</v>
      </c>
      <c r="S42" s="18" t="b">
        <f t="shared" ca="1" si="41"/>
        <v>1</v>
      </c>
      <c r="T42" s="18" t="b">
        <f t="shared" ca="1" si="41"/>
        <v>1</v>
      </c>
      <c r="U42" s="18" t="b">
        <f t="shared" ca="1" si="41"/>
        <v>1</v>
      </c>
      <c r="V42" s="18" t="b">
        <f t="shared" ca="1" si="41"/>
        <v>1</v>
      </c>
      <c r="W42" s="18" t="b">
        <f t="shared" ca="1" si="41"/>
        <v>1</v>
      </c>
      <c r="X42" s="18" t="b">
        <f t="shared" ca="1" si="41"/>
        <v>1</v>
      </c>
      <c r="Y42" s="18" t="b">
        <f t="shared" ca="1" si="41"/>
        <v>1</v>
      </c>
      <c r="Z42" s="18" t="b">
        <f t="shared" ca="1" si="41"/>
        <v>1</v>
      </c>
      <c r="AA42" s="18" t="b">
        <f t="shared" ca="1" si="41"/>
        <v>1</v>
      </c>
      <c r="AB42" s="18" t="b">
        <f t="shared" ca="1" si="41"/>
        <v>1</v>
      </c>
      <c r="AC42" s="7" t="s">
        <v>114</v>
      </c>
    </row>
    <row r="43" spans="1:29" ht="15.75" customHeight="1" x14ac:dyDescent="0.15">
      <c r="A43" s="7">
        <v>10002</v>
      </c>
      <c r="B43" s="7" t="s">
        <v>115</v>
      </c>
      <c r="C43" s="9" t="s">
        <v>116</v>
      </c>
      <c r="D43" s="10">
        <v>10</v>
      </c>
      <c r="E43" s="10">
        <v>4500</v>
      </c>
      <c r="F43" s="13">
        <f ca="1">IFERROR(__xludf.DUMMYFUNCTION("COUNT(FILTER(Ingredientes!A:A,Ingredientes!A:A=A43))"),5)</f>
        <v>5</v>
      </c>
      <c r="G43" s="13">
        <f ca="1">IFERROR(__xludf.DUMMYFUNCTION("COUNT(FILTER(Ingredientes!A:A,Ingredientes!C:C=A43))"),0)</f>
        <v>0</v>
      </c>
      <c r="H43" s="13">
        <v>1</v>
      </c>
      <c r="I43" s="7">
        <v>1</v>
      </c>
      <c r="J43" s="7" t="s">
        <v>42</v>
      </c>
      <c r="K43" s="13">
        <v>1</v>
      </c>
      <c r="L43" s="13">
        <v>20</v>
      </c>
      <c r="M43" s="15" t="str">
        <f ca="1">IFERROR(__xludf.DUMMYFUNCTION("JOIN("","", iferror(filter('Asignación'!C:C,'Asignación'!A:A=A43),{1,2,3,4,5,6,7,8,9,10,11,12,13,14}))"),"1,2,3,4,5,6,7,8,9,10,11,12,13,14")</f>
        <v>1,2,3,4,5,6,7,8,9,10,11,12,13,14</v>
      </c>
      <c r="N43" s="7">
        <f ca="1">IFERROR(__xludf.DUMMYFUNCTION("countunique(iferror(filter('Asignación'!C:C,'Asignación'!A:A=A43),{1,2,3,4,5,6,7,8,9,10,11,12,13,14}))"),14)</f>
        <v>14</v>
      </c>
      <c r="O43" s="18" t="b">
        <f t="shared" ref="O43:AB43" ca="1" si="42">IFERROR(__xludf.DUMMYFUNCTION("iferror(match(O$1,SPLIT($M43,"",""),0)&gt;0,false)"),TRUE)</f>
        <v>1</v>
      </c>
      <c r="P43" s="18" t="b">
        <f t="shared" ca="1" si="42"/>
        <v>1</v>
      </c>
      <c r="Q43" s="18" t="b">
        <f t="shared" ca="1" si="42"/>
        <v>1</v>
      </c>
      <c r="R43" s="18" t="b">
        <f t="shared" ca="1" si="42"/>
        <v>1</v>
      </c>
      <c r="S43" s="18" t="b">
        <f t="shared" ca="1" si="42"/>
        <v>1</v>
      </c>
      <c r="T43" s="18" t="b">
        <f t="shared" ca="1" si="42"/>
        <v>1</v>
      </c>
      <c r="U43" s="18" t="b">
        <f t="shared" ca="1" si="42"/>
        <v>1</v>
      </c>
      <c r="V43" s="18" t="b">
        <f t="shared" ca="1" si="42"/>
        <v>1</v>
      </c>
      <c r="W43" s="18" t="b">
        <f t="shared" ca="1" si="42"/>
        <v>1</v>
      </c>
      <c r="X43" s="18" t="b">
        <f t="shared" ca="1" si="42"/>
        <v>1</v>
      </c>
      <c r="Y43" s="18" t="b">
        <f t="shared" ca="1" si="42"/>
        <v>1</v>
      </c>
      <c r="Z43" s="18" t="b">
        <f t="shared" ca="1" si="42"/>
        <v>1</v>
      </c>
      <c r="AA43" s="18" t="b">
        <f t="shared" ca="1" si="42"/>
        <v>1</v>
      </c>
      <c r="AB43" s="18" t="b">
        <f t="shared" ca="1" si="42"/>
        <v>1</v>
      </c>
      <c r="AC43" s="7" t="s">
        <v>114</v>
      </c>
    </row>
    <row r="44" spans="1:29" ht="15.75" customHeight="1" x14ac:dyDescent="0.15">
      <c r="A44" s="7">
        <v>10003</v>
      </c>
      <c r="B44" s="7" t="s">
        <v>117</v>
      </c>
      <c r="C44" s="9" t="s">
        <v>118</v>
      </c>
      <c r="D44" s="10">
        <v>10</v>
      </c>
      <c r="E44" s="10">
        <v>4700</v>
      </c>
      <c r="F44" s="13">
        <f ca="1">IFERROR(__xludf.DUMMYFUNCTION("COUNT(FILTER(Ingredientes!A:A,Ingredientes!A:A=A44))"),6)</f>
        <v>6</v>
      </c>
      <c r="G44" s="13">
        <f ca="1">IFERROR(__xludf.DUMMYFUNCTION("COUNT(FILTER(Ingredientes!A:A,Ingredientes!C:C=A44))"),0)</f>
        <v>0</v>
      </c>
      <c r="H44" s="13">
        <v>1</v>
      </c>
      <c r="I44" s="7">
        <v>1</v>
      </c>
      <c r="J44" s="7" t="s">
        <v>42</v>
      </c>
      <c r="K44" s="13">
        <v>1</v>
      </c>
      <c r="L44" s="13">
        <v>30</v>
      </c>
      <c r="M44" s="15" t="str">
        <f ca="1">IFERROR(__xludf.DUMMYFUNCTION("JOIN("","", iferror(filter('Asignación'!C:C,'Asignación'!A:A=A44),{1,2,3,4,5,6,7,8,9,10,11,12,13,14}))"),"1,2,3,4,5,6,7,8,9,10,11,12,13,14")</f>
        <v>1,2,3,4,5,6,7,8,9,10,11,12,13,14</v>
      </c>
      <c r="N44" s="7">
        <f ca="1">IFERROR(__xludf.DUMMYFUNCTION("countunique(iferror(filter('Asignación'!C:C,'Asignación'!A:A=A44),{1,2,3,4,5,6,7,8,9,10,11,12,13,14}))"),14)</f>
        <v>14</v>
      </c>
      <c r="O44" s="18" t="b">
        <f t="shared" ref="O44:AB44" ca="1" si="43">IFERROR(__xludf.DUMMYFUNCTION("iferror(match(O$1,SPLIT($M44,"",""),0)&gt;0,false)"),TRUE)</f>
        <v>1</v>
      </c>
      <c r="P44" s="18" t="b">
        <f t="shared" ca="1" si="43"/>
        <v>1</v>
      </c>
      <c r="Q44" s="18" t="b">
        <f t="shared" ca="1" si="43"/>
        <v>1</v>
      </c>
      <c r="R44" s="18" t="b">
        <f t="shared" ca="1" si="43"/>
        <v>1</v>
      </c>
      <c r="S44" s="18" t="b">
        <f t="shared" ca="1" si="43"/>
        <v>1</v>
      </c>
      <c r="T44" s="18" t="b">
        <f t="shared" ca="1" si="43"/>
        <v>1</v>
      </c>
      <c r="U44" s="18" t="b">
        <f t="shared" ca="1" si="43"/>
        <v>1</v>
      </c>
      <c r="V44" s="18" t="b">
        <f t="shared" ca="1" si="43"/>
        <v>1</v>
      </c>
      <c r="W44" s="18" t="b">
        <f t="shared" ca="1" si="43"/>
        <v>1</v>
      </c>
      <c r="X44" s="18" t="b">
        <f t="shared" ca="1" si="43"/>
        <v>1</v>
      </c>
      <c r="Y44" s="18" t="b">
        <f t="shared" ca="1" si="43"/>
        <v>1</v>
      </c>
      <c r="Z44" s="18" t="b">
        <f t="shared" ca="1" si="43"/>
        <v>1</v>
      </c>
      <c r="AA44" s="18" t="b">
        <f t="shared" ca="1" si="43"/>
        <v>1</v>
      </c>
      <c r="AB44" s="18" t="b">
        <f t="shared" ca="1" si="43"/>
        <v>1</v>
      </c>
      <c r="AC44" s="7" t="s">
        <v>114</v>
      </c>
    </row>
    <row r="45" spans="1:29" ht="15.75" customHeight="1" x14ac:dyDescent="0.15">
      <c r="A45" s="7">
        <v>10004</v>
      </c>
      <c r="B45" s="7" t="s">
        <v>119</v>
      </c>
      <c r="C45" s="9" t="s">
        <v>120</v>
      </c>
      <c r="D45" s="10">
        <v>10</v>
      </c>
      <c r="E45" s="10">
        <v>4700</v>
      </c>
      <c r="F45" s="13">
        <f ca="1">IFERROR(__xludf.DUMMYFUNCTION("COUNT(FILTER(Ingredientes!A:A,Ingredientes!A:A=A45))"),5)</f>
        <v>5</v>
      </c>
      <c r="G45" s="13">
        <f ca="1">IFERROR(__xludf.DUMMYFUNCTION("COUNT(FILTER(Ingredientes!A:A,Ingredientes!C:C=A45))"),0)</f>
        <v>0</v>
      </c>
      <c r="H45" s="13">
        <v>1</v>
      </c>
      <c r="I45" s="7">
        <v>1</v>
      </c>
      <c r="J45" s="7" t="s">
        <v>42</v>
      </c>
      <c r="K45" s="13">
        <v>1</v>
      </c>
      <c r="L45" s="13">
        <v>10</v>
      </c>
      <c r="M45" s="15" t="str">
        <f ca="1">IFERROR(__xludf.DUMMYFUNCTION("JOIN("","", iferror(filter('Asignación'!C:C,'Asignación'!A:A=A45),{1,2,3,4,5,6,7,8,9,10,11,12,13,14}))"),"1,2,3,4,5,6,7,8,9,10,11,12,13,14")</f>
        <v>1,2,3,4,5,6,7,8,9,10,11,12,13,14</v>
      </c>
      <c r="N45" s="7">
        <f ca="1">IFERROR(__xludf.DUMMYFUNCTION("countunique(iferror(filter('Asignación'!C:C,'Asignación'!A:A=A45),{1,2,3,4,5,6,7,8,9,10,11,12,13,14}))"),14)</f>
        <v>14</v>
      </c>
      <c r="O45" s="18" t="b">
        <f t="shared" ref="O45:AB45" ca="1" si="44">IFERROR(__xludf.DUMMYFUNCTION("iferror(match(O$1,SPLIT($M45,"",""),0)&gt;0,false)"),TRUE)</f>
        <v>1</v>
      </c>
      <c r="P45" s="18" t="b">
        <f t="shared" ca="1" si="44"/>
        <v>1</v>
      </c>
      <c r="Q45" s="18" t="b">
        <f t="shared" ca="1" si="44"/>
        <v>1</v>
      </c>
      <c r="R45" s="18" t="b">
        <f t="shared" ca="1" si="44"/>
        <v>1</v>
      </c>
      <c r="S45" s="18" t="b">
        <f t="shared" ca="1" si="44"/>
        <v>1</v>
      </c>
      <c r="T45" s="18" t="b">
        <f t="shared" ca="1" si="44"/>
        <v>1</v>
      </c>
      <c r="U45" s="18" t="b">
        <f t="shared" ca="1" si="44"/>
        <v>1</v>
      </c>
      <c r="V45" s="18" t="b">
        <f t="shared" ca="1" si="44"/>
        <v>1</v>
      </c>
      <c r="W45" s="18" t="b">
        <f t="shared" ca="1" si="44"/>
        <v>1</v>
      </c>
      <c r="X45" s="18" t="b">
        <f t="shared" ca="1" si="44"/>
        <v>1</v>
      </c>
      <c r="Y45" s="18" t="b">
        <f t="shared" ca="1" si="44"/>
        <v>1</v>
      </c>
      <c r="Z45" s="18" t="b">
        <f t="shared" ca="1" si="44"/>
        <v>1</v>
      </c>
      <c r="AA45" s="18" t="b">
        <f t="shared" ca="1" si="44"/>
        <v>1</v>
      </c>
      <c r="AB45" s="18" t="b">
        <f t="shared" ca="1" si="44"/>
        <v>1</v>
      </c>
      <c r="AC45" s="7" t="s">
        <v>114</v>
      </c>
    </row>
    <row r="46" spans="1:29" ht="15.75" customHeight="1" x14ac:dyDescent="0.15">
      <c r="A46" s="7">
        <v>10005</v>
      </c>
      <c r="B46" s="7" t="s">
        <v>121</v>
      </c>
      <c r="C46" s="9" t="s">
        <v>122</v>
      </c>
      <c r="D46" s="10">
        <v>10</v>
      </c>
      <c r="E46" s="10">
        <v>4700</v>
      </c>
      <c r="F46" s="13">
        <f ca="1">IFERROR(__xludf.DUMMYFUNCTION("COUNT(FILTER(Ingredientes!A:A,Ingredientes!A:A=A46))"),5)</f>
        <v>5</v>
      </c>
      <c r="G46" s="13">
        <f ca="1">IFERROR(__xludf.DUMMYFUNCTION("COUNT(FILTER(Ingredientes!A:A,Ingredientes!C:C=A46))"),0)</f>
        <v>0</v>
      </c>
      <c r="H46" s="13">
        <v>1</v>
      </c>
      <c r="I46" s="7">
        <v>1</v>
      </c>
      <c r="J46" s="7" t="s">
        <v>42</v>
      </c>
      <c r="K46" s="13">
        <v>1</v>
      </c>
      <c r="L46" s="13">
        <v>20</v>
      </c>
      <c r="M46" s="15" t="str">
        <f ca="1">IFERROR(__xludf.DUMMYFUNCTION("JOIN("","", iferror(filter('Asignación'!C:C,'Asignación'!A:A=A46),{1,2,3,4,5,6,7,8,9,10,11,12,13,14}))"),"1,2,3,4,5,6,7,8,9,10,11,12,13,14")</f>
        <v>1,2,3,4,5,6,7,8,9,10,11,12,13,14</v>
      </c>
      <c r="N46" s="7">
        <f ca="1">IFERROR(__xludf.DUMMYFUNCTION("countunique(iferror(filter('Asignación'!C:C,'Asignación'!A:A=A46),{1,2,3,4,5,6,7,8,9,10,11,12,13,14}))"),14)</f>
        <v>14</v>
      </c>
      <c r="O46" s="18" t="b">
        <f t="shared" ref="O46:AB46" ca="1" si="45">IFERROR(__xludf.DUMMYFUNCTION("iferror(match(O$1,SPLIT($M46,"",""),0)&gt;0,false)"),TRUE)</f>
        <v>1</v>
      </c>
      <c r="P46" s="18" t="b">
        <f t="shared" ca="1" si="45"/>
        <v>1</v>
      </c>
      <c r="Q46" s="18" t="b">
        <f t="shared" ca="1" si="45"/>
        <v>1</v>
      </c>
      <c r="R46" s="18" t="b">
        <f t="shared" ca="1" si="45"/>
        <v>1</v>
      </c>
      <c r="S46" s="18" t="b">
        <f t="shared" ca="1" si="45"/>
        <v>1</v>
      </c>
      <c r="T46" s="18" t="b">
        <f t="shared" ca="1" si="45"/>
        <v>1</v>
      </c>
      <c r="U46" s="18" t="b">
        <f t="shared" ca="1" si="45"/>
        <v>1</v>
      </c>
      <c r="V46" s="18" t="b">
        <f t="shared" ca="1" si="45"/>
        <v>1</v>
      </c>
      <c r="W46" s="18" t="b">
        <f t="shared" ca="1" si="45"/>
        <v>1</v>
      </c>
      <c r="X46" s="18" t="b">
        <f t="shared" ca="1" si="45"/>
        <v>1</v>
      </c>
      <c r="Y46" s="18" t="b">
        <f t="shared" ca="1" si="45"/>
        <v>1</v>
      </c>
      <c r="Z46" s="18" t="b">
        <f t="shared" ca="1" si="45"/>
        <v>1</v>
      </c>
      <c r="AA46" s="18" t="b">
        <f t="shared" ca="1" si="45"/>
        <v>1</v>
      </c>
      <c r="AB46" s="18" t="b">
        <f t="shared" ca="1" si="45"/>
        <v>1</v>
      </c>
      <c r="AC46" s="7" t="s">
        <v>114</v>
      </c>
    </row>
    <row r="47" spans="1:29" ht="22" x14ac:dyDescent="0.15">
      <c r="A47" s="7">
        <v>10006</v>
      </c>
      <c r="B47" s="7" t="s">
        <v>123</v>
      </c>
      <c r="C47" s="9" t="s">
        <v>124</v>
      </c>
      <c r="D47" s="10">
        <v>10</v>
      </c>
      <c r="E47" s="10">
        <v>4900</v>
      </c>
      <c r="F47" s="13">
        <f ca="1">IFERROR(__xludf.DUMMYFUNCTION("COUNT(FILTER(Ingredientes!A:A,Ingredientes!A:A=A47))"),5)</f>
        <v>5</v>
      </c>
      <c r="G47" s="13">
        <f ca="1">IFERROR(__xludf.DUMMYFUNCTION("COUNT(FILTER(Ingredientes!A:A,Ingredientes!C:C=A47))"),0)</f>
        <v>0</v>
      </c>
      <c r="H47" s="13">
        <v>1</v>
      </c>
      <c r="I47" s="7">
        <v>1</v>
      </c>
      <c r="J47" s="7" t="s">
        <v>42</v>
      </c>
      <c r="K47" s="13">
        <v>1</v>
      </c>
      <c r="L47" s="13">
        <v>10</v>
      </c>
      <c r="M47" s="15" t="str">
        <f ca="1">IFERROR(__xludf.DUMMYFUNCTION("JOIN("","", iferror(filter('Asignación'!C:C,'Asignación'!A:A=A47),{1,2,3,4,5,6,7,8,9,10,11,12,13,14}))"),"1,2,3,4,5,6,7,8,9,10,11,12,13,14")</f>
        <v>1,2,3,4,5,6,7,8,9,10,11,12,13,14</v>
      </c>
      <c r="N47" s="7">
        <f ca="1">IFERROR(__xludf.DUMMYFUNCTION("countunique(iferror(filter('Asignación'!C:C,'Asignación'!A:A=A47),{1,2,3,4,5,6,7,8,9,10,11,12,13,14}))"),14)</f>
        <v>14</v>
      </c>
      <c r="O47" s="18" t="b">
        <f t="shared" ref="O47:AB47" ca="1" si="46">IFERROR(__xludf.DUMMYFUNCTION("iferror(match(O$1,SPLIT($M47,"",""),0)&gt;0,false)"),TRUE)</f>
        <v>1</v>
      </c>
      <c r="P47" s="18" t="b">
        <f t="shared" ca="1" si="46"/>
        <v>1</v>
      </c>
      <c r="Q47" s="18" t="b">
        <f t="shared" ca="1" si="46"/>
        <v>1</v>
      </c>
      <c r="R47" s="18" t="b">
        <f t="shared" ca="1" si="46"/>
        <v>1</v>
      </c>
      <c r="S47" s="18" t="b">
        <f t="shared" ca="1" si="46"/>
        <v>1</v>
      </c>
      <c r="T47" s="18" t="b">
        <f t="shared" ca="1" si="46"/>
        <v>1</v>
      </c>
      <c r="U47" s="18" t="b">
        <f t="shared" ca="1" si="46"/>
        <v>1</v>
      </c>
      <c r="V47" s="18" t="b">
        <f t="shared" ca="1" si="46"/>
        <v>1</v>
      </c>
      <c r="W47" s="18" t="b">
        <f t="shared" ca="1" si="46"/>
        <v>1</v>
      </c>
      <c r="X47" s="18" t="b">
        <f t="shared" ca="1" si="46"/>
        <v>1</v>
      </c>
      <c r="Y47" s="18" t="b">
        <f t="shared" ca="1" si="46"/>
        <v>1</v>
      </c>
      <c r="Z47" s="18" t="b">
        <f t="shared" ca="1" si="46"/>
        <v>1</v>
      </c>
      <c r="AA47" s="18" t="b">
        <f t="shared" ca="1" si="46"/>
        <v>1</v>
      </c>
      <c r="AB47" s="18" t="b">
        <f t="shared" ca="1" si="46"/>
        <v>1</v>
      </c>
      <c r="AC47" s="7" t="s">
        <v>114</v>
      </c>
    </row>
    <row r="48" spans="1:29" ht="22" x14ac:dyDescent="0.15">
      <c r="A48" s="7">
        <v>10007</v>
      </c>
      <c r="B48" s="7" t="s">
        <v>125</v>
      </c>
      <c r="C48" s="9" t="s">
        <v>126</v>
      </c>
      <c r="D48" s="10">
        <v>10</v>
      </c>
      <c r="E48" s="10">
        <v>4900</v>
      </c>
      <c r="F48" s="13">
        <f ca="1">IFERROR(__xludf.DUMMYFUNCTION("COUNT(FILTER(Ingredientes!A:A,Ingredientes!A:A=A48))"),5)</f>
        <v>5</v>
      </c>
      <c r="G48" s="13">
        <f ca="1">IFERROR(__xludf.DUMMYFUNCTION("COUNT(FILTER(Ingredientes!A:A,Ingredientes!C:C=A48))"),0)</f>
        <v>0</v>
      </c>
      <c r="H48" s="13">
        <v>1</v>
      </c>
      <c r="I48" s="7">
        <v>1</v>
      </c>
      <c r="J48" s="7" t="s">
        <v>42</v>
      </c>
      <c r="K48" s="13">
        <v>1</v>
      </c>
      <c r="L48" s="13">
        <v>20</v>
      </c>
      <c r="M48" s="15" t="str">
        <f ca="1">IFERROR(__xludf.DUMMYFUNCTION("JOIN("","", iferror(filter('Asignación'!C:C,'Asignación'!A:A=A48),{1,2,3,4,5,6,7,8,9,10,11,12,13,14}))"),"1,2,3,4,5,6,7,8,9,10,11,12,13,14")</f>
        <v>1,2,3,4,5,6,7,8,9,10,11,12,13,14</v>
      </c>
      <c r="N48" s="7">
        <f ca="1">IFERROR(__xludf.DUMMYFUNCTION("countunique(iferror(filter('Asignación'!C:C,'Asignación'!A:A=A48),{1,2,3,4,5,6,7,8,9,10,11,12,13,14}))"),14)</f>
        <v>14</v>
      </c>
      <c r="O48" s="18" t="b">
        <f t="shared" ref="O48:AB48" ca="1" si="47">IFERROR(__xludf.DUMMYFUNCTION("iferror(match(O$1,SPLIT($M48,"",""),0)&gt;0,false)"),TRUE)</f>
        <v>1</v>
      </c>
      <c r="P48" s="18" t="b">
        <f t="shared" ca="1" si="47"/>
        <v>1</v>
      </c>
      <c r="Q48" s="18" t="b">
        <f t="shared" ca="1" si="47"/>
        <v>1</v>
      </c>
      <c r="R48" s="18" t="b">
        <f t="shared" ca="1" si="47"/>
        <v>1</v>
      </c>
      <c r="S48" s="18" t="b">
        <f t="shared" ca="1" si="47"/>
        <v>1</v>
      </c>
      <c r="T48" s="18" t="b">
        <f t="shared" ca="1" si="47"/>
        <v>1</v>
      </c>
      <c r="U48" s="18" t="b">
        <f t="shared" ca="1" si="47"/>
        <v>1</v>
      </c>
      <c r="V48" s="18" t="b">
        <f t="shared" ca="1" si="47"/>
        <v>1</v>
      </c>
      <c r="W48" s="18" t="b">
        <f t="shared" ca="1" si="47"/>
        <v>1</v>
      </c>
      <c r="X48" s="18" t="b">
        <f t="shared" ca="1" si="47"/>
        <v>1</v>
      </c>
      <c r="Y48" s="18" t="b">
        <f t="shared" ca="1" si="47"/>
        <v>1</v>
      </c>
      <c r="Z48" s="18" t="b">
        <f t="shared" ca="1" si="47"/>
        <v>1</v>
      </c>
      <c r="AA48" s="18" t="b">
        <f t="shared" ca="1" si="47"/>
        <v>1</v>
      </c>
      <c r="AB48" s="18" t="b">
        <f t="shared" ca="1" si="47"/>
        <v>1</v>
      </c>
      <c r="AC48" s="7" t="s">
        <v>114</v>
      </c>
    </row>
    <row r="49" spans="1:29" ht="22" x14ac:dyDescent="0.15">
      <c r="A49" s="7">
        <v>10008</v>
      </c>
      <c r="B49" s="7" t="s">
        <v>127</v>
      </c>
      <c r="C49" s="9" t="s">
        <v>128</v>
      </c>
      <c r="D49" s="10">
        <v>10</v>
      </c>
      <c r="E49" s="10">
        <v>4900</v>
      </c>
      <c r="F49" s="13">
        <f ca="1">IFERROR(__xludf.DUMMYFUNCTION("COUNT(FILTER(Ingredientes!A:A,Ingredientes!A:A=A49))"),5)</f>
        <v>5</v>
      </c>
      <c r="G49" s="13">
        <f ca="1">IFERROR(__xludf.DUMMYFUNCTION("COUNT(FILTER(Ingredientes!A:A,Ingredientes!C:C=A49))"),0)</f>
        <v>0</v>
      </c>
      <c r="H49" s="13">
        <v>1</v>
      </c>
      <c r="I49" s="7">
        <v>1</v>
      </c>
      <c r="J49" s="7" t="s">
        <v>42</v>
      </c>
      <c r="K49" s="13">
        <v>1</v>
      </c>
      <c r="L49" s="13">
        <v>20</v>
      </c>
      <c r="M49" s="15" t="str">
        <f ca="1">IFERROR(__xludf.DUMMYFUNCTION("JOIN("","", iferror(filter('Asignación'!C:C,'Asignación'!A:A=A49),{1,2,3,4,5,6,7,8,9,10,11,12,13,14}))"),"1,2,3,4,5,6,7,8,9,10,11,12,13,14")</f>
        <v>1,2,3,4,5,6,7,8,9,10,11,12,13,14</v>
      </c>
      <c r="N49" s="7">
        <f ca="1">IFERROR(__xludf.DUMMYFUNCTION("countunique(iferror(filter('Asignación'!C:C,'Asignación'!A:A=A49),{1,2,3,4,5,6,7,8,9,10,11,12,13,14}))"),14)</f>
        <v>14</v>
      </c>
      <c r="O49" s="18" t="b">
        <f t="shared" ref="O49:AB49" ca="1" si="48">IFERROR(__xludf.DUMMYFUNCTION("iferror(match(O$1,SPLIT($M49,"",""),0)&gt;0,false)"),TRUE)</f>
        <v>1</v>
      </c>
      <c r="P49" s="18" t="b">
        <f t="shared" ca="1" si="48"/>
        <v>1</v>
      </c>
      <c r="Q49" s="18" t="b">
        <f t="shared" ca="1" si="48"/>
        <v>1</v>
      </c>
      <c r="R49" s="18" t="b">
        <f t="shared" ca="1" si="48"/>
        <v>1</v>
      </c>
      <c r="S49" s="18" t="b">
        <f t="shared" ca="1" si="48"/>
        <v>1</v>
      </c>
      <c r="T49" s="18" t="b">
        <f t="shared" ca="1" si="48"/>
        <v>1</v>
      </c>
      <c r="U49" s="18" t="b">
        <f t="shared" ca="1" si="48"/>
        <v>1</v>
      </c>
      <c r="V49" s="18" t="b">
        <f t="shared" ca="1" si="48"/>
        <v>1</v>
      </c>
      <c r="W49" s="18" t="b">
        <f t="shared" ca="1" si="48"/>
        <v>1</v>
      </c>
      <c r="X49" s="18" t="b">
        <f t="shared" ca="1" si="48"/>
        <v>1</v>
      </c>
      <c r="Y49" s="18" t="b">
        <f t="shared" ca="1" si="48"/>
        <v>1</v>
      </c>
      <c r="Z49" s="18" t="b">
        <f t="shared" ca="1" si="48"/>
        <v>1</v>
      </c>
      <c r="AA49" s="18" t="b">
        <f t="shared" ca="1" si="48"/>
        <v>1</v>
      </c>
      <c r="AB49" s="18" t="b">
        <f t="shared" ca="1" si="48"/>
        <v>1</v>
      </c>
      <c r="AC49" s="7" t="s">
        <v>114</v>
      </c>
    </row>
    <row r="50" spans="1:29" ht="22" x14ac:dyDescent="0.15">
      <c r="A50" s="7">
        <v>10009</v>
      </c>
      <c r="B50" s="7" t="s">
        <v>129</v>
      </c>
      <c r="C50" s="9" t="s">
        <v>130</v>
      </c>
      <c r="D50" s="10">
        <v>10</v>
      </c>
      <c r="E50" s="10">
        <v>4900</v>
      </c>
      <c r="F50" s="13">
        <f ca="1">IFERROR(__xludf.DUMMYFUNCTION("COUNT(FILTER(Ingredientes!A:A,Ingredientes!A:A=A50))"),5)</f>
        <v>5</v>
      </c>
      <c r="G50" s="13">
        <f ca="1">IFERROR(__xludf.DUMMYFUNCTION("COUNT(FILTER(Ingredientes!A:A,Ingredientes!C:C=A50))"),0)</f>
        <v>0</v>
      </c>
      <c r="H50" s="13">
        <v>1</v>
      </c>
      <c r="I50" s="7">
        <v>1</v>
      </c>
      <c r="J50" s="7" t="s">
        <v>42</v>
      </c>
      <c r="K50" s="13">
        <v>1</v>
      </c>
      <c r="L50" s="13">
        <v>30</v>
      </c>
      <c r="M50" s="15" t="str">
        <f ca="1">IFERROR(__xludf.DUMMYFUNCTION("JOIN("","", iferror(filter('Asignación'!C:C,'Asignación'!A:A=A50),{1,2,3,4,5,6,7,8,9,10,11,12,13,14}))"),"1,2,3,4,5,6,7,8,9,10,11,12,13,14")</f>
        <v>1,2,3,4,5,6,7,8,9,10,11,12,13,14</v>
      </c>
      <c r="N50" s="7">
        <f ca="1">IFERROR(__xludf.DUMMYFUNCTION("countunique(iferror(filter('Asignación'!C:C,'Asignación'!A:A=A50),{1,2,3,4,5,6,7,8,9,10,11,12,13,14}))"),14)</f>
        <v>14</v>
      </c>
      <c r="O50" s="18" t="b">
        <f t="shared" ref="O50:AB50" ca="1" si="49">IFERROR(__xludf.DUMMYFUNCTION("iferror(match(O$1,SPLIT($M50,"",""),0)&gt;0,false)"),TRUE)</f>
        <v>1</v>
      </c>
      <c r="P50" s="18" t="b">
        <f t="shared" ca="1" si="49"/>
        <v>1</v>
      </c>
      <c r="Q50" s="18" t="b">
        <f t="shared" ca="1" si="49"/>
        <v>1</v>
      </c>
      <c r="R50" s="18" t="b">
        <f t="shared" ca="1" si="49"/>
        <v>1</v>
      </c>
      <c r="S50" s="18" t="b">
        <f t="shared" ca="1" si="49"/>
        <v>1</v>
      </c>
      <c r="T50" s="18" t="b">
        <f t="shared" ca="1" si="49"/>
        <v>1</v>
      </c>
      <c r="U50" s="18" t="b">
        <f t="shared" ca="1" si="49"/>
        <v>1</v>
      </c>
      <c r="V50" s="18" t="b">
        <f t="shared" ca="1" si="49"/>
        <v>1</v>
      </c>
      <c r="W50" s="18" t="b">
        <f t="shared" ca="1" si="49"/>
        <v>1</v>
      </c>
      <c r="X50" s="18" t="b">
        <f t="shared" ca="1" si="49"/>
        <v>1</v>
      </c>
      <c r="Y50" s="18" t="b">
        <f t="shared" ca="1" si="49"/>
        <v>1</v>
      </c>
      <c r="Z50" s="18" t="b">
        <f t="shared" ca="1" si="49"/>
        <v>1</v>
      </c>
      <c r="AA50" s="18" t="b">
        <f t="shared" ca="1" si="49"/>
        <v>1</v>
      </c>
      <c r="AB50" s="18" t="b">
        <f t="shared" ca="1" si="49"/>
        <v>1</v>
      </c>
      <c r="AC50" s="7" t="s">
        <v>114</v>
      </c>
    </row>
    <row r="51" spans="1:29" ht="22" x14ac:dyDescent="0.15">
      <c r="A51" s="7">
        <v>10010</v>
      </c>
      <c r="B51" s="7" t="s">
        <v>131</v>
      </c>
      <c r="C51" s="9" t="s">
        <v>132</v>
      </c>
      <c r="D51" s="10">
        <v>10</v>
      </c>
      <c r="E51" s="10">
        <v>4900</v>
      </c>
      <c r="F51" s="13">
        <f ca="1">IFERROR(__xludf.DUMMYFUNCTION("COUNT(FILTER(Ingredientes!A:A,Ingredientes!A:A=A51))"),5)</f>
        <v>5</v>
      </c>
      <c r="G51" s="13">
        <f ca="1">IFERROR(__xludf.DUMMYFUNCTION("COUNT(FILTER(Ingredientes!A:A,Ingredientes!C:C=A51))"),0)</f>
        <v>0</v>
      </c>
      <c r="H51" s="13">
        <v>1</v>
      </c>
      <c r="I51" s="7">
        <v>1</v>
      </c>
      <c r="J51" s="7" t="s">
        <v>42</v>
      </c>
      <c r="K51" s="13">
        <v>1</v>
      </c>
      <c r="L51" s="13">
        <v>10</v>
      </c>
      <c r="M51" s="15" t="str">
        <f ca="1">IFERROR(__xludf.DUMMYFUNCTION("JOIN("","", iferror(filter('Asignación'!C:C,'Asignación'!A:A=A51),{1,2,3,4,5,6,7,8,9,10,11,12,13,14}))"),"1,2,3,4,5,6,7,8,9,10,11,12,13,14")</f>
        <v>1,2,3,4,5,6,7,8,9,10,11,12,13,14</v>
      </c>
      <c r="N51" s="7">
        <f ca="1">IFERROR(__xludf.DUMMYFUNCTION("countunique(iferror(filter('Asignación'!C:C,'Asignación'!A:A=A51),{1,2,3,4,5,6,7,8,9,10,11,12,13,14}))"),14)</f>
        <v>14</v>
      </c>
      <c r="O51" s="18" t="b">
        <f t="shared" ref="O51:AB51" ca="1" si="50">IFERROR(__xludf.DUMMYFUNCTION("iferror(match(O$1,SPLIT($M51,"",""),0)&gt;0,false)"),TRUE)</f>
        <v>1</v>
      </c>
      <c r="P51" s="18" t="b">
        <f t="shared" ca="1" si="50"/>
        <v>1</v>
      </c>
      <c r="Q51" s="18" t="b">
        <f t="shared" ca="1" si="50"/>
        <v>1</v>
      </c>
      <c r="R51" s="18" t="b">
        <f t="shared" ca="1" si="50"/>
        <v>1</v>
      </c>
      <c r="S51" s="18" t="b">
        <f t="shared" ca="1" si="50"/>
        <v>1</v>
      </c>
      <c r="T51" s="18" t="b">
        <f t="shared" ca="1" si="50"/>
        <v>1</v>
      </c>
      <c r="U51" s="18" t="b">
        <f t="shared" ca="1" si="50"/>
        <v>1</v>
      </c>
      <c r="V51" s="18" t="b">
        <f t="shared" ca="1" si="50"/>
        <v>1</v>
      </c>
      <c r="W51" s="18" t="b">
        <f t="shared" ca="1" si="50"/>
        <v>1</v>
      </c>
      <c r="X51" s="18" t="b">
        <f t="shared" ca="1" si="50"/>
        <v>1</v>
      </c>
      <c r="Y51" s="18" t="b">
        <f t="shared" ca="1" si="50"/>
        <v>1</v>
      </c>
      <c r="Z51" s="18" t="b">
        <f t="shared" ca="1" si="50"/>
        <v>1</v>
      </c>
      <c r="AA51" s="18" t="b">
        <f t="shared" ca="1" si="50"/>
        <v>1</v>
      </c>
      <c r="AB51" s="18" t="b">
        <f t="shared" ca="1" si="50"/>
        <v>1</v>
      </c>
      <c r="AC51" s="7" t="s">
        <v>114</v>
      </c>
    </row>
    <row r="52" spans="1:29" ht="22" x14ac:dyDescent="0.15">
      <c r="A52" s="7">
        <v>10011</v>
      </c>
      <c r="B52" s="7" t="s">
        <v>133</v>
      </c>
      <c r="C52" s="9" t="s">
        <v>134</v>
      </c>
      <c r="D52" s="10">
        <v>10</v>
      </c>
      <c r="E52" s="10">
        <v>5700</v>
      </c>
      <c r="F52" s="13">
        <f ca="1">IFERROR(__xludf.DUMMYFUNCTION("COUNT(FILTER(Ingredientes!A:A,Ingredientes!A:A=A52))"),6)</f>
        <v>6</v>
      </c>
      <c r="G52" s="13">
        <f ca="1">IFERROR(__xludf.DUMMYFUNCTION("COUNT(FILTER(Ingredientes!A:A,Ingredientes!C:C=A52))"),0)</f>
        <v>0</v>
      </c>
      <c r="H52" s="13">
        <v>1</v>
      </c>
      <c r="I52" s="7">
        <v>1</v>
      </c>
      <c r="J52" s="7" t="s">
        <v>42</v>
      </c>
      <c r="K52" s="13">
        <v>1</v>
      </c>
      <c r="L52" s="13">
        <v>20</v>
      </c>
      <c r="M52" s="15" t="str">
        <f ca="1">IFERROR(__xludf.DUMMYFUNCTION("JOIN("","", iferror(filter('Asignación'!C:C,'Asignación'!A:A=A52),{1,2,3,4,5,6,7,8,9,10,11,12,13,14}))"),"1,2,3,4,5,6,7,8,9,10,11,12,13,14")</f>
        <v>1,2,3,4,5,6,7,8,9,10,11,12,13,14</v>
      </c>
      <c r="N52" s="7">
        <f ca="1">IFERROR(__xludf.DUMMYFUNCTION("countunique(iferror(filter('Asignación'!C:C,'Asignación'!A:A=A52),{1,2,3,4,5,6,7,8,9,10,11,12,13,14}))"),14)</f>
        <v>14</v>
      </c>
      <c r="O52" s="18" t="b">
        <f t="shared" ref="O52:AB52" ca="1" si="51">IFERROR(__xludf.DUMMYFUNCTION("iferror(match(O$1,SPLIT($M52,"",""),0)&gt;0,false)"),TRUE)</f>
        <v>1</v>
      </c>
      <c r="P52" s="18" t="b">
        <f t="shared" ca="1" si="51"/>
        <v>1</v>
      </c>
      <c r="Q52" s="18" t="b">
        <f t="shared" ca="1" si="51"/>
        <v>1</v>
      </c>
      <c r="R52" s="18" t="b">
        <f t="shared" ca="1" si="51"/>
        <v>1</v>
      </c>
      <c r="S52" s="18" t="b">
        <f t="shared" ca="1" si="51"/>
        <v>1</v>
      </c>
      <c r="T52" s="18" t="b">
        <f t="shared" ca="1" si="51"/>
        <v>1</v>
      </c>
      <c r="U52" s="18" t="b">
        <f t="shared" ca="1" si="51"/>
        <v>1</v>
      </c>
      <c r="V52" s="18" t="b">
        <f t="shared" ca="1" si="51"/>
        <v>1</v>
      </c>
      <c r="W52" s="18" t="b">
        <f t="shared" ca="1" si="51"/>
        <v>1</v>
      </c>
      <c r="X52" s="18" t="b">
        <f t="shared" ca="1" si="51"/>
        <v>1</v>
      </c>
      <c r="Y52" s="18" t="b">
        <f t="shared" ca="1" si="51"/>
        <v>1</v>
      </c>
      <c r="Z52" s="18" t="b">
        <f t="shared" ca="1" si="51"/>
        <v>1</v>
      </c>
      <c r="AA52" s="18" t="b">
        <f t="shared" ca="1" si="51"/>
        <v>1</v>
      </c>
      <c r="AB52" s="18" t="b">
        <f t="shared" ca="1" si="51"/>
        <v>1</v>
      </c>
      <c r="AC52" s="7" t="s">
        <v>114</v>
      </c>
    </row>
    <row r="53" spans="1:29" ht="22" x14ac:dyDescent="0.15">
      <c r="A53" s="7">
        <v>10012</v>
      </c>
      <c r="B53" s="7" t="s">
        <v>135</v>
      </c>
      <c r="C53" s="9" t="s">
        <v>136</v>
      </c>
      <c r="D53" s="10">
        <v>10</v>
      </c>
      <c r="E53" s="10">
        <v>5700</v>
      </c>
      <c r="F53" s="13">
        <f ca="1">IFERROR(__xludf.DUMMYFUNCTION("COUNT(FILTER(Ingredientes!A:A,Ingredientes!A:A=A53))"),6)</f>
        <v>6</v>
      </c>
      <c r="G53" s="13">
        <f ca="1">IFERROR(__xludf.DUMMYFUNCTION("COUNT(FILTER(Ingredientes!A:A,Ingredientes!C:C=A53))"),0)</f>
        <v>0</v>
      </c>
      <c r="H53" s="13">
        <v>1</v>
      </c>
      <c r="I53" s="7">
        <v>1</v>
      </c>
      <c r="J53" s="7" t="s">
        <v>42</v>
      </c>
      <c r="K53" s="13">
        <v>1</v>
      </c>
      <c r="L53" s="13">
        <v>20</v>
      </c>
      <c r="M53" s="15" t="str">
        <f ca="1">IFERROR(__xludf.DUMMYFUNCTION("JOIN("","", iferror(filter('Asignación'!C:C,'Asignación'!A:A=A53),{1,2,3,4,5,6,7,8,9,10,11,12,13,14}))"),"1,2,3,4,5,6,7,8,9,10,11,12,13,14")</f>
        <v>1,2,3,4,5,6,7,8,9,10,11,12,13,14</v>
      </c>
      <c r="N53" s="7">
        <f ca="1">IFERROR(__xludf.DUMMYFUNCTION("countunique(iferror(filter('Asignación'!C:C,'Asignación'!A:A=A53),{1,2,3,4,5,6,7,8,9,10,11,12,13,14}))"),14)</f>
        <v>14</v>
      </c>
      <c r="O53" s="18" t="b">
        <f t="shared" ref="O53:AB53" ca="1" si="52">IFERROR(__xludf.DUMMYFUNCTION("iferror(match(O$1,SPLIT($M53,"",""),0)&gt;0,false)"),TRUE)</f>
        <v>1</v>
      </c>
      <c r="P53" s="18" t="b">
        <f t="shared" ca="1" si="52"/>
        <v>1</v>
      </c>
      <c r="Q53" s="18" t="b">
        <f t="shared" ca="1" si="52"/>
        <v>1</v>
      </c>
      <c r="R53" s="18" t="b">
        <f t="shared" ca="1" si="52"/>
        <v>1</v>
      </c>
      <c r="S53" s="18" t="b">
        <f t="shared" ca="1" si="52"/>
        <v>1</v>
      </c>
      <c r="T53" s="18" t="b">
        <f t="shared" ca="1" si="52"/>
        <v>1</v>
      </c>
      <c r="U53" s="18" t="b">
        <f t="shared" ca="1" si="52"/>
        <v>1</v>
      </c>
      <c r="V53" s="18" t="b">
        <f t="shared" ca="1" si="52"/>
        <v>1</v>
      </c>
      <c r="W53" s="18" t="b">
        <f t="shared" ca="1" si="52"/>
        <v>1</v>
      </c>
      <c r="X53" s="18" t="b">
        <f t="shared" ca="1" si="52"/>
        <v>1</v>
      </c>
      <c r="Y53" s="18" t="b">
        <f t="shared" ca="1" si="52"/>
        <v>1</v>
      </c>
      <c r="Z53" s="18" t="b">
        <f t="shared" ca="1" si="52"/>
        <v>1</v>
      </c>
      <c r="AA53" s="18" t="b">
        <f t="shared" ca="1" si="52"/>
        <v>1</v>
      </c>
      <c r="AB53" s="18" t="b">
        <f t="shared" ca="1" si="52"/>
        <v>1</v>
      </c>
      <c r="AC53" s="7" t="s">
        <v>114</v>
      </c>
    </row>
    <row r="54" spans="1:29" ht="22" x14ac:dyDescent="0.15">
      <c r="A54" s="7">
        <v>10013</v>
      </c>
      <c r="B54" s="7" t="s">
        <v>137</v>
      </c>
      <c r="C54" s="9" t="s">
        <v>138</v>
      </c>
      <c r="D54" s="10">
        <v>10</v>
      </c>
      <c r="E54" s="10">
        <v>5700</v>
      </c>
      <c r="F54" s="13">
        <f ca="1">IFERROR(__xludf.DUMMYFUNCTION("COUNT(FILTER(Ingredientes!A:A,Ingredientes!A:A=A54))"),5)</f>
        <v>5</v>
      </c>
      <c r="G54" s="13">
        <f ca="1">IFERROR(__xludf.DUMMYFUNCTION("COUNT(FILTER(Ingredientes!A:A,Ingredientes!C:C=A54))"),0)</f>
        <v>0</v>
      </c>
      <c r="H54" s="13">
        <v>1</v>
      </c>
      <c r="I54" s="7">
        <v>1</v>
      </c>
      <c r="J54" s="7" t="s">
        <v>42</v>
      </c>
      <c r="K54" s="13">
        <v>1</v>
      </c>
      <c r="L54" s="13">
        <v>10</v>
      </c>
      <c r="M54" s="15" t="str">
        <f ca="1">IFERROR(__xludf.DUMMYFUNCTION("JOIN("","", iferror(filter('Asignación'!C:C,'Asignación'!A:A=A54),{1,2,3,4,5,6,7,8,9,10,11,12,13,14}))"),"1,2,3,4,5,6,7,8,9,10,11,12,13,14")</f>
        <v>1,2,3,4,5,6,7,8,9,10,11,12,13,14</v>
      </c>
      <c r="N54" s="7">
        <f ca="1">IFERROR(__xludf.DUMMYFUNCTION("countunique(iferror(filter('Asignación'!C:C,'Asignación'!A:A=A54),{1,2,3,4,5,6,7,8,9,10,11,12,13,14}))"),14)</f>
        <v>14</v>
      </c>
      <c r="O54" s="18" t="b">
        <f t="shared" ref="O54:AB54" ca="1" si="53">IFERROR(__xludf.DUMMYFUNCTION("iferror(match(O$1,SPLIT($M54,"",""),0)&gt;0,false)"),TRUE)</f>
        <v>1</v>
      </c>
      <c r="P54" s="18" t="b">
        <f t="shared" ca="1" si="53"/>
        <v>1</v>
      </c>
      <c r="Q54" s="18" t="b">
        <f t="shared" ca="1" si="53"/>
        <v>1</v>
      </c>
      <c r="R54" s="18" t="b">
        <f t="shared" ca="1" si="53"/>
        <v>1</v>
      </c>
      <c r="S54" s="18" t="b">
        <f t="shared" ca="1" si="53"/>
        <v>1</v>
      </c>
      <c r="T54" s="18" t="b">
        <f t="shared" ca="1" si="53"/>
        <v>1</v>
      </c>
      <c r="U54" s="18" t="b">
        <f t="shared" ca="1" si="53"/>
        <v>1</v>
      </c>
      <c r="V54" s="18" t="b">
        <f t="shared" ca="1" si="53"/>
        <v>1</v>
      </c>
      <c r="W54" s="18" t="b">
        <f t="shared" ca="1" si="53"/>
        <v>1</v>
      </c>
      <c r="X54" s="18" t="b">
        <f t="shared" ca="1" si="53"/>
        <v>1</v>
      </c>
      <c r="Y54" s="18" t="b">
        <f t="shared" ca="1" si="53"/>
        <v>1</v>
      </c>
      <c r="Z54" s="18" t="b">
        <f t="shared" ca="1" si="53"/>
        <v>1</v>
      </c>
      <c r="AA54" s="18" t="b">
        <f t="shared" ca="1" si="53"/>
        <v>1</v>
      </c>
      <c r="AB54" s="18" t="b">
        <f t="shared" ca="1" si="53"/>
        <v>1</v>
      </c>
      <c r="AC54" s="7" t="s">
        <v>114</v>
      </c>
    </row>
    <row r="55" spans="1:29" ht="22" x14ac:dyDescent="0.15">
      <c r="A55" s="7">
        <v>10014</v>
      </c>
      <c r="B55" s="7" t="s">
        <v>139</v>
      </c>
      <c r="C55" s="9" t="s">
        <v>140</v>
      </c>
      <c r="D55" s="10">
        <v>10</v>
      </c>
      <c r="E55" s="10">
        <v>4900</v>
      </c>
      <c r="F55" s="13">
        <f ca="1">IFERROR(__xludf.DUMMYFUNCTION("COUNT(FILTER(Ingredientes!A:A,Ingredientes!A:A=A55))"),5)</f>
        <v>5</v>
      </c>
      <c r="G55" s="13">
        <f ca="1">IFERROR(__xludf.DUMMYFUNCTION("COUNT(FILTER(Ingredientes!A:A,Ingredientes!C:C=A55))"),0)</f>
        <v>0</v>
      </c>
      <c r="H55" s="13">
        <v>1</v>
      </c>
      <c r="I55" s="7">
        <v>1</v>
      </c>
      <c r="J55" s="7" t="s">
        <v>42</v>
      </c>
      <c r="K55" s="13">
        <v>1</v>
      </c>
      <c r="L55" s="13">
        <v>10</v>
      </c>
      <c r="M55" s="15" t="str">
        <f ca="1">IFERROR(__xludf.DUMMYFUNCTION("JOIN("","", iferror(filter('Asignación'!C:C,'Asignación'!A:A=A55),{1,2,3,4,5,6,7,8,9,10,11,12,13,14}))"),"1,2,3,4,5,6,7,8,9,10,11,12,13,14")</f>
        <v>1,2,3,4,5,6,7,8,9,10,11,12,13,14</v>
      </c>
      <c r="N55" s="7">
        <f ca="1">IFERROR(__xludf.DUMMYFUNCTION("countunique(iferror(filter('Asignación'!C:C,'Asignación'!A:A=A55),{1,2,3,4,5,6,7,8,9,10,11,12,13,14}))"),14)</f>
        <v>14</v>
      </c>
      <c r="O55" s="18" t="b">
        <f t="shared" ref="O55:AB55" ca="1" si="54">IFERROR(__xludf.DUMMYFUNCTION("iferror(match(O$1,SPLIT($M55,"",""),0)&gt;0,false)"),TRUE)</f>
        <v>1</v>
      </c>
      <c r="P55" s="18" t="b">
        <f t="shared" ca="1" si="54"/>
        <v>1</v>
      </c>
      <c r="Q55" s="18" t="b">
        <f t="shared" ca="1" si="54"/>
        <v>1</v>
      </c>
      <c r="R55" s="18" t="b">
        <f t="shared" ca="1" si="54"/>
        <v>1</v>
      </c>
      <c r="S55" s="18" t="b">
        <f t="shared" ca="1" si="54"/>
        <v>1</v>
      </c>
      <c r="T55" s="18" t="b">
        <f t="shared" ca="1" si="54"/>
        <v>1</v>
      </c>
      <c r="U55" s="18" t="b">
        <f t="shared" ca="1" si="54"/>
        <v>1</v>
      </c>
      <c r="V55" s="18" t="b">
        <f t="shared" ca="1" si="54"/>
        <v>1</v>
      </c>
      <c r="W55" s="18" t="b">
        <f t="shared" ca="1" si="54"/>
        <v>1</v>
      </c>
      <c r="X55" s="18" t="b">
        <f t="shared" ca="1" si="54"/>
        <v>1</v>
      </c>
      <c r="Y55" s="18" t="b">
        <f t="shared" ca="1" si="54"/>
        <v>1</v>
      </c>
      <c r="Z55" s="18" t="b">
        <f t="shared" ca="1" si="54"/>
        <v>1</v>
      </c>
      <c r="AA55" s="18" t="b">
        <f t="shared" ca="1" si="54"/>
        <v>1</v>
      </c>
      <c r="AB55" s="18" t="b">
        <f t="shared" ca="1" si="54"/>
        <v>1</v>
      </c>
      <c r="AC55" s="7" t="s">
        <v>114</v>
      </c>
    </row>
    <row r="56" spans="1:29" ht="22" x14ac:dyDescent="0.15">
      <c r="A56" s="7">
        <v>10015</v>
      </c>
      <c r="B56" s="7" t="s">
        <v>141</v>
      </c>
      <c r="C56" s="9" t="s">
        <v>142</v>
      </c>
      <c r="D56" s="10">
        <v>10</v>
      </c>
      <c r="E56" s="10">
        <v>5700</v>
      </c>
      <c r="F56" s="13">
        <f ca="1">IFERROR(__xludf.DUMMYFUNCTION("COUNT(FILTER(Ingredientes!A:A,Ingredientes!A:A=A56))"),6)</f>
        <v>6</v>
      </c>
      <c r="G56" s="13">
        <f ca="1">IFERROR(__xludf.DUMMYFUNCTION("COUNT(FILTER(Ingredientes!A:A,Ingredientes!C:C=A56))"),0)</f>
        <v>0</v>
      </c>
      <c r="H56" s="13">
        <v>1</v>
      </c>
      <c r="I56" s="7">
        <v>1</v>
      </c>
      <c r="J56" s="7" t="s">
        <v>42</v>
      </c>
      <c r="K56" s="13">
        <v>1</v>
      </c>
      <c r="L56" s="13">
        <v>20</v>
      </c>
      <c r="M56" s="15" t="str">
        <f ca="1">IFERROR(__xludf.DUMMYFUNCTION("JOIN("","", iferror(filter('Asignación'!C:C,'Asignación'!A:A=A56),{1,2,3,4,5,6,7,8,9,10,11,12,13,14}))"),"1,2,3,4,5,6,7,8,9,10,11,12,13,14")</f>
        <v>1,2,3,4,5,6,7,8,9,10,11,12,13,14</v>
      </c>
      <c r="N56" s="7">
        <f ca="1">IFERROR(__xludf.DUMMYFUNCTION("countunique(iferror(filter('Asignación'!C:C,'Asignación'!A:A=A56),{1,2,3,4,5,6,7,8,9,10,11,12,13,14}))"),14)</f>
        <v>14</v>
      </c>
      <c r="O56" s="18" t="b">
        <f t="shared" ref="O56:AB56" ca="1" si="55">IFERROR(__xludf.DUMMYFUNCTION("iferror(match(O$1,SPLIT($M56,"",""),0)&gt;0,false)"),TRUE)</f>
        <v>1</v>
      </c>
      <c r="P56" s="18" t="b">
        <f t="shared" ca="1" si="55"/>
        <v>1</v>
      </c>
      <c r="Q56" s="18" t="b">
        <f t="shared" ca="1" si="55"/>
        <v>1</v>
      </c>
      <c r="R56" s="18" t="b">
        <f t="shared" ca="1" si="55"/>
        <v>1</v>
      </c>
      <c r="S56" s="18" t="b">
        <f t="shared" ca="1" si="55"/>
        <v>1</v>
      </c>
      <c r="T56" s="18" t="b">
        <f t="shared" ca="1" si="55"/>
        <v>1</v>
      </c>
      <c r="U56" s="18" t="b">
        <f t="shared" ca="1" si="55"/>
        <v>1</v>
      </c>
      <c r="V56" s="18" t="b">
        <f t="shared" ca="1" si="55"/>
        <v>1</v>
      </c>
      <c r="W56" s="18" t="b">
        <f t="shared" ca="1" si="55"/>
        <v>1</v>
      </c>
      <c r="X56" s="18" t="b">
        <f t="shared" ca="1" si="55"/>
        <v>1</v>
      </c>
      <c r="Y56" s="18" t="b">
        <f t="shared" ca="1" si="55"/>
        <v>1</v>
      </c>
      <c r="Z56" s="18" t="b">
        <f t="shared" ca="1" si="55"/>
        <v>1</v>
      </c>
      <c r="AA56" s="18" t="b">
        <f t="shared" ca="1" si="55"/>
        <v>1</v>
      </c>
      <c r="AB56" s="18" t="b">
        <f t="shared" ca="1" si="55"/>
        <v>1</v>
      </c>
      <c r="AC56" s="7" t="s">
        <v>114</v>
      </c>
    </row>
    <row r="57" spans="1:29" ht="22" x14ac:dyDescent="0.15">
      <c r="A57" s="7">
        <v>10016</v>
      </c>
      <c r="B57" s="7" t="s">
        <v>143</v>
      </c>
      <c r="C57" s="9" t="s">
        <v>144</v>
      </c>
      <c r="D57" s="10">
        <v>10</v>
      </c>
      <c r="E57" s="10">
        <v>5700</v>
      </c>
      <c r="F57" s="13">
        <f ca="1">IFERROR(__xludf.DUMMYFUNCTION("COUNT(FILTER(Ingredientes!A:A,Ingredientes!A:A=A57))"),6)</f>
        <v>6</v>
      </c>
      <c r="G57" s="13">
        <f ca="1">IFERROR(__xludf.DUMMYFUNCTION("COUNT(FILTER(Ingredientes!A:A,Ingredientes!C:C=A57))"),0)</f>
        <v>0</v>
      </c>
      <c r="H57" s="13">
        <v>1</v>
      </c>
      <c r="I57" s="7">
        <v>1</v>
      </c>
      <c r="J57" s="7" t="s">
        <v>42</v>
      </c>
      <c r="K57" s="13">
        <v>1</v>
      </c>
      <c r="L57" s="13">
        <v>20</v>
      </c>
      <c r="M57" s="15" t="str">
        <f ca="1">IFERROR(__xludf.DUMMYFUNCTION("JOIN("","", iferror(filter('Asignación'!C:C,'Asignación'!A:A=A57),{1,2,3,4,5,6,7,8,9,10,11,12,13,14}))"),"1,2,3,4,5,6,7,8,9,10,11,12,13,14")</f>
        <v>1,2,3,4,5,6,7,8,9,10,11,12,13,14</v>
      </c>
      <c r="N57" s="7">
        <f ca="1">IFERROR(__xludf.DUMMYFUNCTION("countunique(iferror(filter('Asignación'!C:C,'Asignación'!A:A=A57),{1,2,3,4,5,6,7,8,9,10,11,12,13,14}))"),14)</f>
        <v>14</v>
      </c>
      <c r="O57" s="18" t="b">
        <f t="shared" ref="O57:AB57" ca="1" si="56">IFERROR(__xludf.DUMMYFUNCTION("iferror(match(O$1,SPLIT($M57,"",""),0)&gt;0,false)"),TRUE)</f>
        <v>1</v>
      </c>
      <c r="P57" s="18" t="b">
        <f t="shared" ca="1" si="56"/>
        <v>1</v>
      </c>
      <c r="Q57" s="18" t="b">
        <f t="shared" ca="1" si="56"/>
        <v>1</v>
      </c>
      <c r="R57" s="18" t="b">
        <f t="shared" ca="1" si="56"/>
        <v>1</v>
      </c>
      <c r="S57" s="18" t="b">
        <f t="shared" ca="1" si="56"/>
        <v>1</v>
      </c>
      <c r="T57" s="18" t="b">
        <f t="shared" ca="1" si="56"/>
        <v>1</v>
      </c>
      <c r="U57" s="18" t="b">
        <f t="shared" ca="1" si="56"/>
        <v>1</v>
      </c>
      <c r="V57" s="18" t="b">
        <f t="shared" ca="1" si="56"/>
        <v>1</v>
      </c>
      <c r="W57" s="18" t="b">
        <f t="shared" ca="1" si="56"/>
        <v>1</v>
      </c>
      <c r="X57" s="18" t="b">
        <f t="shared" ca="1" si="56"/>
        <v>1</v>
      </c>
      <c r="Y57" s="18" t="b">
        <f t="shared" ca="1" si="56"/>
        <v>1</v>
      </c>
      <c r="Z57" s="18" t="b">
        <f t="shared" ca="1" si="56"/>
        <v>1</v>
      </c>
      <c r="AA57" s="18" t="b">
        <f t="shared" ca="1" si="56"/>
        <v>1</v>
      </c>
      <c r="AB57" s="18" t="b">
        <f t="shared" ca="1" si="56"/>
        <v>1</v>
      </c>
      <c r="AC57" s="7" t="s">
        <v>114</v>
      </c>
    </row>
    <row r="58" spans="1:29" ht="22" x14ac:dyDescent="0.15">
      <c r="A58" s="7">
        <v>10017</v>
      </c>
      <c r="B58" s="7" t="s">
        <v>145</v>
      </c>
      <c r="C58" s="9" t="s">
        <v>146</v>
      </c>
      <c r="D58" s="10">
        <v>10</v>
      </c>
      <c r="E58" s="10">
        <v>5700</v>
      </c>
      <c r="F58" s="13">
        <f ca="1">IFERROR(__xludf.DUMMYFUNCTION("COUNT(FILTER(Ingredientes!A:A,Ingredientes!A:A=A58))"),5)</f>
        <v>5</v>
      </c>
      <c r="G58" s="13">
        <f ca="1">IFERROR(__xludf.DUMMYFUNCTION("COUNT(FILTER(Ingredientes!A:A,Ingredientes!C:C=A58))"),0)</f>
        <v>0</v>
      </c>
      <c r="H58" s="13">
        <v>1</v>
      </c>
      <c r="I58" s="7">
        <v>1</v>
      </c>
      <c r="J58" s="7" t="s">
        <v>42</v>
      </c>
      <c r="K58" s="13">
        <v>1</v>
      </c>
      <c r="L58" s="13">
        <v>10</v>
      </c>
      <c r="M58" s="15" t="str">
        <f ca="1">IFERROR(__xludf.DUMMYFUNCTION("JOIN("","", iferror(filter('Asignación'!C:C,'Asignación'!A:A=A58),{1,2,3,4,5,6,7,8,9,10,11,12,13,14}))"),"1,2,3,4,5,6,7,8,9,10,11,12,13,14")</f>
        <v>1,2,3,4,5,6,7,8,9,10,11,12,13,14</v>
      </c>
      <c r="N58" s="7">
        <f ca="1">IFERROR(__xludf.DUMMYFUNCTION("countunique(iferror(filter('Asignación'!C:C,'Asignación'!A:A=A58),{1,2,3,4,5,6,7,8,9,10,11,12,13,14}))"),14)</f>
        <v>14</v>
      </c>
      <c r="O58" s="18" t="b">
        <f t="shared" ref="O58:AB58" ca="1" si="57">IFERROR(__xludf.DUMMYFUNCTION("iferror(match(O$1,SPLIT($M58,"",""),0)&gt;0,false)"),TRUE)</f>
        <v>1</v>
      </c>
      <c r="P58" s="18" t="b">
        <f t="shared" ca="1" si="57"/>
        <v>1</v>
      </c>
      <c r="Q58" s="18" t="b">
        <f t="shared" ca="1" si="57"/>
        <v>1</v>
      </c>
      <c r="R58" s="18" t="b">
        <f t="shared" ca="1" si="57"/>
        <v>1</v>
      </c>
      <c r="S58" s="18" t="b">
        <f t="shared" ca="1" si="57"/>
        <v>1</v>
      </c>
      <c r="T58" s="18" t="b">
        <f t="shared" ca="1" si="57"/>
        <v>1</v>
      </c>
      <c r="U58" s="18" t="b">
        <f t="shared" ca="1" si="57"/>
        <v>1</v>
      </c>
      <c r="V58" s="18" t="b">
        <f t="shared" ca="1" si="57"/>
        <v>1</v>
      </c>
      <c r="W58" s="18" t="b">
        <f t="shared" ca="1" si="57"/>
        <v>1</v>
      </c>
      <c r="X58" s="18" t="b">
        <f t="shared" ca="1" si="57"/>
        <v>1</v>
      </c>
      <c r="Y58" s="18" t="b">
        <f t="shared" ca="1" si="57"/>
        <v>1</v>
      </c>
      <c r="Z58" s="18" t="b">
        <f t="shared" ca="1" si="57"/>
        <v>1</v>
      </c>
      <c r="AA58" s="18" t="b">
        <f t="shared" ca="1" si="57"/>
        <v>1</v>
      </c>
      <c r="AB58" s="18" t="b">
        <f t="shared" ca="1" si="57"/>
        <v>1</v>
      </c>
      <c r="AC58" s="7" t="s">
        <v>114</v>
      </c>
    </row>
    <row r="59" spans="1:29" ht="22" x14ac:dyDescent="0.15">
      <c r="A59" s="7">
        <v>10018</v>
      </c>
      <c r="B59" s="7" t="s">
        <v>147</v>
      </c>
      <c r="C59" s="9" t="s">
        <v>148</v>
      </c>
      <c r="D59" s="10">
        <v>10</v>
      </c>
      <c r="E59" s="10">
        <v>5700</v>
      </c>
      <c r="F59" s="13">
        <f ca="1">IFERROR(__xludf.DUMMYFUNCTION("COUNT(FILTER(Ingredientes!A:A,Ingredientes!A:A=A59))"),5)</f>
        <v>5</v>
      </c>
      <c r="G59" s="13">
        <f ca="1">IFERROR(__xludf.DUMMYFUNCTION("COUNT(FILTER(Ingredientes!A:A,Ingredientes!C:C=A59))"),0)</f>
        <v>0</v>
      </c>
      <c r="H59" s="13">
        <v>1</v>
      </c>
      <c r="I59" s="7">
        <v>1</v>
      </c>
      <c r="J59" s="7" t="s">
        <v>42</v>
      </c>
      <c r="K59" s="13">
        <v>1</v>
      </c>
      <c r="L59" s="13">
        <v>10</v>
      </c>
      <c r="M59" s="15" t="str">
        <f ca="1">IFERROR(__xludf.DUMMYFUNCTION("JOIN("","", iferror(filter('Asignación'!C:C,'Asignación'!A:A=A59),{1,2,3,4,5,6,7,8,9,10,11,12,13,14}))"),"1,2,3,4,5,6,7,8,9,10,11,12,13,14")</f>
        <v>1,2,3,4,5,6,7,8,9,10,11,12,13,14</v>
      </c>
      <c r="N59" s="7">
        <f ca="1">IFERROR(__xludf.DUMMYFUNCTION("countunique(iferror(filter('Asignación'!C:C,'Asignación'!A:A=A59),{1,2,3,4,5,6,7,8,9,10,11,12,13,14}))"),14)</f>
        <v>14</v>
      </c>
      <c r="O59" s="18" t="b">
        <f t="shared" ref="O59:AB59" ca="1" si="58">IFERROR(__xludf.DUMMYFUNCTION("iferror(match(O$1,SPLIT($M59,"",""),0)&gt;0,false)"),TRUE)</f>
        <v>1</v>
      </c>
      <c r="P59" s="18" t="b">
        <f t="shared" ca="1" si="58"/>
        <v>1</v>
      </c>
      <c r="Q59" s="18" t="b">
        <f t="shared" ca="1" si="58"/>
        <v>1</v>
      </c>
      <c r="R59" s="18" t="b">
        <f t="shared" ca="1" si="58"/>
        <v>1</v>
      </c>
      <c r="S59" s="18" t="b">
        <f t="shared" ca="1" si="58"/>
        <v>1</v>
      </c>
      <c r="T59" s="18" t="b">
        <f t="shared" ca="1" si="58"/>
        <v>1</v>
      </c>
      <c r="U59" s="18" t="b">
        <f t="shared" ca="1" si="58"/>
        <v>1</v>
      </c>
      <c r="V59" s="18" t="b">
        <f t="shared" ca="1" si="58"/>
        <v>1</v>
      </c>
      <c r="W59" s="18" t="b">
        <f t="shared" ca="1" si="58"/>
        <v>1</v>
      </c>
      <c r="X59" s="18" t="b">
        <f t="shared" ca="1" si="58"/>
        <v>1</v>
      </c>
      <c r="Y59" s="18" t="b">
        <f t="shared" ca="1" si="58"/>
        <v>1</v>
      </c>
      <c r="Z59" s="18" t="b">
        <f t="shared" ca="1" si="58"/>
        <v>1</v>
      </c>
      <c r="AA59" s="18" t="b">
        <f t="shared" ca="1" si="58"/>
        <v>1</v>
      </c>
      <c r="AB59" s="18" t="b">
        <f t="shared" ca="1" si="58"/>
        <v>1</v>
      </c>
      <c r="AC59" s="7" t="s">
        <v>114</v>
      </c>
    </row>
    <row r="60" spans="1:29" ht="22" x14ac:dyDescent="0.15">
      <c r="A60" s="7">
        <v>10019</v>
      </c>
      <c r="B60" s="7" t="s">
        <v>149</v>
      </c>
      <c r="C60" s="9" t="s">
        <v>150</v>
      </c>
      <c r="D60" s="10">
        <v>10</v>
      </c>
      <c r="E60" s="10">
        <v>5700</v>
      </c>
      <c r="F60" s="13">
        <f ca="1">IFERROR(__xludf.DUMMYFUNCTION("COUNT(FILTER(Ingredientes!A:A,Ingredientes!A:A=A60))"),5)</f>
        <v>5</v>
      </c>
      <c r="G60" s="13">
        <f ca="1">IFERROR(__xludf.DUMMYFUNCTION("COUNT(FILTER(Ingredientes!A:A,Ingredientes!C:C=A60))"),0)</f>
        <v>0</v>
      </c>
      <c r="H60" s="13">
        <v>1</v>
      </c>
      <c r="I60" s="7">
        <v>1</v>
      </c>
      <c r="J60" s="7" t="s">
        <v>42</v>
      </c>
      <c r="K60" s="13">
        <v>1</v>
      </c>
      <c r="L60" s="13">
        <v>10</v>
      </c>
      <c r="M60" s="15" t="str">
        <f ca="1">IFERROR(__xludf.DUMMYFUNCTION("JOIN("","", iferror(filter('Asignación'!C:C,'Asignación'!A:A=A60),{1,2,3,4,5,6,7,8,9,10,11,12,13,14}))"),"1,2,3,4,5,6,7,8,9,10,11,12,13,14")</f>
        <v>1,2,3,4,5,6,7,8,9,10,11,12,13,14</v>
      </c>
      <c r="N60" s="7">
        <f ca="1">IFERROR(__xludf.DUMMYFUNCTION("countunique(iferror(filter('Asignación'!C:C,'Asignación'!A:A=A60),{1,2,3,4,5,6,7,8,9,10,11,12,13,14}))"),14)</f>
        <v>14</v>
      </c>
      <c r="O60" s="18" t="b">
        <f t="shared" ref="O60:AB60" ca="1" si="59">IFERROR(__xludf.DUMMYFUNCTION("iferror(match(O$1,SPLIT($M60,"",""),0)&gt;0,false)"),TRUE)</f>
        <v>1</v>
      </c>
      <c r="P60" s="18" t="b">
        <f t="shared" ca="1" si="59"/>
        <v>1</v>
      </c>
      <c r="Q60" s="18" t="b">
        <f t="shared" ca="1" si="59"/>
        <v>1</v>
      </c>
      <c r="R60" s="18" t="b">
        <f t="shared" ca="1" si="59"/>
        <v>1</v>
      </c>
      <c r="S60" s="18" t="b">
        <f t="shared" ca="1" si="59"/>
        <v>1</v>
      </c>
      <c r="T60" s="18" t="b">
        <f t="shared" ca="1" si="59"/>
        <v>1</v>
      </c>
      <c r="U60" s="18" t="b">
        <f t="shared" ca="1" si="59"/>
        <v>1</v>
      </c>
      <c r="V60" s="18" t="b">
        <f t="shared" ca="1" si="59"/>
        <v>1</v>
      </c>
      <c r="W60" s="18" t="b">
        <f t="shared" ca="1" si="59"/>
        <v>1</v>
      </c>
      <c r="X60" s="18" t="b">
        <f t="shared" ca="1" si="59"/>
        <v>1</v>
      </c>
      <c r="Y60" s="18" t="b">
        <f t="shared" ca="1" si="59"/>
        <v>1</v>
      </c>
      <c r="Z60" s="18" t="b">
        <f t="shared" ca="1" si="59"/>
        <v>1</v>
      </c>
      <c r="AA60" s="18" t="b">
        <f t="shared" ca="1" si="59"/>
        <v>1</v>
      </c>
      <c r="AB60" s="18" t="b">
        <f t="shared" ca="1" si="59"/>
        <v>1</v>
      </c>
      <c r="AC60" s="7" t="s">
        <v>114</v>
      </c>
    </row>
    <row r="61" spans="1:29" ht="22" x14ac:dyDescent="0.15">
      <c r="A61" s="7">
        <v>10020</v>
      </c>
      <c r="B61" s="7" t="s">
        <v>151</v>
      </c>
      <c r="C61" s="9" t="s">
        <v>152</v>
      </c>
      <c r="D61" s="10">
        <v>10</v>
      </c>
      <c r="E61" s="10">
        <v>5900</v>
      </c>
      <c r="F61" s="13">
        <f ca="1">IFERROR(__xludf.DUMMYFUNCTION("COUNT(FILTER(Ingredientes!A:A,Ingredientes!A:A=A61))"),6)</f>
        <v>6</v>
      </c>
      <c r="G61" s="13">
        <f ca="1">IFERROR(__xludf.DUMMYFUNCTION("COUNT(FILTER(Ingredientes!A:A,Ingredientes!C:C=A61))"),0)</f>
        <v>0</v>
      </c>
      <c r="H61" s="13">
        <v>1</v>
      </c>
      <c r="I61" s="7">
        <v>1</v>
      </c>
      <c r="J61" s="7" t="s">
        <v>42</v>
      </c>
      <c r="K61" s="13">
        <v>1</v>
      </c>
      <c r="L61" s="13">
        <v>20</v>
      </c>
      <c r="M61" s="15" t="str">
        <f ca="1">IFERROR(__xludf.DUMMYFUNCTION("JOIN("","", iferror(filter('Asignación'!C:C,'Asignación'!A:A=A61),{1,2,3,4,5,6,7,8,9,10,11,12,13,14}))"),"1,2,3,4,5,6,7,8,9,10,11,12,13,14")</f>
        <v>1,2,3,4,5,6,7,8,9,10,11,12,13,14</v>
      </c>
      <c r="N61" s="7">
        <f ca="1">IFERROR(__xludf.DUMMYFUNCTION("countunique(iferror(filter('Asignación'!C:C,'Asignación'!A:A=A61),{1,2,3,4,5,6,7,8,9,10,11,12,13,14}))"),14)</f>
        <v>14</v>
      </c>
      <c r="O61" s="18" t="b">
        <f t="shared" ref="O61:AB61" ca="1" si="60">IFERROR(__xludf.DUMMYFUNCTION("iferror(match(O$1,SPLIT($M61,"",""),0)&gt;0,false)"),TRUE)</f>
        <v>1</v>
      </c>
      <c r="P61" s="18" t="b">
        <f t="shared" ca="1" si="60"/>
        <v>1</v>
      </c>
      <c r="Q61" s="18" t="b">
        <f t="shared" ca="1" si="60"/>
        <v>1</v>
      </c>
      <c r="R61" s="18" t="b">
        <f t="shared" ca="1" si="60"/>
        <v>1</v>
      </c>
      <c r="S61" s="18" t="b">
        <f t="shared" ca="1" si="60"/>
        <v>1</v>
      </c>
      <c r="T61" s="18" t="b">
        <f t="shared" ca="1" si="60"/>
        <v>1</v>
      </c>
      <c r="U61" s="18" t="b">
        <f t="shared" ca="1" si="60"/>
        <v>1</v>
      </c>
      <c r="V61" s="18" t="b">
        <f t="shared" ca="1" si="60"/>
        <v>1</v>
      </c>
      <c r="W61" s="18" t="b">
        <f t="shared" ca="1" si="60"/>
        <v>1</v>
      </c>
      <c r="X61" s="18" t="b">
        <f t="shared" ca="1" si="60"/>
        <v>1</v>
      </c>
      <c r="Y61" s="18" t="b">
        <f t="shared" ca="1" si="60"/>
        <v>1</v>
      </c>
      <c r="Z61" s="18" t="b">
        <f t="shared" ca="1" si="60"/>
        <v>1</v>
      </c>
      <c r="AA61" s="18" t="b">
        <f t="shared" ca="1" si="60"/>
        <v>1</v>
      </c>
      <c r="AB61" s="18" t="b">
        <f t="shared" ca="1" si="60"/>
        <v>1</v>
      </c>
      <c r="AC61" s="7" t="s">
        <v>114</v>
      </c>
    </row>
    <row r="62" spans="1:29" ht="22" x14ac:dyDescent="0.15">
      <c r="A62" s="7">
        <v>10021</v>
      </c>
      <c r="B62" s="7" t="s">
        <v>153</v>
      </c>
      <c r="C62" s="9" t="s">
        <v>154</v>
      </c>
      <c r="D62" s="10">
        <v>10</v>
      </c>
      <c r="E62" s="10">
        <v>5900</v>
      </c>
      <c r="F62" s="13">
        <f ca="1">IFERROR(__xludf.DUMMYFUNCTION("COUNT(FILTER(Ingredientes!A:A,Ingredientes!A:A=A62))"),5)</f>
        <v>5</v>
      </c>
      <c r="G62" s="13">
        <f ca="1">IFERROR(__xludf.DUMMYFUNCTION("COUNT(FILTER(Ingredientes!A:A,Ingredientes!C:C=A62))"),0)</f>
        <v>0</v>
      </c>
      <c r="H62" s="13">
        <v>1</v>
      </c>
      <c r="I62" s="7">
        <v>1</v>
      </c>
      <c r="J62" s="7" t="s">
        <v>42</v>
      </c>
      <c r="K62" s="13">
        <v>1</v>
      </c>
      <c r="L62" s="13">
        <v>10</v>
      </c>
      <c r="M62" s="15" t="str">
        <f ca="1">IFERROR(__xludf.DUMMYFUNCTION("JOIN("","", iferror(filter('Asignación'!C:C,'Asignación'!A:A=A62),{1,2,3,4,5,6,7,8,9,10,11,12,13,14}))"),"1,2,3,4,5,6,7,8,9,10,11,12,13,14")</f>
        <v>1,2,3,4,5,6,7,8,9,10,11,12,13,14</v>
      </c>
      <c r="N62" s="7">
        <f ca="1">IFERROR(__xludf.DUMMYFUNCTION("countunique(iferror(filter('Asignación'!C:C,'Asignación'!A:A=A62),{1,2,3,4,5,6,7,8,9,10,11,12,13,14}))"),14)</f>
        <v>14</v>
      </c>
      <c r="O62" s="18" t="b">
        <f t="shared" ref="O62:AB62" ca="1" si="61">IFERROR(__xludf.DUMMYFUNCTION("iferror(match(O$1,SPLIT($M62,"",""),0)&gt;0,false)"),TRUE)</f>
        <v>1</v>
      </c>
      <c r="P62" s="18" t="b">
        <f t="shared" ca="1" si="61"/>
        <v>1</v>
      </c>
      <c r="Q62" s="18" t="b">
        <f t="shared" ca="1" si="61"/>
        <v>1</v>
      </c>
      <c r="R62" s="18" t="b">
        <f t="shared" ca="1" si="61"/>
        <v>1</v>
      </c>
      <c r="S62" s="18" t="b">
        <f t="shared" ca="1" si="61"/>
        <v>1</v>
      </c>
      <c r="T62" s="18" t="b">
        <f t="shared" ca="1" si="61"/>
        <v>1</v>
      </c>
      <c r="U62" s="18" t="b">
        <f t="shared" ca="1" si="61"/>
        <v>1</v>
      </c>
      <c r="V62" s="18" t="b">
        <f t="shared" ca="1" si="61"/>
        <v>1</v>
      </c>
      <c r="W62" s="18" t="b">
        <f t="shared" ca="1" si="61"/>
        <v>1</v>
      </c>
      <c r="X62" s="18" t="b">
        <f t="shared" ca="1" si="61"/>
        <v>1</v>
      </c>
      <c r="Y62" s="18" t="b">
        <f t="shared" ca="1" si="61"/>
        <v>1</v>
      </c>
      <c r="Z62" s="18" t="b">
        <f t="shared" ca="1" si="61"/>
        <v>1</v>
      </c>
      <c r="AA62" s="18" t="b">
        <f t="shared" ca="1" si="61"/>
        <v>1</v>
      </c>
      <c r="AB62" s="18" t="b">
        <f t="shared" ca="1" si="61"/>
        <v>1</v>
      </c>
      <c r="AC62" s="7" t="s">
        <v>114</v>
      </c>
    </row>
    <row r="63" spans="1:29" ht="22" x14ac:dyDescent="0.15">
      <c r="A63" s="7">
        <v>10022</v>
      </c>
      <c r="B63" s="7" t="s">
        <v>155</v>
      </c>
      <c r="C63" s="9" t="s">
        <v>156</v>
      </c>
      <c r="D63" s="10">
        <v>10</v>
      </c>
      <c r="E63" s="10">
        <v>5500</v>
      </c>
      <c r="F63" s="13">
        <f ca="1">IFERROR(__xludf.DUMMYFUNCTION("COUNT(FILTER(Ingredientes!A:A,Ingredientes!A:A=A63))"),6)</f>
        <v>6</v>
      </c>
      <c r="G63" s="13">
        <f ca="1">IFERROR(__xludf.DUMMYFUNCTION("COUNT(FILTER(Ingredientes!A:A,Ingredientes!C:C=A63))"),0)</f>
        <v>0</v>
      </c>
      <c r="H63" s="13">
        <v>1</v>
      </c>
      <c r="I63" s="7">
        <v>1</v>
      </c>
      <c r="J63" s="7" t="s">
        <v>42</v>
      </c>
      <c r="K63" s="13">
        <v>1</v>
      </c>
      <c r="L63" s="13">
        <v>20</v>
      </c>
      <c r="M63" s="15" t="str">
        <f ca="1">IFERROR(__xludf.DUMMYFUNCTION("JOIN("","", iferror(filter('Asignación'!C:C,'Asignación'!A:A=A63),{1,2,3,4,5,6,7,8,9,10,11,12,13,14}))"),"1,2,3,4,5,6,7,8,9,10,11,12,13,14")</f>
        <v>1,2,3,4,5,6,7,8,9,10,11,12,13,14</v>
      </c>
      <c r="N63" s="7">
        <f ca="1">IFERROR(__xludf.DUMMYFUNCTION("countunique(iferror(filter('Asignación'!C:C,'Asignación'!A:A=A63),{1,2,3,4,5,6,7,8,9,10,11,12,13,14}))"),14)</f>
        <v>14</v>
      </c>
      <c r="O63" s="18" t="b">
        <f t="shared" ref="O63:AB63" ca="1" si="62">IFERROR(__xludf.DUMMYFUNCTION("iferror(match(O$1,SPLIT($M63,"",""),0)&gt;0,false)"),TRUE)</f>
        <v>1</v>
      </c>
      <c r="P63" s="18" t="b">
        <f t="shared" ca="1" si="62"/>
        <v>1</v>
      </c>
      <c r="Q63" s="18" t="b">
        <f t="shared" ca="1" si="62"/>
        <v>1</v>
      </c>
      <c r="R63" s="18" t="b">
        <f t="shared" ca="1" si="62"/>
        <v>1</v>
      </c>
      <c r="S63" s="18" t="b">
        <f t="shared" ca="1" si="62"/>
        <v>1</v>
      </c>
      <c r="T63" s="18" t="b">
        <f t="shared" ca="1" si="62"/>
        <v>1</v>
      </c>
      <c r="U63" s="18" t="b">
        <f t="shared" ca="1" si="62"/>
        <v>1</v>
      </c>
      <c r="V63" s="18" t="b">
        <f t="shared" ca="1" si="62"/>
        <v>1</v>
      </c>
      <c r="W63" s="18" t="b">
        <f t="shared" ca="1" si="62"/>
        <v>1</v>
      </c>
      <c r="X63" s="18" t="b">
        <f t="shared" ca="1" si="62"/>
        <v>1</v>
      </c>
      <c r="Y63" s="18" t="b">
        <f t="shared" ca="1" si="62"/>
        <v>1</v>
      </c>
      <c r="Z63" s="18" t="b">
        <f t="shared" ca="1" si="62"/>
        <v>1</v>
      </c>
      <c r="AA63" s="18" t="b">
        <f t="shared" ca="1" si="62"/>
        <v>1</v>
      </c>
      <c r="AB63" s="18" t="b">
        <f t="shared" ca="1" si="62"/>
        <v>1</v>
      </c>
      <c r="AC63" s="7" t="s">
        <v>114</v>
      </c>
    </row>
    <row r="64" spans="1:29" ht="22" x14ac:dyDescent="0.15">
      <c r="A64" s="7">
        <v>10023</v>
      </c>
      <c r="B64" s="7" t="s">
        <v>157</v>
      </c>
      <c r="C64" s="9" t="s">
        <v>158</v>
      </c>
      <c r="D64" s="10">
        <v>10</v>
      </c>
      <c r="E64" s="10">
        <v>5500</v>
      </c>
      <c r="F64" s="13">
        <f ca="1">IFERROR(__xludf.DUMMYFUNCTION("COUNT(FILTER(Ingredientes!A:A,Ingredientes!A:A=A64))"),6)</f>
        <v>6</v>
      </c>
      <c r="G64" s="13">
        <f ca="1">IFERROR(__xludf.DUMMYFUNCTION("COUNT(FILTER(Ingredientes!A:A,Ingredientes!C:C=A64))"),0)</f>
        <v>0</v>
      </c>
      <c r="H64" s="13">
        <v>1</v>
      </c>
      <c r="I64" s="7">
        <v>1</v>
      </c>
      <c r="J64" s="7" t="s">
        <v>42</v>
      </c>
      <c r="K64" s="13">
        <v>1</v>
      </c>
      <c r="L64" s="13">
        <v>20</v>
      </c>
      <c r="M64" s="15" t="str">
        <f ca="1">IFERROR(__xludf.DUMMYFUNCTION("JOIN("","", iferror(filter('Asignación'!C:C,'Asignación'!A:A=A64),{1,2,3,4,5,6,7,8,9,10,11,12,13,14}))"),"1,2,3,4,5,6,7,8,9,10,11,12,13,14")</f>
        <v>1,2,3,4,5,6,7,8,9,10,11,12,13,14</v>
      </c>
      <c r="N64" s="7">
        <f ca="1">IFERROR(__xludf.DUMMYFUNCTION("countunique(iferror(filter('Asignación'!C:C,'Asignación'!A:A=A64),{1,2,3,4,5,6,7,8,9,10,11,12,13,14}))"),14)</f>
        <v>14</v>
      </c>
      <c r="O64" s="18" t="b">
        <f t="shared" ref="O64:AB64" ca="1" si="63">IFERROR(__xludf.DUMMYFUNCTION("iferror(match(O$1,SPLIT($M64,"",""),0)&gt;0,false)"),TRUE)</f>
        <v>1</v>
      </c>
      <c r="P64" s="18" t="b">
        <f t="shared" ca="1" si="63"/>
        <v>1</v>
      </c>
      <c r="Q64" s="18" t="b">
        <f t="shared" ca="1" si="63"/>
        <v>1</v>
      </c>
      <c r="R64" s="18" t="b">
        <f t="shared" ca="1" si="63"/>
        <v>1</v>
      </c>
      <c r="S64" s="18" t="b">
        <f t="shared" ca="1" si="63"/>
        <v>1</v>
      </c>
      <c r="T64" s="18" t="b">
        <f t="shared" ca="1" si="63"/>
        <v>1</v>
      </c>
      <c r="U64" s="18" t="b">
        <f t="shared" ca="1" si="63"/>
        <v>1</v>
      </c>
      <c r="V64" s="18" t="b">
        <f t="shared" ca="1" si="63"/>
        <v>1</v>
      </c>
      <c r="W64" s="18" t="b">
        <f t="shared" ca="1" si="63"/>
        <v>1</v>
      </c>
      <c r="X64" s="18" t="b">
        <f t="shared" ca="1" si="63"/>
        <v>1</v>
      </c>
      <c r="Y64" s="18" t="b">
        <f t="shared" ca="1" si="63"/>
        <v>1</v>
      </c>
      <c r="Z64" s="18" t="b">
        <f t="shared" ca="1" si="63"/>
        <v>1</v>
      </c>
      <c r="AA64" s="18" t="b">
        <f t="shared" ca="1" si="63"/>
        <v>1</v>
      </c>
      <c r="AB64" s="18" t="b">
        <f t="shared" ca="1" si="63"/>
        <v>1</v>
      </c>
      <c r="AC64" s="7" t="s">
        <v>114</v>
      </c>
    </row>
    <row r="65" spans="1:29" ht="22" x14ac:dyDescent="0.15">
      <c r="A65" s="7">
        <v>10024</v>
      </c>
      <c r="B65" s="7" t="s">
        <v>159</v>
      </c>
      <c r="C65" s="9" t="s">
        <v>160</v>
      </c>
      <c r="D65" s="10">
        <v>10</v>
      </c>
      <c r="E65" s="10">
        <v>4900</v>
      </c>
      <c r="F65" s="13">
        <f ca="1">IFERROR(__xludf.DUMMYFUNCTION("COUNT(FILTER(Ingredientes!A:A,Ingredientes!A:A=A65))"),6)</f>
        <v>6</v>
      </c>
      <c r="G65" s="13">
        <f ca="1">IFERROR(__xludf.DUMMYFUNCTION("COUNT(FILTER(Ingredientes!A:A,Ingredientes!C:C=A65))"),0)</f>
        <v>0</v>
      </c>
      <c r="H65" s="13">
        <v>1</v>
      </c>
      <c r="I65" s="7">
        <v>1</v>
      </c>
      <c r="J65" s="7" t="s">
        <v>42</v>
      </c>
      <c r="K65" s="13">
        <v>1</v>
      </c>
      <c r="L65" s="13">
        <v>20</v>
      </c>
      <c r="M65" s="15" t="str">
        <f ca="1">IFERROR(__xludf.DUMMYFUNCTION("JOIN("","", iferror(filter('Asignación'!C:C,'Asignación'!A:A=A65),{1,2,3,4,5,6,7,8,9,10,11,12,13,14}))"),"1,2,3,4,5,6,7,8,9,10,11,12,13,14")</f>
        <v>1,2,3,4,5,6,7,8,9,10,11,12,13,14</v>
      </c>
      <c r="N65" s="7">
        <f ca="1">IFERROR(__xludf.DUMMYFUNCTION("countunique(iferror(filter('Asignación'!C:C,'Asignación'!A:A=A65),{1,2,3,4,5,6,7,8,9,10,11,12,13,14}))"),14)</f>
        <v>14</v>
      </c>
      <c r="O65" s="18" t="b">
        <f t="shared" ref="O65:AB65" ca="1" si="64">IFERROR(__xludf.DUMMYFUNCTION("iferror(match(O$1,SPLIT($M65,"",""),0)&gt;0,false)"),TRUE)</f>
        <v>1</v>
      </c>
      <c r="P65" s="18" t="b">
        <f t="shared" ca="1" si="64"/>
        <v>1</v>
      </c>
      <c r="Q65" s="18" t="b">
        <f t="shared" ca="1" si="64"/>
        <v>1</v>
      </c>
      <c r="R65" s="18" t="b">
        <f t="shared" ca="1" si="64"/>
        <v>1</v>
      </c>
      <c r="S65" s="18" t="b">
        <f t="shared" ca="1" si="64"/>
        <v>1</v>
      </c>
      <c r="T65" s="18" t="b">
        <f t="shared" ca="1" si="64"/>
        <v>1</v>
      </c>
      <c r="U65" s="18" t="b">
        <f t="shared" ca="1" si="64"/>
        <v>1</v>
      </c>
      <c r="V65" s="18" t="b">
        <f t="shared" ca="1" si="64"/>
        <v>1</v>
      </c>
      <c r="W65" s="18" t="b">
        <f t="shared" ca="1" si="64"/>
        <v>1</v>
      </c>
      <c r="X65" s="18" t="b">
        <f t="shared" ca="1" si="64"/>
        <v>1</v>
      </c>
      <c r="Y65" s="18" t="b">
        <f t="shared" ca="1" si="64"/>
        <v>1</v>
      </c>
      <c r="Z65" s="18" t="b">
        <f t="shared" ca="1" si="64"/>
        <v>1</v>
      </c>
      <c r="AA65" s="18" t="b">
        <f t="shared" ca="1" si="64"/>
        <v>1</v>
      </c>
      <c r="AB65" s="18" t="b">
        <f t="shared" ca="1" si="64"/>
        <v>1</v>
      </c>
      <c r="AC65" s="7" t="s">
        <v>114</v>
      </c>
    </row>
    <row r="66" spans="1:29" ht="22" x14ac:dyDescent="0.15">
      <c r="A66" s="7">
        <v>10025</v>
      </c>
      <c r="B66" s="7" t="s">
        <v>161</v>
      </c>
      <c r="C66" s="9" t="s">
        <v>162</v>
      </c>
      <c r="D66" s="10">
        <v>10</v>
      </c>
      <c r="E66" s="10">
        <v>4900</v>
      </c>
      <c r="F66" s="13">
        <f ca="1">IFERROR(__xludf.DUMMYFUNCTION("COUNT(FILTER(Ingredientes!A:A,Ingredientes!A:A=A66))"),6)</f>
        <v>6</v>
      </c>
      <c r="G66" s="13">
        <f ca="1">IFERROR(__xludf.DUMMYFUNCTION("COUNT(FILTER(Ingredientes!A:A,Ingredientes!C:C=A66))"),0)</f>
        <v>0</v>
      </c>
      <c r="H66" s="13">
        <v>1</v>
      </c>
      <c r="I66" s="7">
        <v>1</v>
      </c>
      <c r="J66" s="7" t="s">
        <v>42</v>
      </c>
      <c r="K66" s="13">
        <v>1</v>
      </c>
      <c r="L66" s="13">
        <v>20</v>
      </c>
      <c r="M66" s="15" t="str">
        <f ca="1">IFERROR(__xludf.DUMMYFUNCTION("JOIN("","", iferror(filter('Asignación'!C:C,'Asignación'!A:A=A66),{1,2,3,4,5,6,7,8,9,10,11,12,13,14}))"),"1,2,3,4,5,6,7,8,9,10,11,12,13,14")</f>
        <v>1,2,3,4,5,6,7,8,9,10,11,12,13,14</v>
      </c>
      <c r="N66" s="7">
        <f ca="1">IFERROR(__xludf.DUMMYFUNCTION("countunique(iferror(filter('Asignación'!C:C,'Asignación'!A:A=A66),{1,2,3,4,5,6,7,8,9,10,11,12,13,14}))"),14)</f>
        <v>14</v>
      </c>
      <c r="O66" s="18" t="b">
        <f t="shared" ref="O66:AB66" ca="1" si="65">IFERROR(__xludf.DUMMYFUNCTION("iferror(match(O$1,SPLIT($M66,"",""),0)&gt;0,false)"),TRUE)</f>
        <v>1</v>
      </c>
      <c r="P66" s="18" t="b">
        <f t="shared" ca="1" si="65"/>
        <v>1</v>
      </c>
      <c r="Q66" s="18" t="b">
        <f t="shared" ca="1" si="65"/>
        <v>1</v>
      </c>
      <c r="R66" s="18" t="b">
        <f t="shared" ca="1" si="65"/>
        <v>1</v>
      </c>
      <c r="S66" s="18" t="b">
        <f t="shared" ca="1" si="65"/>
        <v>1</v>
      </c>
      <c r="T66" s="18" t="b">
        <f t="shared" ca="1" si="65"/>
        <v>1</v>
      </c>
      <c r="U66" s="18" t="b">
        <f t="shared" ca="1" si="65"/>
        <v>1</v>
      </c>
      <c r="V66" s="18" t="b">
        <f t="shared" ca="1" si="65"/>
        <v>1</v>
      </c>
      <c r="W66" s="18" t="b">
        <f t="shared" ca="1" si="65"/>
        <v>1</v>
      </c>
      <c r="X66" s="18" t="b">
        <f t="shared" ca="1" si="65"/>
        <v>1</v>
      </c>
      <c r="Y66" s="18" t="b">
        <f t="shared" ca="1" si="65"/>
        <v>1</v>
      </c>
      <c r="Z66" s="18" t="b">
        <f t="shared" ca="1" si="65"/>
        <v>1</v>
      </c>
      <c r="AA66" s="18" t="b">
        <f t="shared" ca="1" si="65"/>
        <v>1</v>
      </c>
      <c r="AB66" s="18" t="b">
        <f t="shared" ca="1" si="65"/>
        <v>1</v>
      </c>
      <c r="AC66" s="7" t="s">
        <v>114</v>
      </c>
    </row>
    <row r="67" spans="1:29" ht="22" x14ac:dyDescent="0.15">
      <c r="A67" s="7">
        <v>20001</v>
      </c>
      <c r="B67" s="7" t="s">
        <v>163</v>
      </c>
      <c r="C67" s="9" t="s">
        <v>164</v>
      </c>
      <c r="D67" s="10">
        <v>10</v>
      </c>
      <c r="E67" s="10">
        <v>2700</v>
      </c>
      <c r="F67" s="13">
        <f ca="1">IFERROR(__xludf.DUMMYFUNCTION("COUNT(FILTER(Ingredientes!A:A,Ingredientes!A:A=A67))"),5)</f>
        <v>5</v>
      </c>
      <c r="G67" s="13">
        <f ca="1">IFERROR(__xludf.DUMMYFUNCTION("COUNT(FILTER(Ingredientes!A:A,Ingredientes!C:C=A67))"),0)</f>
        <v>0</v>
      </c>
      <c r="H67" s="13">
        <v>1</v>
      </c>
      <c r="I67" s="7">
        <v>1</v>
      </c>
      <c r="J67" s="7" t="s">
        <v>42</v>
      </c>
      <c r="K67" s="13">
        <v>1</v>
      </c>
      <c r="L67" s="13">
        <v>10</v>
      </c>
      <c r="M67" s="15" t="str">
        <f ca="1">IFERROR(__xludf.DUMMYFUNCTION("JOIN("","", iferror(filter('Asignación'!C:C,'Asignación'!A:A=A67),{1,2,3,4,5,6,7,8,9,10,11,12,13,14}))"),"1,2,3,4,5,6,7,8,9,10,11,12,13,14")</f>
        <v>1,2,3,4,5,6,7,8,9,10,11,12,13,14</v>
      </c>
      <c r="N67" s="7">
        <f ca="1">IFERROR(__xludf.DUMMYFUNCTION("countunique(iferror(filter('Asignación'!C:C,'Asignación'!A:A=A67),{1,2,3,4,5,6,7,8,9,10,11,12,13,14}))"),14)</f>
        <v>14</v>
      </c>
      <c r="O67" s="18" t="b">
        <f t="shared" ref="O67:AB67" ca="1" si="66">IFERROR(__xludf.DUMMYFUNCTION("iferror(match(O$1,SPLIT($M67,"",""),0)&gt;0,false)"),TRUE)</f>
        <v>1</v>
      </c>
      <c r="P67" s="18" t="b">
        <f t="shared" ca="1" si="66"/>
        <v>1</v>
      </c>
      <c r="Q67" s="18" t="b">
        <f t="shared" ca="1" si="66"/>
        <v>1</v>
      </c>
      <c r="R67" s="18" t="b">
        <f t="shared" ca="1" si="66"/>
        <v>1</v>
      </c>
      <c r="S67" s="18" t="b">
        <f t="shared" ca="1" si="66"/>
        <v>1</v>
      </c>
      <c r="T67" s="18" t="b">
        <f t="shared" ca="1" si="66"/>
        <v>1</v>
      </c>
      <c r="U67" s="18" t="b">
        <f t="shared" ca="1" si="66"/>
        <v>1</v>
      </c>
      <c r="V67" s="18" t="b">
        <f t="shared" ca="1" si="66"/>
        <v>1</v>
      </c>
      <c r="W67" s="18" t="b">
        <f t="shared" ca="1" si="66"/>
        <v>1</v>
      </c>
      <c r="X67" s="18" t="b">
        <f t="shared" ca="1" si="66"/>
        <v>1</v>
      </c>
      <c r="Y67" s="18" t="b">
        <f t="shared" ca="1" si="66"/>
        <v>1</v>
      </c>
      <c r="Z67" s="18" t="b">
        <f t="shared" ca="1" si="66"/>
        <v>1</v>
      </c>
      <c r="AA67" s="18" t="b">
        <f t="shared" ca="1" si="66"/>
        <v>1</v>
      </c>
      <c r="AB67" s="18" t="b">
        <f t="shared" ca="1" si="66"/>
        <v>1</v>
      </c>
      <c r="AC67" s="7" t="s">
        <v>114</v>
      </c>
    </row>
    <row r="68" spans="1:29" ht="22" x14ac:dyDescent="0.15">
      <c r="A68" s="7">
        <v>20002</v>
      </c>
      <c r="B68" s="7" t="s">
        <v>165</v>
      </c>
      <c r="C68" s="9" t="s">
        <v>166</v>
      </c>
      <c r="D68" s="10">
        <v>10</v>
      </c>
      <c r="E68" s="10">
        <v>2700</v>
      </c>
      <c r="F68" s="13">
        <f ca="1">IFERROR(__xludf.DUMMYFUNCTION("COUNT(FILTER(Ingredientes!A:A,Ingredientes!A:A=A68))"),3)</f>
        <v>3</v>
      </c>
      <c r="G68" s="13">
        <f ca="1">IFERROR(__xludf.DUMMYFUNCTION("COUNT(FILTER(Ingredientes!A:A,Ingredientes!C:C=A68))"),0)</f>
        <v>0</v>
      </c>
      <c r="H68" s="13">
        <v>1</v>
      </c>
      <c r="I68" s="7">
        <v>1</v>
      </c>
      <c r="J68" s="7" t="s">
        <v>42</v>
      </c>
      <c r="K68" s="13">
        <v>1</v>
      </c>
      <c r="L68" s="13">
        <v>10</v>
      </c>
      <c r="M68" s="15" t="str">
        <f ca="1">IFERROR(__xludf.DUMMYFUNCTION("JOIN("","", iferror(filter('Asignación'!C:C,'Asignación'!A:A=A68),{1,2,3,4,5,6,7,8,9,10,11,12,13,14}))"),"1,2,3,4,5,6,7,8,9,10,11,12,13,14")</f>
        <v>1,2,3,4,5,6,7,8,9,10,11,12,13,14</v>
      </c>
      <c r="N68" s="7">
        <f ca="1">IFERROR(__xludf.DUMMYFUNCTION("countunique(iferror(filter('Asignación'!C:C,'Asignación'!A:A=A68),{1,2,3,4,5,6,7,8,9,10,11,12,13,14}))"),14)</f>
        <v>14</v>
      </c>
      <c r="O68" s="18" t="b">
        <f t="shared" ref="O68:AB68" ca="1" si="67">IFERROR(__xludf.DUMMYFUNCTION("iferror(match(O$1,SPLIT($M68,"",""),0)&gt;0,false)"),TRUE)</f>
        <v>1</v>
      </c>
      <c r="P68" s="18" t="b">
        <f t="shared" ca="1" si="67"/>
        <v>1</v>
      </c>
      <c r="Q68" s="18" t="b">
        <f t="shared" ca="1" si="67"/>
        <v>1</v>
      </c>
      <c r="R68" s="18" t="b">
        <f t="shared" ca="1" si="67"/>
        <v>1</v>
      </c>
      <c r="S68" s="18" t="b">
        <f t="shared" ca="1" si="67"/>
        <v>1</v>
      </c>
      <c r="T68" s="18" t="b">
        <f t="shared" ca="1" si="67"/>
        <v>1</v>
      </c>
      <c r="U68" s="18" t="b">
        <f t="shared" ca="1" si="67"/>
        <v>1</v>
      </c>
      <c r="V68" s="18" t="b">
        <f t="shared" ca="1" si="67"/>
        <v>1</v>
      </c>
      <c r="W68" s="18" t="b">
        <f t="shared" ca="1" si="67"/>
        <v>1</v>
      </c>
      <c r="X68" s="18" t="b">
        <f t="shared" ca="1" si="67"/>
        <v>1</v>
      </c>
      <c r="Y68" s="18" t="b">
        <f t="shared" ca="1" si="67"/>
        <v>1</v>
      </c>
      <c r="Z68" s="18" t="b">
        <f t="shared" ca="1" si="67"/>
        <v>1</v>
      </c>
      <c r="AA68" s="18" t="b">
        <f t="shared" ca="1" si="67"/>
        <v>1</v>
      </c>
      <c r="AB68" s="18" t="b">
        <f t="shared" ca="1" si="67"/>
        <v>1</v>
      </c>
      <c r="AC68" s="7" t="s">
        <v>114</v>
      </c>
    </row>
    <row r="69" spans="1:29" ht="22" x14ac:dyDescent="0.15">
      <c r="A69" s="7">
        <v>20003</v>
      </c>
      <c r="B69" s="7" t="s">
        <v>167</v>
      </c>
      <c r="C69" s="9" t="s">
        <v>168</v>
      </c>
      <c r="D69" s="10">
        <v>10</v>
      </c>
      <c r="E69" s="10">
        <v>2700</v>
      </c>
      <c r="F69" s="13">
        <f ca="1">IFERROR(__xludf.DUMMYFUNCTION("COUNT(FILTER(Ingredientes!A:A,Ingredientes!A:A=A69))"),3)</f>
        <v>3</v>
      </c>
      <c r="G69" s="13">
        <f ca="1">IFERROR(__xludf.DUMMYFUNCTION("COUNT(FILTER(Ingredientes!A:A,Ingredientes!C:C=A69))"),0)</f>
        <v>0</v>
      </c>
      <c r="H69" s="13">
        <v>1</v>
      </c>
      <c r="I69" s="7">
        <v>1</v>
      </c>
      <c r="J69" s="7" t="s">
        <v>42</v>
      </c>
      <c r="K69" s="13">
        <v>1</v>
      </c>
      <c r="L69" s="13">
        <v>10</v>
      </c>
      <c r="M69" s="15" t="str">
        <f ca="1">IFERROR(__xludf.DUMMYFUNCTION("JOIN("","", iferror(filter('Asignación'!C:C,'Asignación'!A:A=A69),{1,2,3,4,5,6,7,8,9,10,11,12,13,14}))"),"1,2,3,4,5,6,7,8,9,10,11,12,13,14")</f>
        <v>1,2,3,4,5,6,7,8,9,10,11,12,13,14</v>
      </c>
      <c r="N69" s="7">
        <f ca="1">IFERROR(__xludf.DUMMYFUNCTION("countunique(iferror(filter('Asignación'!C:C,'Asignación'!A:A=A69),{1,2,3,4,5,6,7,8,9,10,11,12,13,14}))"),14)</f>
        <v>14</v>
      </c>
      <c r="O69" s="18" t="b">
        <f t="shared" ref="O69:AB69" ca="1" si="68">IFERROR(__xludf.DUMMYFUNCTION("iferror(match(O$1,SPLIT($M69,"",""),0)&gt;0,false)"),TRUE)</f>
        <v>1</v>
      </c>
      <c r="P69" s="18" t="b">
        <f t="shared" ca="1" si="68"/>
        <v>1</v>
      </c>
      <c r="Q69" s="18" t="b">
        <f t="shared" ca="1" si="68"/>
        <v>1</v>
      </c>
      <c r="R69" s="18" t="b">
        <f t="shared" ca="1" si="68"/>
        <v>1</v>
      </c>
      <c r="S69" s="18" t="b">
        <f t="shared" ca="1" si="68"/>
        <v>1</v>
      </c>
      <c r="T69" s="18" t="b">
        <f t="shared" ca="1" si="68"/>
        <v>1</v>
      </c>
      <c r="U69" s="18" t="b">
        <f t="shared" ca="1" si="68"/>
        <v>1</v>
      </c>
      <c r="V69" s="18" t="b">
        <f t="shared" ca="1" si="68"/>
        <v>1</v>
      </c>
      <c r="W69" s="18" t="b">
        <f t="shared" ca="1" si="68"/>
        <v>1</v>
      </c>
      <c r="X69" s="18" t="b">
        <f t="shared" ca="1" si="68"/>
        <v>1</v>
      </c>
      <c r="Y69" s="18" t="b">
        <f t="shared" ca="1" si="68"/>
        <v>1</v>
      </c>
      <c r="Z69" s="18" t="b">
        <f t="shared" ca="1" si="68"/>
        <v>1</v>
      </c>
      <c r="AA69" s="18" t="b">
        <f t="shared" ca="1" si="68"/>
        <v>1</v>
      </c>
      <c r="AB69" s="18" t="b">
        <f t="shared" ca="1" si="68"/>
        <v>1</v>
      </c>
      <c r="AC69" s="7" t="s">
        <v>114</v>
      </c>
    </row>
    <row r="70" spans="1:29" ht="22" x14ac:dyDescent="0.15">
      <c r="A70" s="7">
        <v>20004</v>
      </c>
      <c r="B70" s="7" t="s">
        <v>169</v>
      </c>
      <c r="C70" s="9" t="s">
        <v>170</v>
      </c>
      <c r="D70" s="10">
        <v>10</v>
      </c>
      <c r="E70" s="10">
        <v>2700</v>
      </c>
      <c r="F70" s="13">
        <f ca="1">IFERROR(__xludf.DUMMYFUNCTION("COUNT(FILTER(Ingredientes!A:A,Ingredientes!A:A=A70))"),3)</f>
        <v>3</v>
      </c>
      <c r="G70" s="13">
        <f ca="1">IFERROR(__xludf.DUMMYFUNCTION("COUNT(FILTER(Ingredientes!A:A,Ingredientes!C:C=A70))"),0)</f>
        <v>0</v>
      </c>
      <c r="H70" s="13">
        <v>1</v>
      </c>
      <c r="I70" s="7">
        <v>1</v>
      </c>
      <c r="J70" s="7" t="s">
        <v>42</v>
      </c>
      <c r="K70" s="13">
        <v>1</v>
      </c>
      <c r="L70" s="13">
        <v>10</v>
      </c>
      <c r="M70" s="15" t="str">
        <f ca="1">IFERROR(__xludf.DUMMYFUNCTION("JOIN("","", iferror(filter('Asignación'!C:C,'Asignación'!A:A=A70),{1,2,3,4,5,6,7,8,9,10,11,12,13,14}))"),"1,2,3,4,5,6,7,8,9,10,11,12,13,14")</f>
        <v>1,2,3,4,5,6,7,8,9,10,11,12,13,14</v>
      </c>
      <c r="N70" s="7">
        <f ca="1">IFERROR(__xludf.DUMMYFUNCTION("countunique(iferror(filter('Asignación'!C:C,'Asignación'!A:A=A70),{1,2,3,4,5,6,7,8,9,10,11,12,13,14}))"),14)</f>
        <v>14</v>
      </c>
      <c r="O70" s="18" t="b">
        <f t="shared" ref="O70:AB70" ca="1" si="69">IFERROR(__xludf.DUMMYFUNCTION("iferror(match(O$1,SPLIT($M70,"",""),0)&gt;0,false)"),TRUE)</f>
        <v>1</v>
      </c>
      <c r="P70" s="18" t="b">
        <f t="shared" ca="1" si="69"/>
        <v>1</v>
      </c>
      <c r="Q70" s="18" t="b">
        <f t="shared" ca="1" si="69"/>
        <v>1</v>
      </c>
      <c r="R70" s="18" t="b">
        <f t="shared" ca="1" si="69"/>
        <v>1</v>
      </c>
      <c r="S70" s="18" t="b">
        <f t="shared" ca="1" si="69"/>
        <v>1</v>
      </c>
      <c r="T70" s="18" t="b">
        <f t="shared" ca="1" si="69"/>
        <v>1</v>
      </c>
      <c r="U70" s="18" t="b">
        <f t="shared" ca="1" si="69"/>
        <v>1</v>
      </c>
      <c r="V70" s="18" t="b">
        <f t="shared" ca="1" si="69"/>
        <v>1</v>
      </c>
      <c r="W70" s="18" t="b">
        <f t="shared" ca="1" si="69"/>
        <v>1</v>
      </c>
      <c r="X70" s="18" t="b">
        <f t="shared" ca="1" si="69"/>
        <v>1</v>
      </c>
      <c r="Y70" s="18" t="b">
        <f t="shared" ca="1" si="69"/>
        <v>1</v>
      </c>
      <c r="Z70" s="18" t="b">
        <f t="shared" ca="1" si="69"/>
        <v>1</v>
      </c>
      <c r="AA70" s="18" t="b">
        <f t="shared" ca="1" si="69"/>
        <v>1</v>
      </c>
      <c r="AB70" s="18" t="b">
        <f t="shared" ca="1" si="69"/>
        <v>1</v>
      </c>
      <c r="AC70" s="7" t="s">
        <v>114</v>
      </c>
    </row>
    <row r="71" spans="1:29" ht="22" x14ac:dyDescent="0.15">
      <c r="A71" s="7">
        <v>20005</v>
      </c>
      <c r="B71" s="7" t="s">
        <v>171</v>
      </c>
      <c r="C71" s="9" t="s">
        <v>172</v>
      </c>
      <c r="D71" s="10">
        <v>10</v>
      </c>
      <c r="E71" s="10">
        <v>2700</v>
      </c>
      <c r="F71" s="13">
        <f ca="1">IFERROR(__xludf.DUMMYFUNCTION("COUNT(FILTER(Ingredientes!A:A,Ingredientes!A:A=A71))"),5)</f>
        <v>5</v>
      </c>
      <c r="G71" s="13">
        <f ca="1">IFERROR(__xludf.DUMMYFUNCTION("COUNT(FILTER(Ingredientes!A:A,Ingredientes!C:C=A71))"),0)</f>
        <v>0</v>
      </c>
      <c r="H71" s="13">
        <v>1</v>
      </c>
      <c r="I71" s="7">
        <v>1</v>
      </c>
      <c r="J71" s="7" t="s">
        <v>42</v>
      </c>
      <c r="K71" s="13">
        <v>1</v>
      </c>
      <c r="L71" s="13">
        <v>20</v>
      </c>
      <c r="M71" s="15" t="str">
        <f ca="1">IFERROR(__xludf.DUMMYFUNCTION("JOIN("","", iferror(filter('Asignación'!C:C,'Asignación'!A:A=A71),{1,2,3,4,5,6,7,8,9,10,11,12,13,14}))"),"1,2,3,4,5,6,7,8,9,10,11,12,13,14")</f>
        <v>1,2,3,4,5,6,7,8,9,10,11,12,13,14</v>
      </c>
      <c r="N71" s="7">
        <f ca="1">IFERROR(__xludf.DUMMYFUNCTION("countunique(iferror(filter('Asignación'!C:C,'Asignación'!A:A=A71),{1,2,3,4,5,6,7,8,9,10,11,12,13,14}))"),14)</f>
        <v>14</v>
      </c>
      <c r="O71" s="18" t="b">
        <f t="shared" ref="O71:AB71" ca="1" si="70">IFERROR(__xludf.DUMMYFUNCTION("iferror(match(O$1,SPLIT($M71,"",""),0)&gt;0,false)"),TRUE)</f>
        <v>1</v>
      </c>
      <c r="P71" s="18" t="b">
        <f t="shared" ca="1" si="70"/>
        <v>1</v>
      </c>
      <c r="Q71" s="18" t="b">
        <f t="shared" ca="1" si="70"/>
        <v>1</v>
      </c>
      <c r="R71" s="18" t="b">
        <f t="shared" ca="1" si="70"/>
        <v>1</v>
      </c>
      <c r="S71" s="18" t="b">
        <f t="shared" ca="1" si="70"/>
        <v>1</v>
      </c>
      <c r="T71" s="18" t="b">
        <f t="shared" ca="1" si="70"/>
        <v>1</v>
      </c>
      <c r="U71" s="18" t="b">
        <f t="shared" ca="1" si="70"/>
        <v>1</v>
      </c>
      <c r="V71" s="18" t="b">
        <f t="shared" ca="1" si="70"/>
        <v>1</v>
      </c>
      <c r="W71" s="18" t="b">
        <f t="shared" ca="1" si="70"/>
        <v>1</v>
      </c>
      <c r="X71" s="18" t="b">
        <f t="shared" ca="1" si="70"/>
        <v>1</v>
      </c>
      <c r="Y71" s="18" t="b">
        <f t="shared" ca="1" si="70"/>
        <v>1</v>
      </c>
      <c r="Z71" s="18" t="b">
        <f t="shared" ca="1" si="70"/>
        <v>1</v>
      </c>
      <c r="AA71" s="18" t="b">
        <f t="shared" ca="1" si="70"/>
        <v>1</v>
      </c>
      <c r="AB71" s="18" t="b">
        <f t="shared" ca="1" si="70"/>
        <v>1</v>
      </c>
      <c r="AC71" s="7" t="s">
        <v>114</v>
      </c>
    </row>
    <row r="72" spans="1:29" ht="22" x14ac:dyDescent="0.15">
      <c r="A72" s="7">
        <v>30001</v>
      </c>
      <c r="B72" s="7" t="s">
        <v>173</v>
      </c>
      <c r="C72" s="9" t="s">
        <v>174</v>
      </c>
      <c r="D72" s="10">
        <v>10</v>
      </c>
      <c r="E72" s="10">
        <v>7900</v>
      </c>
      <c r="F72" s="13">
        <f ca="1">IFERROR(__xludf.DUMMYFUNCTION("COUNT(FILTER(Ingredientes!A:A,Ingredientes!A:A=A72))"),1)</f>
        <v>1</v>
      </c>
      <c r="G72" s="13">
        <f ca="1">IFERROR(__xludf.DUMMYFUNCTION("COUNT(FILTER(Ingredientes!A:A,Ingredientes!C:C=A72))"),0)</f>
        <v>0</v>
      </c>
      <c r="H72" s="13">
        <v>1</v>
      </c>
      <c r="I72" s="7">
        <v>1</v>
      </c>
      <c r="J72" s="7" t="s">
        <v>42</v>
      </c>
      <c r="K72" s="13">
        <v>1</v>
      </c>
      <c r="L72" s="13">
        <v>10</v>
      </c>
      <c r="M72" s="15" t="str">
        <f ca="1">IFERROR(__xludf.DUMMYFUNCTION("JOIN("","", iferror(filter('Asignación'!C:C,'Asignación'!A:A=A72),{1,2,3,4,5,6,7,8,9,10,11,12,13,14}))"),"1,2,3,4,5,6,7,8,9,10,11,12,13,14")</f>
        <v>1,2,3,4,5,6,7,8,9,10,11,12,13,14</v>
      </c>
      <c r="N72" s="7">
        <f ca="1">IFERROR(__xludf.DUMMYFUNCTION("countunique(iferror(filter('Asignación'!C:C,'Asignación'!A:A=A72),{1,2,3,4,5,6,7,8,9,10,11,12,13,14}))"),14)</f>
        <v>14</v>
      </c>
      <c r="O72" s="18" t="b">
        <f t="shared" ref="O72:AB72" ca="1" si="71">IFERROR(__xludf.DUMMYFUNCTION("iferror(match(O$1,SPLIT($M72,"",""),0)&gt;0,false)"),TRUE)</f>
        <v>1</v>
      </c>
      <c r="P72" s="18" t="b">
        <f t="shared" ca="1" si="71"/>
        <v>1</v>
      </c>
      <c r="Q72" s="18" t="b">
        <f t="shared" ca="1" si="71"/>
        <v>1</v>
      </c>
      <c r="R72" s="18" t="b">
        <f t="shared" ca="1" si="71"/>
        <v>1</v>
      </c>
      <c r="S72" s="18" t="b">
        <f t="shared" ca="1" si="71"/>
        <v>1</v>
      </c>
      <c r="T72" s="18" t="b">
        <f t="shared" ca="1" si="71"/>
        <v>1</v>
      </c>
      <c r="U72" s="18" t="b">
        <f t="shared" ca="1" si="71"/>
        <v>1</v>
      </c>
      <c r="V72" s="18" t="b">
        <f t="shared" ca="1" si="71"/>
        <v>1</v>
      </c>
      <c r="W72" s="18" t="b">
        <f t="shared" ca="1" si="71"/>
        <v>1</v>
      </c>
      <c r="X72" s="18" t="b">
        <f t="shared" ca="1" si="71"/>
        <v>1</v>
      </c>
      <c r="Y72" s="18" t="b">
        <f t="shared" ca="1" si="71"/>
        <v>1</v>
      </c>
      <c r="Z72" s="18" t="b">
        <f t="shared" ca="1" si="71"/>
        <v>1</v>
      </c>
      <c r="AA72" s="18" t="b">
        <f t="shared" ca="1" si="71"/>
        <v>1</v>
      </c>
      <c r="AB72" s="18" t="b">
        <f t="shared" ca="1" si="71"/>
        <v>1</v>
      </c>
      <c r="AC72" s="7" t="s">
        <v>114</v>
      </c>
    </row>
    <row r="73" spans="1:29" ht="22" x14ac:dyDescent="0.15">
      <c r="A73" s="7">
        <v>30002</v>
      </c>
      <c r="B73" s="7" t="s">
        <v>175</v>
      </c>
      <c r="C73" s="9" t="s">
        <v>176</v>
      </c>
      <c r="D73" s="10">
        <v>10</v>
      </c>
      <c r="E73" s="10">
        <v>9900</v>
      </c>
      <c r="F73" s="13">
        <f ca="1">IFERROR(__xludf.DUMMYFUNCTION("COUNT(FILTER(Ingredientes!A:A,Ingredientes!A:A=A73))"),1)</f>
        <v>1</v>
      </c>
      <c r="G73" s="13">
        <f ca="1">IFERROR(__xludf.DUMMYFUNCTION("COUNT(FILTER(Ingredientes!A:A,Ingredientes!C:C=A73))"),0)</f>
        <v>0</v>
      </c>
      <c r="H73" s="13">
        <v>1</v>
      </c>
      <c r="I73" s="7">
        <v>1</v>
      </c>
      <c r="J73" s="7" t="s">
        <v>42</v>
      </c>
      <c r="K73" s="13">
        <v>1</v>
      </c>
      <c r="L73" s="13">
        <v>10</v>
      </c>
      <c r="M73" s="15" t="str">
        <f ca="1">IFERROR(__xludf.DUMMYFUNCTION("JOIN("","", iferror(filter('Asignación'!C:C,'Asignación'!A:A=A73),{1,2,3,4,5,6,7,8,9,10,11,12,13,14}))"),"1,2,3,4,5,6,7,8,9,10,11,12,13,14")</f>
        <v>1,2,3,4,5,6,7,8,9,10,11,12,13,14</v>
      </c>
      <c r="N73" s="7">
        <f ca="1">IFERROR(__xludf.DUMMYFUNCTION("countunique(iferror(filter('Asignación'!C:C,'Asignación'!A:A=A73),{1,2,3,4,5,6,7,8,9,10,11,12,13,14}))"),14)</f>
        <v>14</v>
      </c>
      <c r="O73" s="18" t="b">
        <f t="shared" ref="O73:AB73" ca="1" si="72">IFERROR(__xludf.DUMMYFUNCTION("iferror(match(O$1,SPLIT($M73,"",""),0)&gt;0,false)"),TRUE)</f>
        <v>1</v>
      </c>
      <c r="P73" s="18" t="b">
        <f t="shared" ca="1" si="72"/>
        <v>1</v>
      </c>
      <c r="Q73" s="18" t="b">
        <f t="shared" ca="1" si="72"/>
        <v>1</v>
      </c>
      <c r="R73" s="18" t="b">
        <f t="shared" ca="1" si="72"/>
        <v>1</v>
      </c>
      <c r="S73" s="18" t="b">
        <f t="shared" ca="1" si="72"/>
        <v>1</v>
      </c>
      <c r="T73" s="18" t="b">
        <f t="shared" ca="1" si="72"/>
        <v>1</v>
      </c>
      <c r="U73" s="18" t="b">
        <f t="shared" ca="1" si="72"/>
        <v>1</v>
      </c>
      <c r="V73" s="18" t="b">
        <f t="shared" ca="1" si="72"/>
        <v>1</v>
      </c>
      <c r="W73" s="18" t="b">
        <f t="shared" ca="1" si="72"/>
        <v>1</v>
      </c>
      <c r="X73" s="18" t="b">
        <f t="shared" ca="1" si="72"/>
        <v>1</v>
      </c>
      <c r="Y73" s="18" t="b">
        <f t="shared" ca="1" si="72"/>
        <v>1</v>
      </c>
      <c r="Z73" s="18" t="b">
        <f t="shared" ca="1" si="72"/>
        <v>1</v>
      </c>
      <c r="AA73" s="18" t="b">
        <f t="shared" ca="1" si="72"/>
        <v>1</v>
      </c>
      <c r="AB73" s="18" t="b">
        <f t="shared" ca="1" si="72"/>
        <v>1</v>
      </c>
      <c r="AC73" s="7" t="s">
        <v>114</v>
      </c>
    </row>
    <row r="74" spans="1:29" ht="22" x14ac:dyDescent="0.15">
      <c r="A74" s="7">
        <v>30003</v>
      </c>
      <c r="B74" s="7" t="s">
        <v>177</v>
      </c>
      <c r="C74" s="9" t="s">
        <v>178</v>
      </c>
      <c r="D74" s="10">
        <v>10</v>
      </c>
      <c r="E74" s="10">
        <v>12500</v>
      </c>
      <c r="F74" s="13">
        <f ca="1">IFERROR(__xludf.DUMMYFUNCTION("COUNT(FILTER(Ingredientes!A:A,Ingredientes!A:A=A74))"),1)</f>
        <v>1</v>
      </c>
      <c r="G74" s="13">
        <f ca="1">IFERROR(__xludf.DUMMYFUNCTION("COUNT(FILTER(Ingredientes!A:A,Ingredientes!C:C=A74))"),0)</f>
        <v>0</v>
      </c>
      <c r="H74" s="13">
        <v>1</v>
      </c>
      <c r="I74" s="7">
        <v>1</v>
      </c>
      <c r="J74" s="7" t="s">
        <v>42</v>
      </c>
      <c r="K74" s="13">
        <v>1</v>
      </c>
      <c r="L74" s="13">
        <v>10</v>
      </c>
      <c r="M74" s="15" t="str">
        <f ca="1">IFERROR(__xludf.DUMMYFUNCTION("JOIN("","", iferror(filter('Asignación'!C:C,'Asignación'!A:A=A74),{1,2,3,4,5,6,7,8,9,10,11,12,13,14}))"),"1,2,3,4,5,6,7,8,9,10,11,12,13,14")</f>
        <v>1,2,3,4,5,6,7,8,9,10,11,12,13,14</v>
      </c>
      <c r="N74" s="7">
        <f ca="1">IFERROR(__xludf.DUMMYFUNCTION("countunique(iferror(filter('Asignación'!C:C,'Asignación'!A:A=A74),{1,2,3,4,5,6,7,8,9,10,11,12,13,14}))"),14)</f>
        <v>14</v>
      </c>
      <c r="O74" s="18" t="b">
        <f t="shared" ref="O74:AB74" ca="1" si="73">IFERROR(__xludf.DUMMYFUNCTION("iferror(match(O$1,SPLIT($M74,"",""),0)&gt;0,false)"),TRUE)</f>
        <v>1</v>
      </c>
      <c r="P74" s="18" t="b">
        <f t="shared" ca="1" si="73"/>
        <v>1</v>
      </c>
      <c r="Q74" s="18" t="b">
        <f t="shared" ca="1" si="73"/>
        <v>1</v>
      </c>
      <c r="R74" s="18" t="b">
        <f t="shared" ca="1" si="73"/>
        <v>1</v>
      </c>
      <c r="S74" s="18" t="b">
        <f t="shared" ca="1" si="73"/>
        <v>1</v>
      </c>
      <c r="T74" s="18" t="b">
        <f t="shared" ca="1" si="73"/>
        <v>1</v>
      </c>
      <c r="U74" s="18" t="b">
        <f t="shared" ca="1" si="73"/>
        <v>1</v>
      </c>
      <c r="V74" s="18" t="b">
        <f t="shared" ca="1" si="73"/>
        <v>1</v>
      </c>
      <c r="W74" s="18" t="b">
        <f t="shared" ca="1" si="73"/>
        <v>1</v>
      </c>
      <c r="X74" s="18" t="b">
        <f t="shared" ca="1" si="73"/>
        <v>1</v>
      </c>
      <c r="Y74" s="18" t="b">
        <f t="shared" ca="1" si="73"/>
        <v>1</v>
      </c>
      <c r="Z74" s="18" t="b">
        <f t="shared" ca="1" si="73"/>
        <v>1</v>
      </c>
      <c r="AA74" s="18" t="b">
        <f t="shared" ca="1" si="73"/>
        <v>1</v>
      </c>
      <c r="AB74" s="18" t="b">
        <f t="shared" ca="1" si="73"/>
        <v>1</v>
      </c>
      <c r="AC74" s="7" t="s">
        <v>114</v>
      </c>
    </row>
    <row r="75" spans="1:29" ht="22" x14ac:dyDescent="0.15">
      <c r="A75" s="7">
        <v>30004</v>
      </c>
      <c r="B75" s="7" t="s">
        <v>179</v>
      </c>
      <c r="C75" s="9" t="s">
        <v>180</v>
      </c>
      <c r="D75" s="10">
        <v>10</v>
      </c>
      <c r="E75" s="10">
        <v>7900</v>
      </c>
      <c r="F75" s="13">
        <f ca="1">IFERROR(__xludf.DUMMYFUNCTION("COUNT(FILTER(Ingredientes!A:A,Ingredientes!A:A=A75))"),1)</f>
        <v>1</v>
      </c>
      <c r="G75" s="13">
        <f ca="1">IFERROR(__xludf.DUMMYFUNCTION("COUNT(FILTER(Ingredientes!A:A,Ingredientes!C:C=A75))"),0)</f>
        <v>0</v>
      </c>
      <c r="H75" s="13">
        <v>1</v>
      </c>
      <c r="I75" s="7">
        <v>1</v>
      </c>
      <c r="J75" s="7" t="s">
        <v>42</v>
      </c>
      <c r="K75" s="13">
        <v>1</v>
      </c>
      <c r="L75" s="13">
        <v>10</v>
      </c>
      <c r="M75" s="15" t="str">
        <f ca="1">IFERROR(__xludf.DUMMYFUNCTION("JOIN("","", iferror(filter('Asignación'!C:C,'Asignación'!A:A=A75),{1,2,3,4,5,6,7,8,9,10,11,12,13,14}))"),"1,2,3,4,5,6,7,8,9,10,11,12,13,14")</f>
        <v>1,2,3,4,5,6,7,8,9,10,11,12,13,14</v>
      </c>
      <c r="N75" s="7">
        <f ca="1">IFERROR(__xludf.DUMMYFUNCTION("countunique(iferror(filter('Asignación'!C:C,'Asignación'!A:A=A75),{1,2,3,4,5,6,7,8,9,10,11,12,13,14}))"),14)</f>
        <v>14</v>
      </c>
      <c r="O75" s="18" t="b">
        <f t="shared" ref="O75:AB75" ca="1" si="74">IFERROR(__xludf.DUMMYFUNCTION("iferror(match(O$1,SPLIT($M75,"",""),0)&gt;0,false)"),TRUE)</f>
        <v>1</v>
      </c>
      <c r="P75" s="18" t="b">
        <f t="shared" ca="1" si="74"/>
        <v>1</v>
      </c>
      <c r="Q75" s="18" t="b">
        <f t="shared" ca="1" si="74"/>
        <v>1</v>
      </c>
      <c r="R75" s="18" t="b">
        <f t="shared" ca="1" si="74"/>
        <v>1</v>
      </c>
      <c r="S75" s="18" t="b">
        <f t="shared" ca="1" si="74"/>
        <v>1</v>
      </c>
      <c r="T75" s="18" t="b">
        <f t="shared" ca="1" si="74"/>
        <v>1</v>
      </c>
      <c r="U75" s="18" t="b">
        <f t="shared" ca="1" si="74"/>
        <v>1</v>
      </c>
      <c r="V75" s="18" t="b">
        <f t="shared" ca="1" si="74"/>
        <v>1</v>
      </c>
      <c r="W75" s="18" t="b">
        <f t="shared" ca="1" si="74"/>
        <v>1</v>
      </c>
      <c r="X75" s="18" t="b">
        <f t="shared" ca="1" si="74"/>
        <v>1</v>
      </c>
      <c r="Y75" s="18" t="b">
        <f t="shared" ca="1" si="74"/>
        <v>1</v>
      </c>
      <c r="Z75" s="18" t="b">
        <f t="shared" ca="1" si="74"/>
        <v>1</v>
      </c>
      <c r="AA75" s="18" t="b">
        <f t="shared" ca="1" si="74"/>
        <v>1</v>
      </c>
      <c r="AB75" s="18" t="b">
        <f t="shared" ca="1" si="74"/>
        <v>1</v>
      </c>
      <c r="AC75" s="7" t="s">
        <v>114</v>
      </c>
    </row>
    <row r="76" spans="1:29" ht="22" x14ac:dyDescent="0.15">
      <c r="A76" s="7">
        <v>30005</v>
      </c>
      <c r="B76" s="7" t="s">
        <v>181</v>
      </c>
      <c r="C76" s="9" t="s">
        <v>182</v>
      </c>
      <c r="D76" s="10">
        <v>10</v>
      </c>
      <c r="E76" s="10">
        <v>9900</v>
      </c>
      <c r="F76" s="13">
        <f ca="1">IFERROR(__xludf.DUMMYFUNCTION("COUNT(FILTER(Ingredientes!A:A,Ingredientes!A:A=A76))"),1)</f>
        <v>1</v>
      </c>
      <c r="G76" s="13">
        <f ca="1">IFERROR(__xludf.DUMMYFUNCTION("COUNT(FILTER(Ingredientes!A:A,Ingredientes!C:C=A76))"),0)</f>
        <v>0</v>
      </c>
      <c r="H76" s="13">
        <v>1</v>
      </c>
      <c r="I76" s="7">
        <v>1</v>
      </c>
      <c r="J76" s="7" t="s">
        <v>42</v>
      </c>
      <c r="K76" s="13">
        <v>1</v>
      </c>
      <c r="L76" s="13">
        <v>10</v>
      </c>
      <c r="M76" s="15" t="str">
        <f ca="1">IFERROR(__xludf.DUMMYFUNCTION("JOIN("","", iferror(filter('Asignación'!C:C,'Asignación'!A:A=A76),{1,2,3,4,5,6,7,8,9,10,11,12,13,14}))"),"1,2,3,4,5,6,7,8,9,10,11,12,13,14")</f>
        <v>1,2,3,4,5,6,7,8,9,10,11,12,13,14</v>
      </c>
      <c r="N76" s="7">
        <f ca="1">IFERROR(__xludf.DUMMYFUNCTION("countunique(iferror(filter('Asignación'!C:C,'Asignación'!A:A=A76),{1,2,3,4,5,6,7,8,9,10,11,12,13,14}))"),14)</f>
        <v>14</v>
      </c>
      <c r="O76" s="18" t="b">
        <f t="shared" ref="O76:AB76" ca="1" si="75">IFERROR(__xludf.DUMMYFUNCTION("iferror(match(O$1,SPLIT($M76,"",""),0)&gt;0,false)"),TRUE)</f>
        <v>1</v>
      </c>
      <c r="P76" s="18" t="b">
        <f t="shared" ca="1" si="75"/>
        <v>1</v>
      </c>
      <c r="Q76" s="18" t="b">
        <f t="shared" ca="1" si="75"/>
        <v>1</v>
      </c>
      <c r="R76" s="18" t="b">
        <f t="shared" ca="1" si="75"/>
        <v>1</v>
      </c>
      <c r="S76" s="18" t="b">
        <f t="shared" ca="1" si="75"/>
        <v>1</v>
      </c>
      <c r="T76" s="18" t="b">
        <f t="shared" ca="1" si="75"/>
        <v>1</v>
      </c>
      <c r="U76" s="18" t="b">
        <f t="shared" ca="1" si="75"/>
        <v>1</v>
      </c>
      <c r="V76" s="18" t="b">
        <f t="shared" ca="1" si="75"/>
        <v>1</v>
      </c>
      <c r="W76" s="18" t="b">
        <f t="shared" ca="1" si="75"/>
        <v>1</v>
      </c>
      <c r="X76" s="18" t="b">
        <f t="shared" ca="1" si="75"/>
        <v>1</v>
      </c>
      <c r="Y76" s="18" t="b">
        <f t="shared" ca="1" si="75"/>
        <v>1</v>
      </c>
      <c r="Z76" s="18" t="b">
        <f t="shared" ca="1" si="75"/>
        <v>1</v>
      </c>
      <c r="AA76" s="18" t="b">
        <f t="shared" ca="1" si="75"/>
        <v>1</v>
      </c>
      <c r="AB76" s="18" t="b">
        <f t="shared" ca="1" si="75"/>
        <v>1</v>
      </c>
      <c r="AC76" s="7" t="s">
        <v>114</v>
      </c>
    </row>
    <row r="77" spans="1:29" ht="22" x14ac:dyDescent="0.15">
      <c r="A77" s="7">
        <v>30006</v>
      </c>
      <c r="B77" s="7" t="s">
        <v>183</v>
      </c>
      <c r="C77" s="9" t="s">
        <v>184</v>
      </c>
      <c r="D77" s="10">
        <v>10</v>
      </c>
      <c r="E77" s="10">
        <v>12500</v>
      </c>
      <c r="F77" s="13">
        <f ca="1">IFERROR(__xludf.DUMMYFUNCTION("COUNT(FILTER(Ingredientes!A:A,Ingredientes!A:A=A77))"),1)</f>
        <v>1</v>
      </c>
      <c r="G77" s="13">
        <f ca="1">IFERROR(__xludf.DUMMYFUNCTION("COUNT(FILTER(Ingredientes!A:A,Ingredientes!C:C=A77))"),0)</f>
        <v>0</v>
      </c>
      <c r="H77" s="13">
        <v>1</v>
      </c>
      <c r="I77" s="7">
        <v>1</v>
      </c>
      <c r="J77" s="7" t="s">
        <v>42</v>
      </c>
      <c r="K77" s="13">
        <v>1</v>
      </c>
      <c r="L77" s="13">
        <v>10</v>
      </c>
      <c r="M77" s="15" t="str">
        <f ca="1">IFERROR(__xludf.DUMMYFUNCTION("JOIN("","", iferror(filter('Asignación'!C:C,'Asignación'!A:A=A77),{1,2,3,4,5,6,7,8,9,10,11,12,13,14}))"),"1,2,3,4,5,6,7,8,9,10,11,12,13,14")</f>
        <v>1,2,3,4,5,6,7,8,9,10,11,12,13,14</v>
      </c>
      <c r="N77" s="7">
        <f ca="1">IFERROR(__xludf.DUMMYFUNCTION("countunique(iferror(filter('Asignación'!C:C,'Asignación'!A:A=A77),{1,2,3,4,5,6,7,8,9,10,11,12,13,14}))"),14)</f>
        <v>14</v>
      </c>
      <c r="O77" s="18" t="b">
        <f t="shared" ref="O77:AB77" ca="1" si="76">IFERROR(__xludf.DUMMYFUNCTION("iferror(match(O$1,SPLIT($M77,"",""),0)&gt;0,false)"),TRUE)</f>
        <v>1</v>
      </c>
      <c r="P77" s="18" t="b">
        <f t="shared" ca="1" si="76"/>
        <v>1</v>
      </c>
      <c r="Q77" s="18" t="b">
        <f t="shared" ca="1" si="76"/>
        <v>1</v>
      </c>
      <c r="R77" s="18" t="b">
        <f t="shared" ca="1" si="76"/>
        <v>1</v>
      </c>
      <c r="S77" s="18" t="b">
        <f t="shared" ca="1" si="76"/>
        <v>1</v>
      </c>
      <c r="T77" s="18" t="b">
        <f t="shared" ca="1" si="76"/>
        <v>1</v>
      </c>
      <c r="U77" s="18" t="b">
        <f t="shared" ca="1" si="76"/>
        <v>1</v>
      </c>
      <c r="V77" s="18" t="b">
        <f t="shared" ca="1" si="76"/>
        <v>1</v>
      </c>
      <c r="W77" s="18" t="b">
        <f t="shared" ca="1" si="76"/>
        <v>1</v>
      </c>
      <c r="X77" s="18" t="b">
        <f t="shared" ca="1" si="76"/>
        <v>1</v>
      </c>
      <c r="Y77" s="18" t="b">
        <f t="shared" ca="1" si="76"/>
        <v>1</v>
      </c>
      <c r="Z77" s="18" t="b">
        <f t="shared" ca="1" si="76"/>
        <v>1</v>
      </c>
      <c r="AA77" s="18" t="b">
        <f t="shared" ca="1" si="76"/>
        <v>1</v>
      </c>
      <c r="AB77" s="18" t="b">
        <f t="shared" ca="1" si="76"/>
        <v>1</v>
      </c>
      <c r="AC77" s="7" t="s">
        <v>114</v>
      </c>
    </row>
    <row r="78" spans="1:29" ht="22" x14ac:dyDescent="0.15">
      <c r="A78" s="7">
        <v>30007</v>
      </c>
      <c r="B78" s="7" t="s">
        <v>185</v>
      </c>
      <c r="C78" s="9" t="s">
        <v>186</v>
      </c>
      <c r="D78" s="10">
        <v>10</v>
      </c>
      <c r="E78" s="10">
        <v>9900</v>
      </c>
      <c r="F78" s="13">
        <f ca="1">IFERROR(__xludf.DUMMYFUNCTION("COUNT(FILTER(Ingredientes!A:A,Ingredientes!A:A=A78))"),2)</f>
        <v>2</v>
      </c>
      <c r="G78" s="13">
        <f ca="1">IFERROR(__xludf.DUMMYFUNCTION("COUNT(FILTER(Ingredientes!A:A,Ingredientes!C:C=A78))"),0)</f>
        <v>0</v>
      </c>
      <c r="H78" s="13">
        <v>1</v>
      </c>
      <c r="I78" s="7">
        <v>1</v>
      </c>
      <c r="J78" s="7" t="s">
        <v>42</v>
      </c>
      <c r="K78" s="13">
        <v>1</v>
      </c>
      <c r="L78" s="13">
        <v>10</v>
      </c>
      <c r="M78" s="15" t="str">
        <f ca="1">IFERROR(__xludf.DUMMYFUNCTION("JOIN("","", iferror(filter('Asignación'!C:C,'Asignación'!A:A=A78),{1,2,3,4,5,6,7,8,9,10,11,12,13,14}))"),"1,2,3,4,5,6,7,8,9,10,11,12,13,14")</f>
        <v>1,2,3,4,5,6,7,8,9,10,11,12,13,14</v>
      </c>
      <c r="N78" s="7">
        <f ca="1">IFERROR(__xludf.DUMMYFUNCTION("countunique(iferror(filter('Asignación'!C:C,'Asignación'!A:A=A78),{1,2,3,4,5,6,7,8,9,10,11,12,13,14}))"),14)</f>
        <v>14</v>
      </c>
      <c r="O78" s="18" t="b">
        <f t="shared" ref="O78:AB78" ca="1" si="77">IFERROR(__xludf.DUMMYFUNCTION("iferror(match(O$1,SPLIT($M78,"",""),0)&gt;0,false)"),TRUE)</f>
        <v>1</v>
      </c>
      <c r="P78" s="18" t="b">
        <f t="shared" ca="1" si="77"/>
        <v>1</v>
      </c>
      <c r="Q78" s="18" t="b">
        <f t="shared" ca="1" si="77"/>
        <v>1</v>
      </c>
      <c r="R78" s="18" t="b">
        <f t="shared" ca="1" si="77"/>
        <v>1</v>
      </c>
      <c r="S78" s="18" t="b">
        <f t="shared" ca="1" si="77"/>
        <v>1</v>
      </c>
      <c r="T78" s="18" t="b">
        <f t="shared" ca="1" si="77"/>
        <v>1</v>
      </c>
      <c r="U78" s="18" t="b">
        <f t="shared" ca="1" si="77"/>
        <v>1</v>
      </c>
      <c r="V78" s="18" t="b">
        <f t="shared" ca="1" si="77"/>
        <v>1</v>
      </c>
      <c r="W78" s="18" t="b">
        <f t="shared" ca="1" si="77"/>
        <v>1</v>
      </c>
      <c r="X78" s="18" t="b">
        <f t="shared" ca="1" si="77"/>
        <v>1</v>
      </c>
      <c r="Y78" s="18" t="b">
        <f t="shared" ca="1" si="77"/>
        <v>1</v>
      </c>
      <c r="Z78" s="18" t="b">
        <f t="shared" ca="1" si="77"/>
        <v>1</v>
      </c>
      <c r="AA78" s="18" t="b">
        <f t="shared" ca="1" si="77"/>
        <v>1</v>
      </c>
      <c r="AB78" s="18" t="b">
        <f t="shared" ca="1" si="77"/>
        <v>1</v>
      </c>
      <c r="AC78" s="7" t="s">
        <v>114</v>
      </c>
    </row>
    <row r="79" spans="1:29" ht="22" x14ac:dyDescent="0.15">
      <c r="A79" s="7">
        <v>30008</v>
      </c>
      <c r="B79" s="7" t="s">
        <v>187</v>
      </c>
      <c r="C79" s="9" t="s">
        <v>188</v>
      </c>
      <c r="D79" s="10">
        <v>10</v>
      </c>
      <c r="E79" s="10">
        <v>15990</v>
      </c>
      <c r="F79" s="13">
        <f ca="1">IFERROR(__xludf.DUMMYFUNCTION("COUNT(FILTER(Ingredientes!A:A,Ingredientes!A:A=A79))"),2)</f>
        <v>2</v>
      </c>
      <c r="G79" s="13">
        <f ca="1">IFERROR(__xludf.DUMMYFUNCTION("COUNT(FILTER(Ingredientes!A:A,Ingredientes!C:C=A79))"),0)</f>
        <v>0</v>
      </c>
      <c r="H79" s="13">
        <v>1</v>
      </c>
      <c r="I79" s="7">
        <v>1</v>
      </c>
      <c r="J79" s="7" t="s">
        <v>42</v>
      </c>
      <c r="K79" s="13">
        <v>1</v>
      </c>
      <c r="L79" s="13">
        <v>10</v>
      </c>
      <c r="M79" s="15" t="str">
        <f ca="1">IFERROR(__xludf.DUMMYFUNCTION("JOIN("","", iferror(filter('Asignación'!C:C,'Asignación'!A:A=A79),{1,2,3,4,5,6,7,8,9,10,11,12,13,14}))"),"1,2,3,4,5,6,7,8,9,10,11,12,13,14")</f>
        <v>1,2,3,4,5,6,7,8,9,10,11,12,13,14</v>
      </c>
      <c r="N79" s="7">
        <f ca="1">IFERROR(__xludf.DUMMYFUNCTION("countunique(iferror(filter('Asignación'!C:C,'Asignación'!A:A=A79),{1,2,3,4,5,6,7,8,9,10,11,12,13,14}))"),14)</f>
        <v>14</v>
      </c>
      <c r="O79" s="18" t="b">
        <f t="shared" ref="O79:AB79" ca="1" si="78">IFERROR(__xludf.DUMMYFUNCTION("iferror(match(O$1,SPLIT($M79,"",""),0)&gt;0,false)"),TRUE)</f>
        <v>1</v>
      </c>
      <c r="P79" s="18" t="b">
        <f t="shared" ca="1" si="78"/>
        <v>1</v>
      </c>
      <c r="Q79" s="18" t="b">
        <f t="shared" ca="1" si="78"/>
        <v>1</v>
      </c>
      <c r="R79" s="18" t="b">
        <f t="shared" ca="1" si="78"/>
        <v>1</v>
      </c>
      <c r="S79" s="18" t="b">
        <f t="shared" ca="1" si="78"/>
        <v>1</v>
      </c>
      <c r="T79" s="18" t="b">
        <f t="shared" ca="1" si="78"/>
        <v>1</v>
      </c>
      <c r="U79" s="18" t="b">
        <f t="shared" ca="1" si="78"/>
        <v>1</v>
      </c>
      <c r="V79" s="18" t="b">
        <f t="shared" ca="1" si="78"/>
        <v>1</v>
      </c>
      <c r="W79" s="18" t="b">
        <f t="shared" ca="1" si="78"/>
        <v>1</v>
      </c>
      <c r="X79" s="18" t="b">
        <f t="shared" ca="1" si="78"/>
        <v>1</v>
      </c>
      <c r="Y79" s="18" t="b">
        <f t="shared" ca="1" si="78"/>
        <v>1</v>
      </c>
      <c r="Z79" s="18" t="b">
        <f t="shared" ca="1" si="78"/>
        <v>1</v>
      </c>
      <c r="AA79" s="18" t="b">
        <f t="shared" ca="1" si="78"/>
        <v>1</v>
      </c>
      <c r="AB79" s="18" t="b">
        <f t="shared" ca="1" si="78"/>
        <v>1</v>
      </c>
      <c r="AC79" s="7" t="s">
        <v>114</v>
      </c>
    </row>
    <row r="80" spans="1:29" ht="13" x14ac:dyDescent="0.15">
      <c r="A80" s="19"/>
      <c r="B80" s="19"/>
      <c r="C80" s="19"/>
      <c r="D80" s="7"/>
      <c r="E80" s="19"/>
      <c r="F80" s="21"/>
      <c r="G80" s="21"/>
      <c r="H80" s="21"/>
      <c r="I80" s="19"/>
      <c r="J80" s="19"/>
      <c r="K80" s="21"/>
      <c r="L80" s="21"/>
      <c r="M80" s="19"/>
      <c r="N80" s="19"/>
      <c r="O80" s="18"/>
      <c r="P80" s="18"/>
      <c r="Q80" s="18"/>
      <c r="R80" s="18"/>
      <c r="S80" s="18"/>
      <c r="T80" s="18"/>
      <c r="U80" s="18"/>
      <c r="V80" s="18"/>
      <c r="W80" s="18"/>
      <c r="X80" s="18"/>
      <c r="Y80" s="18"/>
      <c r="Z80" s="18"/>
      <c r="AA80" s="18"/>
      <c r="AB80" s="18"/>
      <c r="AC80" s="19"/>
    </row>
    <row r="81" spans="1:29" ht="13" x14ac:dyDescent="0.15">
      <c r="A81" s="19"/>
      <c r="B81" s="19"/>
      <c r="C81" s="19"/>
      <c r="D81" s="19"/>
      <c r="E81" s="19"/>
      <c r="F81" s="21"/>
      <c r="G81" s="21"/>
      <c r="H81" s="21"/>
      <c r="I81" s="19"/>
      <c r="J81" s="19"/>
      <c r="K81" s="21"/>
      <c r="L81" s="21"/>
      <c r="M81" s="19"/>
      <c r="N81" s="19"/>
      <c r="O81" s="18"/>
      <c r="P81" s="18"/>
      <c r="Q81" s="18"/>
      <c r="R81" s="18"/>
      <c r="S81" s="18"/>
      <c r="T81" s="18"/>
      <c r="U81" s="18"/>
      <c r="V81" s="18"/>
      <c r="W81" s="18"/>
      <c r="X81" s="18"/>
      <c r="Y81" s="18"/>
      <c r="Z81" s="18"/>
      <c r="AA81" s="18"/>
      <c r="AB81" s="18"/>
      <c r="AC81" s="19"/>
    </row>
    <row r="82" spans="1:29" ht="13" x14ac:dyDescent="0.15">
      <c r="A82" s="19"/>
      <c r="B82" s="19"/>
      <c r="C82" s="19"/>
      <c r="D82" s="19"/>
      <c r="E82" s="19"/>
      <c r="F82" s="21"/>
      <c r="G82" s="21"/>
      <c r="H82" s="21"/>
      <c r="I82" s="19"/>
      <c r="J82" s="19"/>
      <c r="K82" s="21"/>
      <c r="L82" s="21"/>
      <c r="M82" s="19"/>
      <c r="N82" s="19"/>
      <c r="O82" s="18"/>
      <c r="P82" s="18"/>
      <c r="Q82" s="18"/>
      <c r="R82" s="18"/>
      <c r="S82" s="18"/>
      <c r="T82" s="18"/>
      <c r="U82" s="18"/>
      <c r="V82" s="18"/>
      <c r="W82" s="18"/>
      <c r="X82" s="18"/>
      <c r="Y82" s="18"/>
      <c r="Z82" s="18"/>
      <c r="AA82" s="18"/>
      <c r="AB82" s="18"/>
      <c r="AC82" s="19"/>
    </row>
    <row r="83" spans="1:29" ht="13" x14ac:dyDescent="0.15">
      <c r="A83" s="19"/>
      <c r="B83" s="19"/>
      <c r="C83" s="19"/>
      <c r="D83" s="19"/>
      <c r="E83" s="19"/>
      <c r="F83" s="21"/>
      <c r="G83" s="21"/>
      <c r="H83" s="21"/>
      <c r="I83" s="19"/>
      <c r="J83" s="19"/>
      <c r="K83" s="21"/>
      <c r="L83" s="21"/>
      <c r="M83" s="19"/>
      <c r="N83" s="19"/>
      <c r="O83" s="18"/>
      <c r="P83" s="18"/>
      <c r="Q83" s="18"/>
      <c r="R83" s="18"/>
      <c r="S83" s="18"/>
      <c r="T83" s="18"/>
      <c r="U83" s="18"/>
      <c r="V83" s="18"/>
      <c r="W83" s="18"/>
      <c r="X83" s="18"/>
      <c r="Y83" s="18"/>
      <c r="Z83" s="18"/>
      <c r="AA83" s="18"/>
      <c r="AB83" s="18"/>
      <c r="AC83" s="19"/>
    </row>
    <row r="84" spans="1:29" ht="13" x14ac:dyDescent="0.15">
      <c r="A84" s="19"/>
      <c r="B84" s="19"/>
      <c r="C84" s="19"/>
      <c r="D84" s="19"/>
      <c r="E84" s="19"/>
      <c r="F84" s="21"/>
      <c r="G84" s="21"/>
      <c r="H84" s="21"/>
      <c r="I84" s="19"/>
      <c r="J84" s="19"/>
      <c r="K84" s="21"/>
      <c r="L84" s="21"/>
      <c r="M84" s="19"/>
      <c r="N84" s="19"/>
      <c r="O84" s="18"/>
      <c r="P84" s="18"/>
      <c r="Q84" s="18"/>
      <c r="R84" s="18"/>
      <c r="S84" s="18"/>
      <c r="T84" s="18"/>
      <c r="U84" s="18"/>
      <c r="V84" s="18"/>
      <c r="W84" s="18"/>
      <c r="X84" s="18"/>
      <c r="Y84" s="18"/>
      <c r="Z84" s="18"/>
      <c r="AA84" s="18"/>
      <c r="AB84" s="18"/>
      <c r="AC84" s="19"/>
    </row>
    <row r="85" spans="1:29" ht="13" x14ac:dyDescent="0.15">
      <c r="A85" s="19"/>
      <c r="B85" s="19"/>
      <c r="C85" s="19"/>
      <c r="D85" s="19"/>
      <c r="E85" s="19"/>
      <c r="F85" s="21"/>
      <c r="G85" s="21"/>
      <c r="H85" s="21"/>
      <c r="I85" s="19"/>
      <c r="J85" s="19"/>
      <c r="K85" s="21"/>
      <c r="L85" s="21"/>
      <c r="M85" s="19"/>
      <c r="N85" s="19"/>
      <c r="O85" s="18"/>
      <c r="P85" s="18"/>
      <c r="Q85" s="18"/>
      <c r="R85" s="18"/>
      <c r="S85" s="18"/>
      <c r="T85" s="18"/>
      <c r="U85" s="18"/>
      <c r="V85" s="18"/>
      <c r="W85" s="18"/>
      <c r="X85" s="18"/>
      <c r="Y85" s="18"/>
      <c r="Z85" s="18"/>
      <c r="AA85" s="18"/>
      <c r="AB85" s="18"/>
      <c r="AC85" s="19"/>
    </row>
    <row r="86" spans="1:29" ht="13" x14ac:dyDescent="0.15">
      <c r="A86" s="19"/>
      <c r="B86" s="19"/>
      <c r="C86" s="19"/>
      <c r="D86" s="19"/>
      <c r="E86" s="19"/>
      <c r="F86" s="21"/>
      <c r="G86" s="21"/>
      <c r="H86" s="21"/>
      <c r="I86" s="19"/>
      <c r="J86" s="19"/>
      <c r="K86" s="21"/>
      <c r="L86" s="21"/>
      <c r="M86" s="19"/>
      <c r="N86" s="19"/>
      <c r="O86" s="18"/>
      <c r="P86" s="18"/>
      <c r="Q86" s="18"/>
      <c r="R86" s="18"/>
      <c r="S86" s="18"/>
      <c r="T86" s="18"/>
      <c r="U86" s="18"/>
      <c r="V86" s="18"/>
      <c r="W86" s="18"/>
      <c r="X86" s="18"/>
      <c r="Y86" s="18"/>
      <c r="Z86" s="18"/>
      <c r="AA86" s="18"/>
      <c r="AB86" s="18"/>
      <c r="AC86" s="19"/>
    </row>
    <row r="87" spans="1:29" ht="13" x14ac:dyDescent="0.15">
      <c r="A87" s="19"/>
      <c r="B87" s="19"/>
      <c r="C87" s="19"/>
      <c r="D87" s="19"/>
      <c r="E87" s="19"/>
      <c r="F87" s="21"/>
      <c r="G87" s="21"/>
      <c r="H87" s="21"/>
      <c r="I87" s="19"/>
      <c r="J87" s="19"/>
      <c r="K87" s="21"/>
      <c r="L87" s="21"/>
      <c r="M87" s="19"/>
      <c r="N87" s="19"/>
      <c r="O87" s="18"/>
      <c r="P87" s="18"/>
      <c r="Q87" s="18"/>
      <c r="R87" s="18"/>
      <c r="S87" s="18"/>
      <c r="T87" s="18"/>
      <c r="U87" s="18"/>
      <c r="V87" s="18"/>
      <c r="W87" s="18"/>
      <c r="X87" s="18"/>
      <c r="Y87" s="18"/>
      <c r="Z87" s="18"/>
      <c r="AA87" s="18"/>
      <c r="AB87" s="18"/>
      <c r="AC87" s="19"/>
    </row>
    <row r="88" spans="1:29" ht="13" x14ac:dyDescent="0.15">
      <c r="A88" s="19"/>
      <c r="B88" s="19"/>
      <c r="C88" s="19"/>
      <c r="D88" s="19"/>
      <c r="E88" s="19"/>
      <c r="F88" s="21"/>
      <c r="G88" s="21"/>
      <c r="H88" s="21"/>
      <c r="I88" s="19"/>
      <c r="J88" s="19"/>
      <c r="K88" s="21"/>
      <c r="L88" s="21"/>
      <c r="M88" s="19"/>
      <c r="N88" s="19"/>
      <c r="O88" s="18"/>
      <c r="P88" s="18"/>
      <c r="Q88" s="18"/>
      <c r="R88" s="18"/>
      <c r="S88" s="18"/>
      <c r="T88" s="18"/>
      <c r="U88" s="18"/>
      <c r="V88" s="18"/>
      <c r="W88" s="18"/>
      <c r="X88" s="18"/>
      <c r="Y88" s="18"/>
      <c r="Z88" s="18"/>
      <c r="AA88" s="18"/>
      <c r="AB88" s="18"/>
      <c r="AC88" s="19"/>
    </row>
    <row r="89" spans="1:29" ht="13" x14ac:dyDescent="0.15">
      <c r="A89" s="19"/>
      <c r="B89" s="19"/>
      <c r="C89" s="19"/>
      <c r="D89" s="19"/>
      <c r="E89" s="19"/>
      <c r="F89" s="21"/>
      <c r="G89" s="21"/>
      <c r="H89" s="21"/>
      <c r="I89" s="19"/>
      <c r="J89" s="19"/>
      <c r="K89" s="21"/>
      <c r="L89" s="21"/>
      <c r="M89" s="19"/>
      <c r="N89" s="19"/>
      <c r="O89" s="18"/>
      <c r="P89" s="18"/>
      <c r="Q89" s="18"/>
      <c r="R89" s="18"/>
      <c r="S89" s="18"/>
      <c r="T89" s="18"/>
      <c r="U89" s="18"/>
      <c r="V89" s="18"/>
      <c r="W89" s="18"/>
      <c r="X89" s="18"/>
      <c r="Y89" s="18"/>
      <c r="Z89" s="18"/>
      <c r="AA89" s="18"/>
      <c r="AB89" s="18"/>
      <c r="AC89" s="19"/>
    </row>
    <row r="90" spans="1:29" ht="13" x14ac:dyDescent="0.15">
      <c r="A90" s="19"/>
      <c r="B90" s="19"/>
      <c r="C90" s="19"/>
      <c r="D90" s="19"/>
      <c r="E90" s="19"/>
      <c r="F90" s="21"/>
      <c r="G90" s="21"/>
      <c r="H90" s="21"/>
      <c r="I90" s="19"/>
      <c r="J90" s="19"/>
      <c r="K90" s="21"/>
      <c r="L90" s="21"/>
      <c r="M90" s="19"/>
      <c r="N90" s="19"/>
      <c r="O90" s="18"/>
      <c r="P90" s="18"/>
      <c r="Q90" s="18"/>
      <c r="R90" s="18"/>
      <c r="S90" s="18"/>
      <c r="T90" s="18"/>
      <c r="U90" s="18"/>
      <c r="V90" s="18"/>
      <c r="W90" s="18"/>
      <c r="X90" s="18"/>
      <c r="Y90" s="18"/>
      <c r="Z90" s="18"/>
      <c r="AA90" s="18"/>
      <c r="AB90" s="18"/>
      <c r="AC90" s="19"/>
    </row>
    <row r="91" spans="1:29" ht="13" x14ac:dyDescent="0.15">
      <c r="A91" s="19"/>
      <c r="B91" s="19"/>
      <c r="C91" s="19"/>
      <c r="D91" s="19"/>
      <c r="E91" s="19"/>
      <c r="F91" s="21"/>
      <c r="G91" s="21"/>
      <c r="H91" s="21"/>
      <c r="I91" s="19"/>
      <c r="J91" s="19"/>
      <c r="K91" s="21"/>
      <c r="L91" s="21"/>
      <c r="M91" s="19"/>
      <c r="N91" s="19"/>
      <c r="O91" s="18"/>
      <c r="P91" s="18"/>
      <c r="Q91" s="18"/>
      <c r="R91" s="18"/>
      <c r="S91" s="18"/>
      <c r="T91" s="18"/>
      <c r="U91" s="18"/>
      <c r="V91" s="18"/>
      <c r="W91" s="18"/>
      <c r="X91" s="18"/>
      <c r="Y91" s="18"/>
      <c r="Z91" s="18"/>
      <c r="AA91" s="18"/>
      <c r="AB91" s="18"/>
      <c r="AC91" s="19"/>
    </row>
    <row r="92" spans="1:29" ht="13" x14ac:dyDescent="0.15">
      <c r="A92" s="19"/>
      <c r="B92" s="19"/>
      <c r="C92" s="19"/>
      <c r="D92" s="19"/>
      <c r="E92" s="19"/>
      <c r="F92" s="21"/>
      <c r="G92" s="21"/>
      <c r="H92" s="21"/>
      <c r="I92" s="19"/>
      <c r="J92" s="19"/>
      <c r="K92" s="21"/>
      <c r="L92" s="21"/>
      <c r="M92" s="19"/>
      <c r="N92" s="19"/>
      <c r="O92" s="18"/>
      <c r="P92" s="18"/>
      <c r="Q92" s="18"/>
      <c r="R92" s="18"/>
      <c r="S92" s="18"/>
      <c r="T92" s="18"/>
      <c r="U92" s="18"/>
      <c r="V92" s="18"/>
      <c r="W92" s="18"/>
      <c r="X92" s="18"/>
      <c r="Y92" s="18"/>
      <c r="Z92" s="18"/>
      <c r="AA92" s="18"/>
      <c r="AB92" s="18"/>
      <c r="AC92" s="19"/>
    </row>
    <row r="93" spans="1:29" ht="13" x14ac:dyDescent="0.15">
      <c r="A93" s="19"/>
      <c r="B93" s="19"/>
      <c r="C93" s="19"/>
      <c r="D93" s="19"/>
      <c r="E93" s="19"/>
      <c r="F93" s="21"/>
      <c r="G93" s="21"/>
      <c r="H93" s="21"/>
      <c r="I93" s="19"/>
      <c r="J93" s="19"/>
      <c r="K93" s="21"/>
      <c r="L93" s="21"/>
      <c r="M93" s="19"/>
      <c r="N93" s="19"/>
      <c r="O93" s="18"/>
      <c r="P93" s="18"/>
      <c r="Q93" s="18"/>
      <c r="R93" s="18"/>
      <c r="S93" s="18"/>
      <c r="T93" s="18"/>
      <c r="U93" s="18"/>
      <c r="V93" s="18"/>
      <c r="W93" s="18"/>
      <c r="X93" s="18"/>
      <c r="Y93" s="18"/>
      <c r="Z93" s="18"/>
      <c r="AA93" s="18"/>
      <c r="AB93" s="18"/>
      <c r="AC93" s="19"/>
    </row>
    <row r="94" spans="1:29" ht="13" x14ac:dyDescent="0.15">
      <c r="A94" s="19"/>
      <c r="B94" s="19"/>
      <c r="C94" s="19"/>
      <c r="D94" s="19"/>
      <c r="E94" s="19"/>
      <c r="F94" s="21"/>
      <c r="G94" s="21"/>
      <c r="H94" s="21"/>
      <c r="I94" s="19"/>
      <c r="J94" s="19"/>
      <c r="K94" s="21"/>
      <c r="L94" s="21"/>
      <c r="M94" s="19"/>
      <c r="N94" s="19"/>
      <c r="O94" s="18"/>
      <c r="P94" s="18"/>
      <c r="Q94" s="18"/>
      <c r="R94" s="18"/>
      <c r="S94" s="18"/>
      <c r="T94" s="18"/>
      <c r="U94" s="18"/>
      <c r="V94" s="18"/>
      <c r="W94" s="18"/>
      <c r="X94" s="18"/>
      <c r="Y94" s="18"/>
      <c r="Z94" s="18"/>
      <c r="AA94" s="18"/>
      <c r="AB94" s="18"/>
      <c r="AC94" s="19"/>
    </row>
    <row r="95" spans="1:29" ht="13" x14ac:dyDescent="0.15">
      <c r="A95" s="19"/>
      <c r="B95" s="19"/>
      <c r="C95" s="19"/>
      <c r="D95" s="19"/>
      <c r="E95" s="19"/>
      <c r="F95" s="21"/>
      <c r="G95" s="21"/>
      <c r="H95" s="21"/>
      <c r="I95" s="19"/>
      <c r="J95" s="19"/>
      <c r="K95" s="21"/>
      <c r="L95" s="21"/>
      <c r="M95" s="19"/>
      <c r="N95" s="19"/>
      <c r="O95" s="18"/>
      <c r="P95" s="18"/>
      <c r="Q95" s="18"/>
      <c r="R95" s="18"/>
      <c r="S95" s="18"/>
      <c r="T95" s="18"/>
      <c r="U95" s="18"/>
      <c r="V95" s="18"/>
      <c r="W95" s="18"/>
      <c r="X95" s="18"/>
      <c r="Y95" s="18"/>
      <c r="Z95" s="18"/>
      <c r="AA95" s="18"/>
      <c r="AB95" s="18"/>
      <c r="AC95" s="19"/>
    </row>
    <row r="96" spans="1:29" ht="13" x14ac:dyDescent="0.15">
      <c r="A96" s="19"/>
      <c r="B96" s="19"/>
      <c r="C96" s="19"/>
      <c r="D96" s="19"/>
      <c r="E96" s="19"/>
      <c r="F96" s="21"/>
      <c r="G96" s="21"/>
      <c r="H96" s="21"/>
      <c r="I96" s="19"/>
      <c r="J96" s="19"/>
      <c r="K96" s="21"/>
      <c r="L96" s="21"/>
      <c r="M96" s="19"/>
      <c r="N96" s="19"/>
      <c r="O96" s="18"/>
      <c r="P96" s="18"/>
      <c r="Q96" s="18"/>
      <c r="R96" s="18"/>
      <c r="S96" s="18"/>
      <c r="T96" s="18"/>
      <c r="U96" s="18"/>
      <c r="V96" s="18"/>
      <c r="W96" s="18"/>
      <c r="X96" s="18"/>
      <c r="Y96" s="18"/>
      <c r="Z96" s="18"/>
      <c r="AA96" s="18"/>
      <c r="AB96" s="18"/>
      <c r="AC96" s="19"/>
    </row>
    <row r="97" spans="1:29" ht="13" x14ac:dyDescent="0.15">
      <c r="A97" s="19"/>
      <c r="B97" s="19"/>
      <c r="C97" s="19"/>
      <c r="D97" s="19"/>
      <c r="E97" s="19"/>
      <c r="F97" s="21"/>
      <c r="G97" s="21"/>
      <c r="H97" s="21"/>
      <c r="I97" s="19"/>
      <c r="J97" s="19"/>
      <c r="K97" s="21"/>
      <c r="L97" s="21"/>
      <c r="M97" s="19"/>
      <c r="N97" s="19"/>
      <c r="O97" s="18"/>
      <c r="P97" s="18"/>
      <c r="Q97" s="18"/>
      <c r="R97" s="18"/>
      <c r="S97" s="18"/>
      <c r="T97" s="18"/>
      <c r="U97" s="18"/>
      <c r="V97" s="18"/>
      <c r="W97" s="18"/>
      <c r="X97" s="18"/>
      <c r="Y97" s="18"/>
      <c r="Z97" s="18"/>
      <c r="AA97" s="18"/>
      <c r="AB97" s="18"/>
      <c r="AC97" s="19"/>
    </row>
    <row r="98" spans="1:29" ht="13" x14ac:dyDescent="0.15">
      <c r="A98" s="19"/>
      <c r="B98" s="19"/>
      <c r="C98" s="19"/>
      <c r="D98" s="19"/>
      <c r="E98" s="19"/>
      <c r="F98" s="21"/>
      <c r="G98" s="21"/>
      <c r="H98" s="21"/>
      <c r="I98" s="19"/>
      <c r="J98" s="19"/>
      <c r="K98" s="21"/>
      <c r="L98" s="21"/>
      <c r="M98" s="19"/>
      <c r="N98" s="19"/>
      <c r="O98" s="18"/>
      <c r="P98" s="18"/>
      <c r="Q98" s="18"/>
      <c r="R98" s="18"/>
      <c r="S98" s="18"/>
      <c r="T98" s="18"/>
      <c r="U98" s="18"/>
      <c r="V98" s="18"/>
      <c r="W98" s="18"/>
      <c r="X98" s="18"/>
      <c r="Y98" s="18"/>
      <c r="Z98" s="18"/>
      <c r="AA98" s="18"/>
      <c r="AB98" s="18"/>
      <c r="AC98" s="19"/>
    </row>
    <row r="99" spans="1:29" ht="13" x14ac:dyDescent="0.15">
      <c r="A99" s="19"/>
      <c r="B99" s="19"/>
      <c r="C99" s="19"/>
      <c r="D99" s="19"/>
      <c r="E99" s="19"/>
      <c r="F99" s="21"/>
      <c r="G99" s="21"/>
      <c r="H99" s="21"/>
      <c r="I99" s="19"/>
      <c r="J99" s="19"/>
      <c r="K99" s="21"/>
      <c r="L99" s="21"/>
      <c r="M99" s="19"/>
      <c r="N99" s="19"/>
      <c r="O99" s="18"/>
      <c r="P99" s="18"/>
      <c r="Q99" s="18"/>
      <c r="R99" s="18"/>
      <c r="S99" s="18"/>
      <c r="T99" s="18"/>
      <c r="U99" s="18"/>
      <c r="V99" s="18"/>
      <c r="W99" s="18"/>
      <c r="X99" s="18"/>
      <c r="Y99" s="18"/>
      <c r="Z99" s="18"/>
      <c r="AA99" s="18"/>
      <c r="AB99" s="18"/>
      <c r="AC99" s="19"/>
    </row>
    <row r="100" spans="1:29" ht="13" x14ac:dyDescent="0.15">
      <c r="A100" s="19"/>
      <c r="B100" s="19"/>
      <c r="C100" s="19"/>
      <c r="D100" s="19"/>
      <c r="E100" s="19"/>
      <c r="F100" s="21"/>
      <c r="G100" s="21"/>
      <c r="H100" s="21"/>
      <c r="I100" s="19"/>
      <c r="J100" s="19"/>
      <c r="K100" s="21"/>
      <c r="L100" s="21"/>
      <c r="M100" s="19"/>
      <c r="N100" s="19"/>
      <c r="O100" s="18"/>
      <c r="P100" s="18"/>
      <c r="Q100" s="18"/>
      <c r="R100" s="18"/>
      <c r="S100" s="18"/>
      <c r="T100" s="18"/>
      <c r="U100" s="18"/>
      <c r="V100" s="18"/>
      <c r="W100" s="18"/>
      <c r="X100" s="18"/>
      <c r="Y100" s="18"/>
      <c r="Z100" s="18"/>
      <c r="AA100" s="18"/>
      <c r="AB100" s="18"/>
      <c r="AC100" s="19"/>
    </row>
    <row r="101" spans="1:29" ht="13" x14ac:dyDescent="0.15">
      <c r="A101" s="19"/>
      <c r="B101" s="19"/>
      <c r="C101" s="19"/>
      <c r="D101" s="19"/>
      <c r="E101" s="19"/>
      <c r="F101" s="21"/>
      <c r="G101" s="21"/>
      <c r="H101" s="21"/>
      <c r="I101" s="19"/>
      <c r="J101" s="19"/>
      <c r="K101" s="21"/>
      <c r="L101" s="21"/>
      <c r="M101" s="19"/>
      <c r="N101" s="19"/>
      <c r="O101" s="18"/>
      <c r="P101" s="18"/>
      <c r="Q101" s="18"/>
      <c r="R101" s="18"/>
      <c r="S101" s="18"/>
      <c r="T101" s="18"/>
      <c r="U101" s="18"/>
      <c r="V101" s="18"/>
      <c r="W101" s="18"/>
      <c r="X101" s="18"/>
      <c r="Y101" s="18"/>
      <c r="Z101" s="18"/>
      <c r="AA101" s="18"/>
      <c r="AB101" s="18"/>
      <c r="AC101" s="19"/>
    </row>
    <row r="102" spans="1:29" ht="13" x14ac:dyDescent="0.15">
      <c r="A102" s="19"/>
      <c r="B102" s="19"/>
      <c r="C102" s="19"/>
      <c r="D102" s="19"/>
      <c r="E102" s="19"/>
      <c r="F102" s="21"/>
      <c r="G102" s="21"/>
      <c r="H102" s="21"/>
      <c r="I102" s="19"/>
      <c r="J102" s="19"/>
      <c r="K102" s="21"/>
      <c r="L102" s="21"/>
      <c r="M102" s="19"/>
      <c r="N102" s="19"/>
      <c r="O102" s="18"/>
      <c r="P102" s="18"/>
      <c r="Q102" s="18"/>
      <c r="R102" s="18"/>
      <c r="S102" s="18"/>
      <c r="T102" s="18"/>
      <c r="U102" s="18"/>
      <c r="V102" s="18"/>
      <c r="W102" s="18"/>
      <c r="X102" s="18"/>
      <c r="Y102" s="18"/>
      <c r="Z102" s="18"/>
      <c r="AA102" s="18"/>
      <c r="AB102" s="18"/>
      <c r="AC102" s="19"/>
    </row>
    <row r="103" spans="1:29" ht="13" x14ac:dyDescent="0.15">
      <c r="A103" s="19"/>
      <c r="B103" s="19"/>
      <c r="C103" s="19"/>
      <c r="D103" s="19"/>
      <c r="E103" s="19"/>
      <c r="F103" s="21"/>
      <c r="G103" s="21"/>
      <c r="H103" s="21"/>
      <c r="I103" s="19"/>
      <c r="J103" s="19"/>
      <c r="K103" s="21"/>
      <c r="L103" s="21"/>
      <c r="M103" s="19"/>
      <c r="N103" s="19"/>
      <c r="O103" s="18"/>
      <c r="P103" s="18"/>
      <c r="Q103" s="18"/>
      <c r="R103" s="18"/>
      <c r="S103" s="18"/>
      <c r="T103" s="18"/>
      <c r="U103" s="18"/>
      <c r="V103" s="18"/>
      <c r="W103" s="18"/>
      <c r="X103" s="18"/>
      <c r="Y103" s="18"/>
      <c r="Z103" s="18"/>
      <c r="AA103" s="18"/>
      <c r="AB103" s="18"/>
      <c r="AC103" s="19"/>
    </row>
    <row r="104" spans="1:29" ht="13" x14ac:dyDescent="0.15">
      <c r="A104" s="19"/>
      <c r="B104" s="19"/>
      <c r="C104" s="19"/>
      <c r="D104" s="19"/>
      <c r="E104" s="19"/>
      <c r="F104" s="21"/>
      <c r="G104" s="21"/>
      <c r="H104" s="21"/>
      <c r="I104" s="19"/>
      <c r="J104" s="19"/>
      <c r="K104" s="21"/>
      <c r="L104" s="21"/>
      <c r="M104" s="19"/>
      <c r="N104" s="19"/>
      <c r="O104" s="18"/>
      <c r="P104" s="18"/>
      <c r="Q104" s="18"/>
      <c r="R104" s="18"/>
      <c r="S104" s="18"/>
      <c r="T104" s="18"/>
      <c r="U104" s="18"/>
      <c r="V104" s="18"/>
      <c r="W104" s="18"/>
      <c r="X104" s="18"/>
      <c r="Y104" s="18"/>
      <c r="Z104" s="18"/>
      <c r="AA104" s="18"/>
      <c r="AB104" s="18"/>
      <c r="AC104" s="19"/>
    </row>
    <row r="105" spans="1:29" ht="13" x14ac:dyDescent="0.15">
      <c r="A105" s="19"/>
      <c r="B105" s="19"/>
      <c r="C105" s="19"/>
      <c r="D105" s="19"/>
      <c r="E105" s="19"/>
      <c r="F105" s="21"/>
      <c r="G105" s="21"/>
      <c r="H105" s="21"/>
      <c r="I105" s="19"/>
      <c r="J105" s="19"/>
      <c r="K105" s="21"/>
      <c r="L105" s="21"/>
      <c r="M105" s="19"/>
      <c r="N105" s="19"/>
      <c r="O105" s="18"/>
      <c r="P105" s="18"/>
      <c r="Q105" s="18"/>
      <c r="R105" s="18"/>
      <c r="S105" s="18"/>
      <c r="T105" s="18"/>
      <c r="U105" s="18"/>
      <c r="V105" s="18"/>
      <c r="W105" s="18"/>
      <c r="X105" s="18"/>
      <c r="Y105" s="18"/>
      <c r="Z105" s="18"/>
      <c r="AA105" s="18"/>
      <c r="AB105" s="18"/>
      <c r="AC105" s="19"/>
    </row>
    <row r="106" spans="1:29" ht="13" x14ac:dyDescent="0.15">
      <c r="A106" s="19"/>
      <c r="B106" s="19"/>
      <c r="C106" s="19"/>
      <c r="D106" s="19"/>
      <c r="E106" s="19"/>
      <c r="F106" s="21"/>
      <c r="G106" s="21"/>
      <c r="H106" s="21"/>
      <c r="I106" s="19"/>
      <c r="J106" s="19"/>
      <c r="K106" s="21"/>
      <c r="L106" s="21"/>
      <c r="M106" s="19"/>
      <c r="N106" s="19"/>
      <c r="O106" s="18"/>
      <c r="P106" s="18"/>
      <c r="Q106" s="18"/>
      <c r="R106" s="18"/>
      <c r="S106" s="18"/>
      <c r="T106" s="18"/>
      <c r="U106" s="18"/>
      <c r="V106" s="18"/>
      <c r="W106" s="18"/>
      <c r="X106" s="18"/>
      <c r="Y106" s="18"/>
      <c r="Z106" s="18"/>
      <c r="AA106" s="18"/>
      <c r="AB106" s="18"/>
      <c r="AC106" s="19"/>
    </row>
    <row r="107" spans="1:29" ht="13" x14ac:dyDescent="0.15">
      <c r="A107" s="19"/>
      <c r="B107" s="19"/>
      <c r="C107" s="19"/>
      <c r="D107" s="19"/>
      <c r="E107" s="19"/>
      <c r="F107" s="21"/>
      <c r="G107" s="21"/>
      <c r="H107" s="21"/>
      <c r="I107" s="19"/>
      <c r="J107" s="19"/>
      <c r="K107" s="21"/>
      <c r="L107" s="21"/>
      <c r="M107" s="19"/>
      <c r="N107" s="19"/>
      <c r="O107" s="18"/>
      <c r="P107" s="18"/>
      <c r="Q107" s="18"/>
      <c r="R107" s="18"/>
      <c r="S107" s="18"/>
      <c r="T107" s="18"/>
      <c r="U107" s="18"/>
      <c r="V107" s="18"/>
      <c r="W107" s="18"/>
      <c r="X107" s="18"/>
      <c r="Y107" s="18"/>
      <c r="Z107" s="18"/>
      <c r="AA107" s="18"/>
      <c r="AB107" s="18"/>
      <c r="AC107" s="19"/>
    </row>
    <row r="108" spans="1:29" ht="13" x14ac:dyDescent="0.15">
      <c r="A108" s="19"/>
      <c r="B108" s="19"/>
      <c r="C108" s="19"/>
      <c r="D108" s="19"/>
      <c r="E108" s="19"/>
      <c r="F108" s="21"/>
      <c r="G108" s="21"/>
      <c r="H108" s="21"/>
      <c r="I108" s="19"/>
      <c r="J108" s="19"/>
      <c r="K108" s="21"/>
      <c r="L108" s="21"/>
      <c r="M108" s="19"/>
      <c r="N108" s="19"/>
      <c r="O108" s="18"/>
      <c r="P108" s="18"/>
      <c r="Q108" s="18"/>
      <c r="R108" s="18"/>
      <c r="S108" s="18"/>
      <c r="T108" s="18"/>
      <c r="U108" s="18"/>
      <c r="V108" s="18"/>
      <c r="W108" s="18"/>
      <c r="X108" s="18"/>
      <c r="Y108" s="18"/>
      <c r="Z108" s="18"/>
      <c r="AA108" s="18"/>
      <c r="AB108" s="18"/>
      <c r="AC108" s="19"/>
    </row>
    <row r="109" spans="1:29" ht="13" x14ac:dyDescent="0.15">
      <c r="A109" s="19"/>
      <c r="B109" s="19"/>
      <c r="C109" s="19"/>
      <c r="D109" s="19"/>
      <c r="E109" s="19"/>
      <c r="F109" s="21"/>
      <c r="G109" s="21"/>
      <c r="H109" s="21"/>
      <c r="I109" s="19"/>
      <c r="J109" s="19"/>
      <c r="K109" s="21"/>
      <c r="L109" s="21"/>
      <c r="M109" s="19"/>
      <c r="N109" s="19"/>
      <c r="O109" s="18"/>
      <c r="P109" s="18"/>
      <c r="Q109" s="18"/>
      <c r="R109" s="18"/>
      <c r="S109" s="18"/>
      <c r="T109" s="18"/>
      <c r="U109" s="18"/>
      <c r="V109" s="18"/>
      <c r="W109" s="18"/>
      <c r="X109" s="18"/>
      <c r="Y109" s="18"/>
      <c r="Z109" s="18"/>
      <c r="AA109" s="18"/>
      <c r="AB109" s="18"/>
      <c r="AC109" s="19"/>
    </row>
    <row r="110" spans="1:29" ht="13" x14ac:dyDescent="0.15">
      <c r="A110" s="19"/>
      <c r="B110" s="19"/>
      <c r="C110" s="19"/>
      <c r="D110" s="19"/>
      <c r="E110" s="19"/>
      <c r="F110" s="21"/>
      <c r="G110" s="21"/>
      <c r="H110" s="21"/>
      <c r="I110" s="19"/>
      <c r="J110" s="19"/>
      <c r="K110" s="21"/>
      <c r="L110" s="21"/>
      <c r="M110" s="19"/>
      <c r="N110" s="19"/>
      <c r="O110" s="18"/>
      <c r="P110" s="18"/>
      <c r="Q110" s="18"/>
      <c r="R110" s="18"/>
      <c r="S110" s="18"/>
      <c r="T110" s="18"/>
      <c r="U110" s="18"/>
      <c r="V110" s="18"/>
      <c r="W110" s="18"/>
      <c r="X110" s="18"/>
      <c r="Y110" s="18"/>
      <c r="Z110" s="18"/>
      <c r="AA110" s="18"/>
      <c r="AB110" s="18"/>
      <c r="AC110" s="19"/>
    </row>
    <row r="111" spans="1:29" ht="13" x14ac:dyDescent="0.15">
      <c r="A111" s="19"/>
      <c r="B111" s="19"/>
      <c r="C111" s="19"/>
      <c r="D111" s="19"/>
      <c r="E111" s="19"/>
      <c r="F111" s="21"/>
      <c r="G111" s="21"/>
      <c r="H111" s="21"/>
      <c r="I111" s="19"/>
      <c r="J111" s="19"/>
      <c r="K111" s="21"/>
      <c r="L111" s="21"/>
      <c r="M111" s="19"/>
      <c r="N111" s="19"/>
      <c r="O111" s="18"/>
      <c r="P111" s="18"/>
      <c r="Q111" s="18"/>
      <c r="R111" s="18"/>
      <c r="S111" s="18"/>
      <c r="T111" s="18"/>
      <c r="U111" s="18"/>
      <c r="V111" s="18"/>
      <c r="W111" s="18"/>
      <c r="X111" s="18"/>
      <c r="Y111" s="18"/>
      <c r="Z111" s="18"/>
      <c r="AA111" s="18"/>
      <c r="AB111" s="18"/>
      <c r="AC111" s="19"/>
    </row>
    <row r="112" spans="1:29" ht="13" x14ac:dyDescent="0.15">
      <c r="A112" s="19"/>
      <c r="B112" s="19"/>
      <c r="C112" s="19"/>
      <c r="D112" s="19"/>
      <c r="E112" s="19"/>
      <c r="F112" s="21"/>
      <c r="G112" s="21"/>
      <c r="H112" s="21"/>
      <c r="I112" s="19"/>
      <c r="J112" s="19"/>
      <c r="K112" s="21"/>
      <c r="L112" s="21"/>
      <c r="M112" s="19"/>
      <c r="N112" s="19"/>
      <c r="O112" s="18"/>
      <c r="P112" s="18"/>
      <c r="Q112" s="18"/>
      <c r="R112" s="18"/>
      <c r="S112" s="18"/>
      <c r="T112" s="18"/>
      <c r="U112" s="18"/>
      <c r="V112" s="18"/>
      <c r="W112" s="18"/>
      <c r="X112" s="18"/>
      <c r="Y112" s="18"/>
      <c r="Z112" s="18"/>
      <c r="AA112" s="18"/>
      <c r="AB112" s="18"/>
      <c r="AC112" s="19"/>
    </row>
    <row r="113" spans="1:29" ht="13" x14ac:dyDescent="0.15">
      <c r="A113" s="19"/>
      <c r="B113" s="19"/>
      <c r="C113" s="19"/>
      <c r="D113" s="19"/>
      <c r="E113" s="19"/>
      <c r="F113" s="21"/>
      <c r="G113" s="21"/>
      <c r="H113" s="21"/>
      <c r="I113" s="19"/>
      <c r="J113" s="19"/>
      <c r="K113" s="21"/>
      <c r="L113" s="21"/>
      <c r="M113" s="19"/>
      <c r="N113" s="19"/>
      <c r="O113" s="18"/>
      <c r="P113" s="18"/>
      <c r="Q113" s="18"/>
      <c r="R113" s="18"/>
      <c r="S113" s="18"/>
      <c r="T113" s="18"/>
      <c r="U113" s="18"/>
      <c r="V113" s="18"/>
      <c r="W113" s="18"/>
      <c r="X113" s="18"/>
      <c r="Y113" s="18"/>
      <c r="Z113" s="18"/>
      <c r="AA113" s="18"/>
      <c r="AB113" s="18"/>
      <c r="AC113" s="19"/>
    </row>
    <row r="114" spans="1:29" ht="13" x14ac:dyDescent="0.15">
      <c r="A114" s="19"/>
      <c r="B114" s="19"/>
      <c r="C114" s="19"/>
      <c r="D114" s="19"/>
      <c r="E114" s="19"/>
      <c r="F114" s="21"/>
      <c r="G114" s="21"/>
      <c r="H114" s="21"/>
      <c r="I114" s="19"/>
      <c r="J114" s="19"/>
      <c r="K114" s="21"/>
      <c r="L114" s="21"/>
      <c r="M114" s="19"/>
      <c r="N114" s="19"/>
      <c r="O114" s="18"/>
      <c r="P114" s="18"/>
      <c r="Q114" s="18"/>
      <c r="R114" s="18"/>
      <c r="S114" s="18"/>
      <c r="T114" s="18"/>
      <c r="U114" s="18"/>
      <c r="V114" s="18"/>
      <c r="W114" s="18"/>
      <c r="X114" s="18"/>
      <c r="Y114" s="18"/>
      <c r="Z114" s="18"/>
      <c r="AA114" s="18"/>
      <c r="AB114" s="18"/>
      <c r="AC114" s="19"/>
    </row>
    <row r="115" spans="1:29" ht="13" x14ac:dyDescent="0.15">
      <c r="A115" s="19"/>
      <c r="B115" s="19"/>
      <c r="C115" s="19"/>
      <c r="D115" s="19"/>
      <c r="E115" s="19"/>
      <c r="F115" s="21"/>
      <c r="G115" s="21"/>
      <c r="H115" s="21"/>
      <c r="I115" s="19"/>
      <c r="J115" s="19"/>
      <c r="K115" s="21"/>
      <c r="L115" s="21"/>
      <c r="M115" s="19"/>
      <c r="N115" s="19"/>
      <c r="O115" s="18"/>
      <c r="P115" s="18"/>
      <c r="Q115" s="18"/>
      <c r="R115" s="18"/>
      <c r="S115" s="18"/>
      <c r="T115" s="18"/>
      <c r="U115" s="18"/>
      <c r="V115" s="18"/>
      <c r="W115" s="18"/>
      <c r="X115" s="18"/>
      <c r="Y115" s="18"/>
      <c r="Z115" s="18"/>
      <c r="AA115" s="18"/>
      <c r="AB115" s="18"/>
      <c r="AC115" s="19"/>
    </row>
    <row r="116" spans="1:29" ht="13" x14ac:dyDescent="0.15">
      <c r="A116" s="19"/>
      <c r="B116" s="19"/>
      <c r="C116" s="19"/>
      <c r="D116" s="19"/>
      <c r="E116" s="19"/>
      <c r="F116" s="21"/>
      <c r="G116" s="21"/>
      <c r="H116" s="21"/>
      <c r="I116" s="19"/>
      <c r="J116" s="19"/>
      <c r="K116" s="21"/>
      <c r="L116" s="21"/>
      <c r="M116" s="19"/>
      <c r="N116" s="19"/>
      <c r="O116" s="18"/>
      <c r="P116" s="18"/>
      <c r="Q116" s="18"/>
      <c r="R116" s="18"/>
      <c r="S116" s="18"/>
      <c r="T116" s="18"/>
      <c r="U116" s="18"/>
      <c r="V116" s="18"/>
      <c r="W116" s="18"/>
      <c r="X116" s="18"/>
      <c r="Y116" s="18"/>
      <c r="Z116" s="18"/>
      <c r="AA116" s="18"/>
      <c r="AB116" s="18"/>
      <c r="AC116" s="19"/>
    </row>
    <row r="117" spans="1:29" ht="13" x14ac:dyDescent="0.15">
      <c r="A117" s="19"/>
      <c r="B117" s="19"/>
      <c r="C117" s="19"/>
      <c r="D117" s="19"/>
      <c r="E117" s="19"/>
      <c r="F117" s="21"/>
      <c r="G117" s="21"/>
      <c r="H117" s="21"/>
      <c r="I117" s="19"/>
      <c r="J117" s="19"/>
      <c r="K117" s="21"/>
      <c r="L117" s="21"/>
      <c r="M117" s="19"/>
      <c r="N117" s="19"/>
      <c r="O117" s="18"/>
      <c r="P117" s="18"/>
      <c r="Q117" s="18"/>
      <c r="R117" s="18"/>
      <c r="S117" s="18"/>
      <c r="T117" s="18"/>
      <c r="U117" s="18"/>
      <c r="V117" s="18"/>
      <c r="W117" s="18"/>
      <c r="X117" s="18"/>
      <c r="Y117" s="18"/>
      <c r="Z117" s="18"/>
      <c r="AA117" s="18"/>
      <c r="AB117" s="18"/>
      <c r="AC117" s="19"/>
    </row>
    <row r="118" spans="1:29" ht="13" x14ac:dyDescent="0.15">
      <c r="A118" s="19"/>
      <c r="B118" s="19"/>
      <c r="C118" s="19"/>
      <c r="D118" s="19"/>
      <c r="E118" s="19"/>
      <c r="F118" s="21"/>
      <c r="G118" s="21"/>
      <c r="H118" s="21"/>
      <c r="I118" s="19"/>
      <c r="J118" s="19"/>
      <c r="K118" s="21"/>
      <c r="L118" s="21"/>
      <c r="M118" s="19"/>
      <c r="N118" s="19"/>
      <c r="O118" s="18"/>
      <c r="P118" s="18"/>
      <c r="Q118" s="18"/>
      <c r="R118" s="18"/>
      <c r="S118" s="18"/>
      <c r="T118" s="18"/>
      <c r="U118" s="18"/>
      <c r="V118" s="18"/>
      <c r="W118" s="18"/>
      <c r="X118" s="18"/>
      <c r="Y118" s="18"/>
      <c r="Z118" s="18"/>
      <c r="AA118" s="18"/>
      <c r="AB118" s="18"/>
      <c r="AC118" s="19"/>
    </row>
    <row r="119" spans="1:29" ht="13" x14ac:dyDescent="0.15">
      <c r="A119" s="19"/>
      <c r="B119" s="19"/>
      <c r="C119" s="19"/>
      <c r="D119" s="19"/>
      <c r="E119" s="19"/>
      <c r="F119" s="21"/>
      <c r="G119" s="21"/>
      <c r="H119" s="21"/>
      <c r="I119" s="19"/>
      <c r="J119" s="19"/>
      <c r="K119" s="21"/>
      <c r="L119" s="21"/>
      <c r="M119" s="19"/>
      <c r="N119" s="19"/>
      <c r="O119" s="18"/>
      <c r="P119" s="18"/>
      <c r="Q119" s="18"/>
      <c r="R119" s="18"/>
      <c r="S119" s="18"/>
      <c r="T119" s="18"/>
      <c r="U119" s="18"/>
      <c r="V119" s="18"/>
      <c r="W119" s="18"/>
      <c r="X119" s="18"/>
      <c r="Y119" s="18"/>
      <c r="Z119" s="18"/>
      <c r="AA119" s="18"/>
      <c r="AB119" s="18"/>
      <c r="AC119" s="19"/>
    </row>
    <row r="120" spans="1:29" ht="13" x14ac:dyDescent="0.15">
      <c r="A120" s="19"/>
      <c r="B120" s="19"/>
      <c r="C120" s="19"/>
      <c r="D120" s="19"/>
      <c r="E120" s="19"/>
      <c r="F120" s="21"/>
      <c r="G120" s="21"/>
      <c r="H120" s="21"/>
      <c r="I120" s="19"/>
      <c r="J120" s="19"/>
      <c r="K120" s="21"/>
      <c r="L120" s="21"/>
      <c r="M120" s="19"/>
      <c r="N120" s="19"/>
      <c r="O120" s="18"/>
      <c r="P120" s="18"/>
      <c r="Q120" s="18"/>
      <c r="R120" s="18"/>
      <c r="S120" s="18"/>
      <c r="T120" s="18"/>
      <c r="U120" s="18"/>
      <c r="V120" s="18"/>
      <c r="W120" s="18"/>
      <c r="X120" s="18"/>
      <c r="Y120" s="18"/>
      <c r="Z120" s="18"/>
      <c r="AA120" s="18"/>
      <c r="AB120" s="18"/>
      <c r="AC120" s="19"/>
    </row>
    <row r="121" spans="1:29" ht="13" x14ac:dyDescent="0.15">
      <c r="A121" s="19"/>
      <c r="B121" s="19"/>
      <c r="C121" s="19"/>
      <c r="D121" s="19"/>
      <c r="E121" s="19"/>
      <c r="F121" s="21"/>
      <c r="G121" s="21"/>
      <c r="H121" s="21"/>
      <c r="I121" s="19"/>
      <c r="J121" s="19"/>
      <c r="K121" s="21"/>
      <c r="L121" s="21"/>
      <c r="M121" s="19"/>
      <c r="N121" s="19"/>
      <c r="O121" s="18"/>
      <c r="P121" s="18"/>
      <c r="Q121" s="18"/>
      <c r="R121" s="18"/>
      <c r="S121" s="18"/>
      <c r="T121" s="18"/>
      <c r="U121" s="18"/>
      <c r="V121" s="18"/>
      <c r="W121" s="18"/>
      <c r="X121" s="18"/>
      <c r="Y121" s="18"/>
      <c r="Z121" s="18"/>
      <c r="AA121" s="18"/>
      <c r="AB121" s="18"/>
      <c r="AC121" s="19"/>
    </row>
    <row r="122" spans="1:29" ht="13" x14ac:dyDescent="0.15">
      <c r="A122" s="19"/>
      <c r="B122" s="19"/>
      <c r="C122" s="19"/>
      <c r="D122" s="19"/>
      <c r="E122" s="19"/>
      <c r="F122" s="21"/>
      <c r="G122" s="21"/>
      <c r="H122" s="21"/>
      <c r="I122" s="19"/>
      <c r="J122" s="19"/>
      <c r="K122" s="21"/>
      <c r="L122" s="21"/>
      <c r="M122" s="19"/>
      <c r="N122" s="19"/>
      <c r="O122" s="18"/>
      <c r="P122" s="18"/>
      <c r="Q122" s="18"/>
      <c r="R122" s="18"/>
      <c r="S122" s="18"/>
      <c r="T122" s="18"/>
      <c r="U122" s="18"/>
      <c r="V122" s="18"/>
      <c r="W122" s="18"/>
      <c r="X122" s="18"/>
      <c r="Y122" s="18"/>
      <c r="Z122" s="18"/>
      <c r="AA122" s="18"/>
      <c r="AB122" s="18"/>
      <c r="AC122" s="19"/>
    </row>
    <row r="123" spans="1:29" ht="13" x14ac:dyDescent="0.15">
      <c r="A123" s="19"/>
      <c r="B123" s="19"/>
      <c r="C123" s="19"/>
      <c r="D123" s="19"/>
      <c r="E123" s="19"/>
      <c r="F123" s="21"/>
      <c r="G123" s="21"/>
      <c r="H123" s="21"/>
      <c r="I123" s="19"/>
      <c r="J123" s="19"/>
      <c r="K123" s="21"/>
      <c r="L123" s="21"/>
      <c r="M123" s="19"/>
      <c r="N123" s="19"/>
      <c r="O123" s="18"/>
      <c r="P123" s="18"/>
      <c r="Q123" s="18"/>
      <c r="R123" s="18"/>
      <c r="S123" s="18"/>
      <c r="T123" s="18"/>
      <c r="U123" s="18"/>
      <c r="V123" s="18"/>
      <c r="W123" s="18"/>
      <c r="X123" s="18"/>
      <c r="Y123" s="18"/>
      <c r="Z123" s="18"/>
      <c r="AA123" s="18"/>
      <c r="AB123" s="18"/>
      <c r="AC123" s="19"/>
    </row>
    <row r="124" spans="1:29" ht="13" x14ac:dyDescent="0.15">
      <c r="A124" s="19"/>
      <c r="B124" s="19"/>
      <c r="C124" s="19"/>
      <c r="D124" s="19"/>
      <c r="E124" s="19"/>
      <c r="F124" s="21"/>
      <c r="G124" s="21"/>
      <c r="H124" s="21"/>
      <c r="I124" s="19"/>
      <c r="J124" s="19"/>
      <c r="K124" s="21"/>
      <c r="L124" s="21"/>
      <c r="M124" s="19"/>
      <c r="N124" s="19"/>
      <c r="O124" s="18"/>
      <c r="P124" s="18"/>
      <c r="Q124" s="18"/>
      <c r="R124" s="18"/>
      <c r="S124" s="18"/>
      <c r="T124" s="18"/>
      <c r="U124" s="18"/>
      <c r="V124" s="18"/>
      <c r="W124" s="18"/>
      <c r="X124" s="18"/>
      <c r="Y124" s="18"/>
      <c r="Z124" s="18"/>
      <c r="AA124" s="18"/>
      <c r="AB124" s="18"/>
      <c r="AC124" s="19"/>
    </row>
    <row r="125" spans="1:29" ht="13" x14ac:dyDescent="0.15">
      <c r="A125" s="19"/>
      <c r="B125" s="19"/>
      <c r="C125" s="19"/>
      <c r="D125" s="19"/>
      <c r="E125" s="19"/>
      <c r="F125" s="21"/>
      <c r="G125" s="21"/>
      <c r="H125" s="21"/>
      <c r="I125" s="19"/>
      <c r="J125" s="19"/>
      <c r="K125" s="21"/>
      <c r="L125" s="21"/>
      <c r="M125" s="19"/>
      <c r="N125" s="19"/>
      <c r="O125" s="18"/>
      <c r="P125" s="18"/>
      <c r="Q125" s="18"/>
      <c r="R125" s="18"/>
      <c r="S125" s="18"/>
      <c r="T125" s="18"/>
      <c r="U125" s="18"/>
      <c r="V125" s="18"/>
      <c r="W125" s="18"/>
      <c r="X125" s="18"/>
      <c r="Y125" s="18"/>
      <c r="Z125" s="18"/>
      <c r="AA125" s="18"/>
      <c r="AB125" s="18"/>
      <c r="AC125" s="19"/>
    </row>
    <row r="126" spans="1:29" ht="13" x14ac:dyDescent="0.15">
      <c r="A126" s="19"/>
      <c r="B126" s="19"/>
      <c r="C126" s="19"/>
      <c r="D126" s="19"/>
      <c r="E126" s="19"/>
      <c r="F126" s="21"/>
      <c r="G126" s="21"/>
      <c r="H126" s="21"/>
      <c r="I126" s="19"/>
      <c r="J126" s="19"/>
      <c r="K126" s="21"/>
      <c r="L126" s="21"/>
      <c r="M126" s="19"/>
      <c r="N126" s="19"/>
      <c r="O126" s="18"/>
      <c r="P126" s="18"/>
      <c r="Q126" s="18"/>
      <c r="R126" s="18"/>
      <c r="S126" s="18"/>
      <c r="T126" s="18"/>
      <c r="U126" s="18"/>
      <c r="V126" s="18"/>
      <c r="W126" s="18"/>
      <c r="X126" s="18"/>
      <c r="Y126" s="18"/>
      <c r="Z126" s="18"/>
      <c r="AA126" s="18"/>
      <c r="AB126" s="18"/>
      <c r="AC126" s="19"/>
    </row>
    <row r="127" spans="1:29" ht="13" x14ac:dyDescent="0.15">
      <c r="A127" s="19"/>
      <c r="B127" s="19"/>
      <c r="C127" s="19"/>
      <c r="D127" s="19"/>
      <c r="E127" s="19"/>
      <c r="F127" s="21"/>
      <c r="G127" s="21"/>
      <c r="H127" s="21"/>
      <c r="I127" s="19"/>
      <c r="J127" s="19"/>
      <c r="K127" s="21"/>
      <c r="L127" s="21"/>
      <c r="M127" s="19"/>
      <c r="N127" s="19"/>
      <c r="O127" s="18"/>
      <c r="P127" s="18"/>
      <c r="Q127" s="18"/>
      <c r="R127" s="18"/>
      <c r="S127" s="18"/>
      <c r="T127" s="18"/>
      <c r="U127" s="18"/>
      <c r="V127" s="18"/>
      <c r="W127" s="18"/>
      <c r="X127" s="18"/>
      <c r="Y127" s="18"/>
      <c r="Z127" s="18"/>
      <c r="AA127" s="18"/>
      <c r="AB127" s="18"/>
      <c r="AC127" s="19"/>
    </row>
    <row r="128" spans="1:29" ht="13" x14ac:dyDescent="0.15">
      <c r="A128" s="19"/>
      <c r="B128" s="19"/>
      <c r="C128" s="19"/>
      <c r="D128" s="19"/>
      <c r="E128" s="19"/>
      <c r="F128" s="21"/>
      <c r="G128" s="21"/>
      <c r="H128" s="21"/>
      <c r="I128" s="19"/>
      <c r="J128" s="19"/>
      <c r="K128" s="21"/>
      <c r="L128" s="21"/>
      <c r="M128" s="19"/>
      <c r="N128" s="19"/>
      <c r="O128" s="18"/>
      <c r="P128" s="18"/>
      <c r="Q128" s="18"/>
      <c r="R128" s="18"/>
      <c r="S128" s="18"/>
      <c r="T128" s="18"/>
      <c r="U128" s="18"/>
      <c r="V128" s="18"/>
      <c r="W128" s="18"/>
      <c r="X128" s="18"/>
      <c r="Y128" s="18"/>
      <c r="Z128" s="18"/>
      <c r="AA128" s="18"/>
      <c r="AB128" s="18"/>
      <c r="AC128" s="19"/>
    </row>
    <row r="129" spans="1:29" ht="13" x14ac:dyDescent="0.15">
      <c r="A129" s="19"/>
      <c r="B129" s="19"/>
      <c r="C129" s="19"/>
      <c r="D129" s="19"/>
      <c r="E129" s="19"/>
      <c r="F129" s="21"/>
      <c r="G129" s="21"/>
      <c r="H129" s="21"/>
      <c r="I129" s="19"/>
      <c r="J129" s="19"/>
      <c r="K129" s="21"/>
      <c r="L129" s="21"/>
      <c r="M129" s="19"/>
      <c r="N129" s="19"/>
      <c r="O129" s="18"/>
      <c r="P129" s="18"/>
      <c r="Q129" s="18"/>
      <c r="R129" s="18"/>
      <c r="S129" s="18"/>
      <c r="T129" s="18"/>
      <c r="U129" s="18"/>
      <c r="V129" s="18"/>
      <c r="W129" s="18"/>
      <c r="X129" s="18"/>
      <c r="Y129" s="18"/>
      <c r="Z129" s="18"/>
      <c r="AA129" s="18"/>
      <c r="AB129" s="18"/>
      <c r="AC129" s="19"/>
    </row>
    <row r="130" spans="1:29" ht="13" x14ac:dyDescent="0.15">
      <c r="A130" s="19"/>
      <c r="B130" s="19"/>
      <c r="C130" s="19"/>
      <c r="D130" s="19"/>
      <c r="E130" s="19"/>
      <c r="F130" s="21"/>
      <c r="G130" s="21"/>
      <c r="H130" s="21"/>
      <c r="I130" s="19"/>
      <c r="J130" s="19"/>
      <c r="K130" s="21"/>
      <c r="L130" s="21"/>
      <c r="M130" s="19"/>
      <c r="N130" s="19"/>
      <c r="O130" s="18"/>
      <c r="P130" s="18"/>
      <c r="Q130" s="18"/>
      <c r="R130" s="18"/>
      <c r="S130" s="18"/>
      <c r="T130" s="18"/>
      <c r="U130" s="18"/>
      <c r="V130" s="18"/>
      <c r="W130" s="18"/>
      <c r="X130" s="18"/>
      <c r="Y130" s="18"/>
      <c r="Z130" s="18"/>
      <c r="AA130" s="18"/>
      <c r="AB130" s="18"/>
      <c r="AC130" s="19"/>
    </row>
    <row r="131" spans="1:29" ht="13" x14ac:dyDescent="0.15">
      <c r="A131" s="19"/>
      <c r="B131" s="19"/>
      <c r="C131" s="19"/>
      <c r="D131" s="19"/>
      <c r="E131" s="19"/>
      <c r="F131" s="21"/>
      <c r="G131" s="21"/>
      <c r="H131" s="21"/>
      <c r="I131" s="19"/>
      <c r="J131" s="19"/>
      <c r="K131" s="21"/>
      <c r="L131" s="21"/>
      <c r="M131" s="19"/>
      <c r="N131" s="19"/>
      <c r="O131" s="18"/>
      <c r="P131" s="18"/>
      <c r="Q131" s="18"/>
      <c r="R131" s="18"/>
      <c r="S131" s="18"/>
      <c r="T131" s="18"/>
      <c r="U131" s="18"/>
      <c r="V131" s="18"/>
      <c r="W131" s="18"/>
      <c r="X131" s="18"/>
      <c r="Y131" s="18"/>
      <c r="Z131" s="18"/>
      <c r="AA131" s="18"/>
      <c r="AB131" s="18"/>
      <c r="AC131" s="19"/>
    </row>
    <row r="132" spans="1:29" ht="13" x14ac:dyDescent="0.15">
      <c r="A132" s="19"/>
      <c r="B132" s="19"/>
      <c r="C132" s="19"/>
      <c r="D132" s="19"/>
      <c r="E132" s="19"/>
      <c r="F132" s="21"/>
      <c r="G132" s="21"/>
      <c r="H132" s="21"/>
      <c r="I132" s="19"/>
      <c r="J132" s="19"/>
      <c r="K132" s="21"/>
      <c r="L132" s="21"/>
      <c r="M132" s="19"/>
      <c r="N132" s="19"/>
      <c r="O132" s="18"/>
      <c r="P132" s="18"/>
      <c r="Q132" s="18"/>
      <c r="R132" s="18"/>
      <c r="S132" s="18"/>
      <c r="T132" s="18"/>
      <c r="U132" s="18"/>
      <c r="V132" s="18"/>
      <c r="W132" s="18"/>
      <c r="X132" s="18"/>
      <c r="Y132" s="18"/>
      <c r="Z132" s="18"/>
      <c r="AA132" s="18"/>
      <c r="AB132" s="18"/>
      <c r="AC132" s="19"/>
    </row>
    <row r="133" spans="1:29" ht="13" x14ac:dyDescent="0.15">
      <c r="A133" s="19"/>
      <c r="B133" s="19"/>
      <c r="C133" s="19"/>
      <c r="D133" s="19"/>
      <c r="E133" s="19"/>
      <c r="F133" s="21"/>
      <c r="G133" s="21"/>
      <c r="H133" s="21"/>
      <c r="I133" s="19"/>
      <c r="J133" s="19"/>
      <c r="K133" s="21"/>
      <c r="L133" s="21"/>
      <c r="M133" s="19"/>
      <c r="N133" s="19"/>
      <c r="O133" s="18"/>
      <c r="P133" s="18"/>
      <c r="Q133" s="18"/>
      <c r="R133" s="18"/>
      <c r="S133" s="18"/>
      <c r="T133" s="18"/>
      <c r="U133" s="18"/>
      <c r="V133" s="18"/>
      <c r="W133" s="18"/>
      <c r="X133" s="18"/>
      <c r="Y133" s="18"/>
      <c r="Z133" s="18"/>
      <c r="AA133" s="18"/>
      <c r="AB133" s="18"/>
      <c r="AC133" s="19"/>
    </row>
    <row r="134" spans="1:29" ht="13" x14ac:dyDescent="0.15">
      <c r="A134" s="19"/>
      <c r="B134" s="19"/>
      <c r="C134" s="19"/>
      <c r="D134" s="19"/>
      <c r="E134" s="19"/>
      <c r="F134" s="21"/>
      <c r="G134" s="21"/>
      <c r="H134" s="21"/>
      <c r="I134" s="19"/>
      <c r="J134" s="19"/>
      <c r="K134" s="21"/>
      <c r="L134" s="21"/>
      <c r="M134" s="19"/>
      <c r="N134" s="19"/>
      <c r="O134" s="18"/>
      <c r="P134" s="18"/>
      <c r="Q134" s="18"/>
      <c r="R134" s="18"/>
      <c r="S134" s="18"/>
      <c r="T134" s="18"/>
      <c r="U134" s="18"/>
      <c r="V134" s="18"/>
      <c r="W134" s="18"/>
      <c r="X134" s="18"/>
      <c r="Y134" s="18"/>
      <c r="Z134" s="18"/>
      <c r="AA134" s="18"/>
      <c r="AB134" s="18"/>
      <c r="AC134" s="19"/>
    </row>
    <row r="135" spans="1:29" ht="13" x14ac:dyDescent="0.15">
      <c r="A135" s="19"/>
      <c r="B135" s="19"/>
      <c r="C135" s="19"/>
      <c r="D135" s="19"/>
      <c r="E135" s="19"/>
      <c r="F135" s="21"/>
      <c r="G135" s="21"/>
      <c r="H135" s="21"/>
      <c r="I135" s="19"/>
      <c r="J135" s="19"/>
      <c r="K135" s="21"/>
      <c r="L135" s="21"/>
      <c r="M135" s="19"/>
      <c r="N135" s="19"/>
      <c r="O135" s="18"/>
      <c r="P135" s="18"/>
      <c r="Q135" s="18"/>
      <c r="R135" s="18"/>
      <c r="S135" s="18"/>
      <c r="T135" s="18"/>
      <c r="U135" s="18"/>
      <c r="V135" s="18"/>
      <c r="W135" s="18"/>
      <c r="X135" s="18"/>
      <c r="Y135" s="18"/>
      <c r="Z135" s="18"/>
      <c r="AA135" s="18"/>
      <c r="AB135" s="18"/>
      <c r="AC135" s="19"/>
    </row>
    <row r="136" spans="1:29" ht="13" x14ac:dyDescent="0.15">
      <c r="A136" s="19"/>
      <c r="B136" s="19"/>
      <c r="C136" s="19"/>
      <c r="D136" s="19"/>
      <c r="E136" s="19"/>
      <c r="F136" s="21"/>
      <c r="G136" s="21"/>
      <c r="H136" s="21"/>
      <c r="I136" s="19"/>
      <c r="J136" s="19"/>
      <c r="K136" s="21"/>
      <c r="L136" s="21"/>
      <c r="M136" s="19"/>
      <c r="N136" s="19"/>
      <c r="O136" s="18"/>
      <c r="P136" s="18"/>
      <c r="Q136" s="18"/>
      <c r="R136" s="18"/>
      <c r="S136" s="18"/>
      <c r="T136" s="18"/>
      <c r="U136" s="18"/>
      <c r="V136" s="18"/>
      <c r="W136" s="18"/>
      <c r="X136" s="18"/>
      <c r="Y136" s="18"/>
      <c r="Z136" s="18"/>
      <c r="AA136" s="18"/>
      <c r="AB136" s="18"/>
      <c r="AC136" s="19"/>
    </row>
    <row r="137" spans="1:29" ht="13" x14ac:dyDescent="0.15">
      <c r="A137" s="19"/>
      <c r="B137" s="19"/>
      <c r="C137" s="19"/>
      <c r="D137" s="19"/>
      <c r="E137" s="19"/>
      <c r="F137" s="21"/>
      <c r="G137" s="21"/>
      <c r="H137" s="21"/>
      <c r="I137" s="19"/>
      <c r="J137" s="19"/>
      <c r="K137" s="21"/>
      <c r="L137" s="21"/>
      <c r="M137" s="19"/>
      <c r="N137" s="19"/>
      <c r="O137" s="18"/>
      <c r="P137" s="18"/>
      <c r="Q137" s="18"/>
      <c r="R137" s="18"/>
      <c r="S137" s="18"/>
      <c r="T137" s="18"/>
      <c r="U137" s="18"/>
      <c r="V137" s="18"/>
      <c r="W137" s="18"/>
      <c r="X137" s="18"/>
      <c r="Y137" s="18"/>
      <c r="Z137" s="18"/>
      <c r="AA137" s="18"/>
      <c r="AB137" s="18"/>
      <c r="AC137" s="19"/>
    </row>
    <row r="138" spans="1:29" ht="13" x14ac:dyDescent="0.15">
      <c r="A138" s="19"/>
      <c r="B138" s="19"/>
      <c r="C138" s="19"/>
      <c r="D138" s="19"/>
      <c r="E138" s="19"/>
      <c r="F138" s="21"/>
      <c r="G138" s="21"/>
      <c r="H138" s="21"/>
      <c r="I138" s="19"/>
      <c r="J138" s="19"/>
      <c r="K138" s="21"/>
      <c r="L138" s="21"/>
      <c r="M138" s="19"/>
      <c r="N138" s="19"/>
      <c r="O138" s="18"/>
      <c r="P138" s="18"/>
      <c r="Q138" s="18"/>
      <c r="R138" s="18"/>
      <c r="S138" s="18"/>
      <c r="T138" s="18"/>
      <c r="U138" s="18"/>
      <c r="V138" s="18"/>
      <c r="W138" s="18"/>
      <c r="X138" s="18"/>
      <c r="Y138" s="18"/>
      <c r="Z138" s="18"/>
      <c r="AA138" s="18"/>
      <c r="AB138" s="18"/>
      <c r="AC138" s="19"/>
    </row>
    <row r="139" spans="1:29" ht="13" x14ac:dyDescent="0.15">
      <c r="A139" s="19"/>
      <c r="B139" s="19"/>
      <c r="C139" s="19"/>
      <c r="D139" s="19"/>
      <c r="E139" s="19"/>
      <c r="F139" s="21"/>
      <c r="G139" s="21"/>
      <c r="H139" s="21"/>
      <c r="I139" s="19"/>
      <c r="J139" s="19"/>
      <c r="K139" s="21"/>
      <c r="L139" s="21"/>
      <c r="M139" s="19"/>
      <c r="N139" s="19"/>
      <c r="O139" s="18"/>
      <c r="P139" s="18"/>
      <c r="Q139" s="18"/>
      <c r="R139" s="18"/>
      <c r="S139" s="18"/>
      <c r="T139" s="18"/>
      <c r="U139" s="18"/>
      <c r="V139" s="18"/>
      <c r="W139" s="18"/>
      <c r="X139" s="18"/>
      <c r="Y139" s="18"/>
      <c r="Z139" s="18"/>
      <c r="AA139" s="18"/>
      <c r="AB139" s="18"/>
      <c r="AC139" s="19"/>
    </row>
    <row r="140" spans="1:29" ht="13" x14ac:dyDescent="0.15">
      <c r="A140" s="19"/>
      <c r="B140" s="19"/>
      <c r="C140" s="19"/>
      <c r="D140" s="19"/>
      <c r="E140" s="19"/>
      <c r="F140" s="21"/>
      <c r="G140" s="21"/>
      <c r="H140" s="21"/>
      <c r="I140" s="19"/>
      <c r="J140" s="19"/>
      <c r="K140" s="21"/>
      <c r="L140" s="21"/>
      <c r="M140" s="19"/>
      <c r="N140" s="19"/>
      <c r="O140" s="18"/>
      <c r="P140" s="18"/>
      <c r="Q140" s="18"/>
      <c r="R140" s="18"/>
      <c r="S140" s="18"/>
      <c r="T140" s="18"/>
      <c r="U140" s="18"/>
      <c r="V140" s="18"/>
      <c r="W140" s="18"/>
      <c r="X140" s="18"/>
      <c r="Y140" s="18"/>
      <c r="Z140" s="18"/>
      <c r="AA140" s="18"/>
      <c r="AB140" s="18"/>
      <c r="AC140" s="19"/>
    </row>
    <row r="141" spans="1:29" ht="13" x14ac:dyDescent="0.15">
      <c r="A141" s="19"/>
      <c r="B141" s="19"/>
      <c r="C141" s="19"/>
      <c r="D141" s="19"/>
      <c r="E141" s="19"/>
      <c r="F141" s="21"/>
      <c r="G141" s="21"/>
      <c r="H141" s="21"/>
      <c r="I141" s="19"/>
      <c r="J141" s="19"/>
      <c r="K141" s="21"/>
      <c r="L141" s="21"/>
      <c r="M141" s="19"/>
      <c r="N141" s="19"/>
      <c r="O141" s="18"/>
      <c r="P141" s="18"/>
      <c r="Q141" s="18"/>
      <c r="R141" s="18"/>
      <c r="S141" s="18"/>
      <c r="T141" s="18"/>
      <c r="U141" s="18"/>
      <c r="V141" s="18"/>
      <c r="W141" s="18"/>
      <c r="X141" s="18"/>
      <c r="Y141" s="18"/>
      <c r="Z141" s="18"/>
      <c r="AA141" s="18"/>
      <c r="AB141" s="18"/>
      <c r="AC141" s="19"/>
    </row>
    <row r="142" spans="1:29" ht="13" x14ac:dyDescent="0.15">
      <c r="A142" s="19"/>
      <c r="B142" s="19"/>
      <c r="C142" s="19"/>
      <c r="D142" s="19"/>
      <c r="E142" s="19"/>
      <c r="F142" s="21"/>
      <c r="G142" s="21"/>
      <c r="H142" s="21"/>
      <c r="I142" s="19"/>
      <c r="J142" s="19"/>
      <c r="K142" s="21"/>
      <c r="L142" s="21"/>
      <c r="M142" s="19"/>
      <c r="N142" s="19"/>
      <c r="O142" s="18"/>
      <c r="P142" s="18"/>
      <c r="Q142" s="18"/>
      <c r="R142" s="18"/>
      <c r="S142" s="18"/>
      <c r="T142" s="18"/>
      <c r="U142" s="18"/>
      <c r="V142" s="18"/>
      <c r="W142" s="18"/>
      <c r="X142" s="18"/>
      <c r="Y142" s="18"/>
      <c r="Z142" s="18"/>
      <c r="AA142" s="18"/>
      <c r="AB142" s="18"/>
      <c r="AC142" s="19"/>
    </row>
    <row r="143" spans="1:29" ht="13" x14ac:dyDescent="0.15">
      <c r="A143" s="19"/>
      <c r="B143" s="19"/>
      <c r="C143" s="19"/>
      <c r="D143" s="19"/>
      <c r="E143" s="19"/>
      <c r="F143" s="21"/>
      <c r="G143" s="21"/>
      <c r="H143" s="21"/>
      <c r="I143" s="19"/>
      <c r="J143" s="19"/>
      <c r="K143" s="21"/>
      <c r="L143" s="21"/>
      <c r="M143" s="19"/>
      <c r="N143" s="19"/>
      <c r="O143" s="18"/>
      <c r="P143" s="18"/>
      <c r="Q143" s="18"/>
      <c r="R143" s="18"/>
      <c r="S143" s="18"/>
      <c r="T143" s="18"/>
      <c r="U143" s="18"/>
      <c r="V143" s="18"/>
      <c r="W143" s="18"/>
      <c r="X143" s="18"/>
      <c r="Y143" s="18"/>
      <c r="Z143" s="18"/>
      <c r="AA143" s="18"/>
      <c r="AB143" s="18"/>
      <c r="AC143" s="19"/>
    </row>
    <row r="144" spans="1:29" ht="13" x14ac:dyDescent="0.15">
      <c r="A144" s="19"/>
      <c r="B144" s="19"/>
      <c r="C144" s="19"/>
      <c r="D144" s="19"/>
      <c r="E144" s="19"/>
      <c r="F144" s="21"/>
      <c r="G144" s="21"/>
      <c r="H144" s="21"/>
      <c r="I144" s="19"/>
      <c r="J144" s="19"/>
      <c r="K144" s="21"/>
      <c r="L144" s="21"/>
      <c r="M144" s="19"/>
      <c r="N144" s="19"/>
      <c r="O144" s="18"/>
      <c r="P144" s="18"/>
      <c r="Q144" s="18"/>
      <c r="R144" s="18"/>
      <c r="S144" s="18"/>
      <c r="T144" s="18"/>
      <c r="U144" s="18"/>
      <c r="V144" s="18"/>
      <c r="W144" s="18"/>
      <c r="X144" s="18"/>
      <c r="Y144" s="18"/>
      <c r="Z144" s="18"/>
      <c r="AA144" s="18"/>
      <c r="AB144" s="18"/>
      <c r="AC144" s="19"/>
    </row>
    <row r="145" spans="1:29" ht="13" x14ac:dyDescent="0.15">
      <c r="A145" s="19"/>
      <c r="B145" s="19"/>
      <c r="C145" s="19"/>
      <c r="D145" s="19"/>
      <c r="E145" s="19"/>
      <c r="F145" s="21"/>
      <c r="G145" s="21"/>
      <c r="H145" s="21"/>
      <c r="I145" s="19"/>
      <c r="J145" s="19"/>
      <c r="K145" s="21"/>
      <c r="L145" s="21"/>
      <c r="M145" s="19"/>
      <c r="N145" s="19"/>
      <c r="O145" s="18"/>
      <c r="P145" s="18"/>
      <c r="Q145" s="18"/>
      <c r="R145" s="18"/>
      <c r="S145" s="18"/>
      <c r="T145" s="18"/>
      <c r="U145" s="18"/>
      <c r="V145" s="18"/>
      <c r="W145" s="18"/>
      <c r="X145" s="18"/>
      <c r="Y145" s="18"/>
      <c r="Z145" s="18"/>
      <c r="AA145" s="18"/>
      <c r="AB145" s="18"/>
      <c r="AC145" s="19"/>
    </row>
    <row r="146" spans="1:29" ht="13" x14ac:dyDescent="0.15">
      <c r="A146" s="19"/>
      <c r="B146" s="19"/>
      <c r="C146" s="19"/>
      <c r="D146" s="19"/>
      <c r="E146" s="19"/>
      <c r="F146" s="21"/>
      <c r="G146" s="21"/>
      <c r="H146" s="21"/>
      <c r="I146" s="19"/>
      <c r="J146" s="19"/>
      <c r="K146" s="21"/>
      <c r="L146" s="21"/>
      <c r="M146" s="19"/>
      <c r="N146" s="19"/>
      <c r="O146" s="18"/>
      <c r="P146" s="18"/>
      <c r="Q146" s="18"/>
      <c r="R146" s="18"/>
      <c r="S146" s="18"/>
      <c r="T146" s="18"/>
      <c r="U146" s="18"/>
      <c r="V146" s="18"/>
      <c r="W146" s="18"/>
      <c r="X146" s="18"/>
      <c r="Y146" s="18"/>
      <c r="Z146" s="18"/>
      <c r="AA146" s="18"/>
      <c r="AB146" s="18"/>
      <c r="AC146" s="19"/>
    </row>
    <row r="147" spans="1:29" ht="13" x14ac:dyDescent="0.15">
      <c r="A147" s="19"/>
      <c r="B147" s="19"/>
      <c r="C147" s="19"/>
      <c r="D147" s="19"/>
      <c r="E147" s="19"/>
      <c r="F147" s="21"/>
      <c r="G147" s="21"/>
      <c r="H147" s="21"/>
      <c r="I147" s="19"/>
      <c r="J147" s="19"/>
      <c r="K147" s="21"/>
      <c r="L147" s="21"/>
      <c r="M147" s="19"/>
      <c r="N147" s="19"/>
      <c r="O147" s="18"/>
      <c r="P147" s="18"/>
      <c r="Q147" s="18"/>
      <c r="R147" s="18"/>
      <c r="S147" s="18"/>
      <c r="T147" s="18"/>
      <c r="U147" s="18"/>
      <c r="V147" s="18"/>
      <c r="W147" s="18"/>
      <c r="X147" s="18"/>
      <c r="Y147" s="18"/>
      <c r="Z147" s="18"/>
      <c r="AA147" s="18"/>
      <c r="AB147" s="18"/>
      <c r="AC147" s="19"/>
    </row>
    <row r="148" spans="1:29" ht="13" x14ac:dyDescent="0.15">
      <c r="A148" s="19"/>
      <c r="B148" s="19"/>
      <c r="C148" s="19"/>
      <c r="D148" s="19"/>
      <c r="E148" s="19"/>
      <c r="F148" s="21"/>
      <c r="G148" s="21"/>
      <c r="H148" s="21"/>
      <c r="I148" s="19"/>
      <c r="J148" s="19"/>
      <c r="K148" s="21"/>
      <c r="L148" s="21"/>
      <c r="M148" s="19"/>
      <c r="N148" s="19"/>
      <c r="O148" s="18"/>
      <c r="P148" s="18"/>
      <c r="Q148" s="18"/>
      <c r="R148" s="18"/>
      <c r="S148" s="18"/>
      <c r="T148" s="18"/>
      <c r="U148" s="18"/>
      <c r="V148" s="18"/>
      <c r="W148" s="18"/>
      <c r="X148" s="18"/>
      <c r="Y148" s="18"/>
      <c r="Z148" s="18"/>
      <c r="AA148" s="18"/>
      <c r="AB148" s="18"/>
      <c r="AC148" s="19"/>
    </row>
    <row r="149" spans="1:29" ht="13" x14ac:dyDescent="0.15">
      <c r="A149" s="19"/>
      <c r="B149" s="19"/>
      <c r="C149" s="19"/>
      <c r="D149" s="19"/>
      <c r="E149" s="19"/>
      <c r="F149" s="21"/>
      <c r="G149" s="21"/>
      <c r="H149" s="21"/>
      <c r="I149" s="19"/>
      <c r="J149" s="19"/>
      <c r="K149" s="21"/>
      <c r="L149" s="21"/>
      <c r="M149" s="19"/>
      <c r="N149" s="19"/>
      <c r="O149" s="18"/>
      <c r="P149" s="18"/>
      <c r="Q149" s="18"/>
      <c r="R149" s="18"/>
      <c r="S149" s="18"/>
      <c r="T149" s="18"/>
      <c r="U149" s="18"/>
      <c r="V149" s="18"/>
      <c r="W149" s="18"/>
      <c r="X149" s="18"/>
      <c r="Y149" s="18"/>
      <c r="Z149" s="18"/>
      <c r="AA149" s="18"/>
      <c r="AB149" s="18"/>
      <c r="AC149" s="19"/>
    </row>
    <row r="150" spans="1:29" ht="13" x14ac:dyDescent="0.15">
      <c r="A150" s="19"/>
      <c r="B150" s="19"/>
      <c r="C150" s="19"/>
      <c r="D150" s="19"/>
      <c r="E150" s="19"/>
      <c r="F150" s="21"/>
      <c r="G150" s="21"/>
      <c r="H150" s="21"/>
      <c r="I150" s="19"/>
      <c r="J150" s="19"/>
      <c r="K150" s="21"/>
      <c r="L150" s="21"/>
      <c r="M150" s="19"/>
      <c r="N150" s="19"/>
      <c r="O150" s="18"/>
      <c r="P150" s="18"/>
      <c r="Q150" s="18"/>
      <c r="R150" s="18"/>
      <c r="S150" s="18"/>
      <c r="T150" s="18"/>
      <c r="U150" s="18"/>
      <c r="V150" s="18"/>
      <c r="W150" s="18"/>
      <c r="X150" s="18"/>
      <c r="Y150" s="18"/>
      <c r="Z150" s="18"/>
      <c r="AA150" s="18"/>
      <c r="AB150" s="18"/>
      <c r="AC150" s="19"/>
    </row>
    <row r="151" spans="1:29" ht="13" x14ac:dyDescent="0.15">
      <c r="A151" s="19"/>
      <c r="B151" s="19"/>
      <c r="C151" s="19"/>
      <c r="D151" s="19"/>
      <c r="E151" s="19"/>
      <c r="F151" s="21"/>
      <c r="G151" s="21"/>
      <c r="H151" s="21"/>
      <c r="I151" s="19"/>
      <c r="J151" s="19"/>
      <c r="K151" s="21"/>
      <c r="L151" s="21"/>
      <c r="M151" s="19"/>
      <c r="N151" s="19"/>
      <c r="O151" s="18"/>
      <c r="P151" s="18"/>
      <c r="Q151" s="18"/>
      <c r="R151" s="18"/>
      <c r="S151" s="18"/>
      <c r="T151" s="18"/>
      <c r="U151" s="18"/>
      <c r="V151" s="18"/>
      <c r="W151" s="18"/>
      <c r="X151" s="18"/>
      <c r="Y151" s="18"/>
      <c r="Z151" s="18"/>
      <c r="AA151" s="18"/>
      <c r="AB151" s="18"/>
      <c r="AC151" s="19"/>
    </row>
    <row r="152" spans="1:29" ht="13" x14ac:dyDescent="0.15">
      <c r="A152" s="19"/>
      <c r="B152" s="19"/>
      <c r="C152" s="19"/>
      <c r="D152" s="19"/>
      <c r="E152" s="19"/>
      <c r="F152" s="21"/>
      <c r="G152" s="21"/>
      <c r="H152" s="21"/>
      <c r="I152" s="19"/>
      <c r="J152" s="19"/>
      <c r="K152" s="21"/>
      <c r="L152" s="21"/>
      <c r="M152" s="19"/>
      <c r="N152" s="19"/>
      <c r="O152" s="18"/>
      <c r="P152" s="18"/>
      <c r="Q152" s="18"/>
      <c r="R152" s="18"/>
      <c r="S152" s="18"/>
      <c r="T152" s="18"/>
      <c r="U152" s="18"/>
      <c r="V152" s="18"/>
      <c r="W152" s="18"/>
      <c r="X152" s="18"/>
      <c r="Y152" s="18"/>
      <c r="Z152" s="18"/>
      <c r="AA152" s="18"/>
      <c r="AB152" s="18"/>
      <c r="AC152" s="19"/>
    </row>
    <row r="153" spans="1:29" ht="13" x14ac:dyDescent="0.15">
      <c r="A153" s="19"/>
      <c r="B153" s="19"/>
      <c r="C153" s="19"/>
      <c r="D153" s="19"/>
      <c r="E153" s="19"/>
      <c r="F153" s="21"/>
      <c r="G153" s="21"/>
      <c r="H153" s="21"/>
      <c r="I153" s="19"/>
      <c r="J153" s="19"/>
      <c r="K153" s="21"/>
      <c r="L153" s="21"/>
      <c r="M153" s="19"/>
      <c r="N153" s="19"/>
      <c r="O153" s="18"/>
      <c r="P153" s="18"/>
      <c r="Q153" s="18"/>
      <c r="R153" s="18"/>
      <c r="S153" s="18"/>
      <c r="T153" s="18"/>
      <c r="U153" s="18"/>
      <c r="V153" s="18"/>
      <c r="W153" s="18"/>
      <c r="X153" s="18"/>
      <c r="Y153" s="18"/>
      <c r="Z153" s="18"/>
      <c r="AA153" s="18"/>
      <c r="AB153" s="18"/>
      <c r="AC153" s="19"/>
    </row>
    <row r="154" spans="1:29" ht="13" x14ac:dyDescent="0.15">
      <c r="A154" s="19"/>
      <c r="B154" s="19"/>
      <c r="C154" s="19"/>
      <c r="D154" s="19"/>
      <c r="E154" s="19"/>
      <c r="F154" s="21"/>
      <c r="G154" s="21"/>
      <c r="H154" s="21"/>
      <c r="I154" s="19"/>
      <c r="J154" s="19"/>
      <c r="K154" s="21"/>
      <c r="L154" s="21"/>
      <c r="M154" s="19"/>
      <c r="N154" s="19"/>
      <c r="O154" s="18"/>
      <c r="P154" s="18"/>
      <c r="Q154" s="18"/>
      <c r="R154" s="18"/>
      <c r="S154" s="18"/>
      <c r="T154" s="18"/>
      <c r="U154" s="18"/>
      <c r="V154" s="18"/>
      <c r="W154" s="18"/>
      <c r="X154" s="18"/>
      <c r="Y154" s="18"/>
      <c r="Z154" s="18"/>
      <c r="AA154" s="18"/>
      <c r="AB154" s="18"/>
      <c r="AC154" s="19"/>
    </row>
    <row r="155" spans="1:29" ht="13" x14ac:dyDescent="0.15">
      <c r="A155" s="19"/>
      <c r="B155" s="19"/>
      <c r="C155" s="19"/>
      <c r="D155" s="19"/>
      <c r="E155" s="19"/>
      <c r="F155" s="21"/>
      <c r="G155" s="21"/>
      <c r="H155" s="21"/>
      <c r="I155" s="19"/>
      <c r="J155" s="19"/>
      <c r="K155" s="21"/>
      <c r="L155" s="21"/>
      <c r="M155" s="19"/>
      <c r="N155" s="19"/>
      <c r="O155" s="18"/>
      <c r="P155" s="18"/>
      <c r="Q155" s="18"/>
      <c r="R155" s="18"/>
      <c r="S155" s="18"/>
      <c r="T155" s="18"/>
      <c r="U155" s="18"/>
      <c r="V155" s="18"/>
      <c r="W155" s="18"/>
      <c r="X155" s="18"/>
      <c r="Y155" s="18"/>
      <c r="Z155" s="18"/>
      <c r="AA155" s="18"/>
      <c r="AB155" s="18"/>
      <c r="AC155" s="19"/>
    </row>
    <row r="156" spans="1:29" ht="13" x14ac:dyDescent="0.15">
      <c r="A156" s="19"/>
      <c r="B156" s="19"/>
      <c r="C156" s="19"/>
      <c r="D156" s="19"/>
      <c r="E156" s="19"/>
      <c r="F156" s="21"/>
      <c r="G156" s="21"/>
      <c r="H156" s="21"/>
      <c r="I156" s="19"/>
      <c r="J156" s="19"/>
      <c r="K156" s="21"/>
      <c r="L156" s="21"/>
      <c r="M156" s="19"/>
      <c r="N156" s="19"/>
      <c r="O156" s="18"/>
      <c r="P156" s="18"/>
      <c r="Q156" s="18"/>
      <c r="R156" s="18"/>
      <c r="S156" s="18"/>
      <c r="T156" s="18"/>
      <c r="U156" s="18"/>
      <c r="V156" s="18"/>
      <c r="W156" s="18"/>
      <c r="X156" s="18"/>
      <c r="Y156" s="18"/>
      <c r="Z156" s="18"/>
      <c r="AA156" s="18"/>
      <c r="AB156" s="18"/>
      <c r="AC156" s="19"/>
    </row>
    <row r="157" spans="1:29" ht="13" x14ac:dyDescent="0.15">
      <c r="A157" s="19"/>
      <c r="B157" s="19"/>
      <c r="C157" s="19"/>
      <c r="D157" s="19"/>
      <c r="E157" s="19"/>
      <c r="F157" s="21"/>
      <c r="G157" s="21"/>
      <c r="H157" s="21"/>
      <c r="I157" s="19"/>
      <c r="J157" s="19"/>
      <c r="K157" s="21"/>
      <c r="L157" s="21"/>
      <c r="M157" s="19"/>
      <c r="N157" s="19"/>
      <c r="O157" s="18"/>
      <c r="P157" s="18"/>
      <c r="Q157" s="18"/>
      <c r="R157" s="18"/>
      <c r="S157" s="18"/>
      <c r="T157" s="18"/>
      <c r="U157" s="18"/>
      <c r="V157" s="18"/>
      <c r="W157" s="18"/>
      <c r="X157" s="18"/>
      <c r="Y157" s="18"/>
      <c r="Z157" s="18"/>
      <c r="AA157" s="18"/>
      <c r="AB157" s="18"/>
      <c r="AC157" s="19"/>
    </row>
    <row r="158" spans="1:29" ht="13" x14ac:dyDescent="0.15">
      <c r="A158" s="19"/>
      <c r="B158" s="19"/>
      <c r="C158" s="19"/>
      <c r="D158" s="19"/>
      <c r="E158" s="19"/>
      <c r="F158" s="21"/>
      <c r="G158" s="21"/>
      <c r="H158" s="21"/>
      <c r="I158" s="19"/>
      <c r="J158" s="19"/>
      <c r="K158" s="21"/>
      <c r="L158" s="21"/>
      <c r="M158" s="19"/>
      <c r="N158" s="19"/>
      <c r="O158" s="18"/>
      <c r="P158" s="18"/>
      <c r="Q158" s="18"/>
      <c r="R158" s="18"/>
      <c r="S158" s="18"/>
      <c r="T158" s="18"/>
      <c r="U158" s="18"/>
      <c r="V158" s="18"/>
      <c r="W158" s="18"/>
      <c r="X158" s="18"/>
      <c r="Y158" s="18"/>
      <c r="Z158" s="18"/>
      <c r="AA158" s="18"/>
      <c r="AB158" s="18"/>
      <c r="AC158" s="19"/>
    </row>
    <row r="159" spans="1:29" ht="13" x14ac:dyDescent="0.15">
      <c r="A159" s="19"/>
      <c r="B159" s="19"/>
      <c r="C159" s="19"/>
      <c r="D159" s="19"/>
      <c r="E159" s="19"/>
      <c r="F159" s="21"/>
      <c r="G159" s="21"/>
      <c r="H159" s="21"/>
      <c r="I159" s="19"/>
      <c r="J159" s="19"/>
      <c r="K159" s="21"/>
      <c r="L159" s="21"/>
      <c r="M159" s="19"/>
      <c r="N159" s="19"/>
      <c r="O159" s="18"/>
      <c r="P159" s="18"/>
      <c r="Q159" s="18"/>
      <c r="R159" s="18"/>
      <c r="S159" s="18"/>
      <c r="T159" s="18"/>
      <c r="U159" s="18"/>
      <c r="V159" s="18"/>
      <c r="W159" s="18"/>
      <c r="X159" s="18"/>
      <c r="Y159" s="18"/>
      <c r="Z159" s="18"/>
      <c r="AA159" s="18"/>
      <c r="AB159" s="18"/>
      <c r="AC159" s="19"/>
    </row>
    <row r="160" spans="1:29" ht="13" x14ac:dyDescent="0.15">
      <c r="A160" s="19"/>
      <c r="B160" s="19"/>
      <c r="C160" s="19"/>
      <c r="D160" s="19"/>
      <c r="E160" s="19"/>
      <c r="F160" s="21"/>
      <c r="G160" s="21"/>
      <c r="H160" s="21"/>
      <c r="I160" s="19"/>
      <c r="J160" s="19"/>
      <c r="K160" s="21"/>
      <c r="L160" s="21"/>
      <c r="M160" s="19"/>
      <c r="N160" s="19"/>
      <c r="O160" s="18"/>
      <c r="P160" s="18"/>
      <c r="Q160" s="18"/>
      <c r="R160" s="18"/>
      <c r="S160" s="18"/>
      <c r="T160" s="18"/>
      <c r="U160" s="18"/>
      <c r="V160" s="18"/>
      <c r="W160" s="18"/>
      <c r="X160" s="18"/>
      <c r="Y160" s="18"/>
      <c r="Z160" s="18"/>
      <c r="AA160" s="18"/>
      <c r="AB160" s="18"/>
      <c r="AC160" s="19"/>
    </row>
    <row r="161" spans="1:29" ht="13" x14ac:dyDescent="0.15">
      <c r="A161" s="19"/>
      <c r="B161" s="19"/>
      <c r="C161" s="19"/>
      <c r="D161" s="19"/>
      <c r="E161" s="19"/>
      <c r="F161" s="21"/>
      <c r="G161" s="21"/>
      <c r="H161" s="21"/>
      <c r="I161" s="19"/>
      <c r="J161" s="19"/>
      <c r="K161" s="21"/>
      <c r="L161" s="21"/>
      <c r="M161" s="19"/>
      <c r="N161" s="19"/>
      <c r="O161" s="18"/>
      <c r="P161" s="18"/>
      <c r="Q161" s="18"/>
      <c r="R161" s="18"/>
      <c r="S161" s="18"/>
      <c r="T161" s="18"/>
      <c r="U161" s="18"/>
      <c r="V161" s="18"/>
      <c r="W161" s="18"/>
      <c r="X161" s="18"/>
      <c r="Y161" s="18"/>
      <c r="Z161" s="18"/>
      <c r="AA161" s="18"/>
      <c r="AB161" s="18"/>
      <c r="AC161" s="19"/>
    </row>
    <row r="162" spans="1:29" ht="13" x14ac:dyDescent="0.15">
      <c r="A162" s="19"/>
      <c r="B162" s="19"/>
      <c r="C162" s="19"/>
      <c r="D162" s="19"/>
      <c r="E162" s="19"/>
      <c r="F162" s="21"/>
      <c r="G162" s="21"/>
      <c r="H162" s="21"/>
      <c r="I162" s="19"/>
      <c r="J162" s="19"/>
      <c r="K162" s="21"/>
      <c r="L162" s="21"/>
      <c r="M162" s="19"/>
      <c r="N162" s="19"/>
      <c r="O162" s="18"/>
      <c r="P162" s="18"/>
      <c r="Q162" s="18"/>
      <c r="R162" s="18"/>
      <c r="S162" s="18"/>
      <c r="T162" s="18"/>
      <c r="U162" s="18"/>
      <c r="V162" s="18"/>
      <c r="W162" s="18"/>
      <c r="X162" s="18"/>
      <c r="Y162" s="18"/>
      <c r="Z162" s="18"/>
      <c r="AA162" s="18"/>
      <c r="AB162" s="18"/>
      <c r="AC162" s="19"/>
    </row>
    <row r="163" spans="1:29" ht="13" x14ac:dyDescent="0.15">
      <c r="A163" s="19"/>
      <c r="B163" s="19"/>
      <c r="C163" s="19"/>
      <c r="D163" s="19"/>
      <c r="E163" s="19"/>
      <c r="F163" s="21"/>
      <c r="G163" s="21"/>
      <c r="H163" s="21"/>
      <c r="I163" s="19"/>
      <c r="J163" s="19"/>
      <c r="K163" s="21"/>
      <c r="L163" s="21"/>
      <c r="M163" s="19"/>
      <c r="N163" s="19"/>
      <c r="O163" s="18"/>
      <c r="P163" s="18"/>
      <c r="Q163" s="18"/>
      <c r="R163" s="18"/>
      <c r="S163" s="18"/>
      <c r="T163" s="18"/>
      <c r="U163" s="18"/>
      <c r="V163" s="18"/>
      <c r="W163" s="18"/>
      <c r="X163" s="18"/>
      <c r="Y163" s="18"/>
      <c r="Z163" s="18"/>
      <c r="AA163" s="18"/>
      <c r="AB163" s="18"/>
      <c r="AC163" s="19"/>
    </row>
    <row r="164" spans="1:29" ht="13" x14ac:dyDescent="0.15">
      <c r="A164" s="19"/>
      <c r="B164" s="19"/>
      <c r="C164" s="19"/>
      <c r="D164" s="19"/>
      <c r="E164" s="19"/>
      <c r="F164" s="21"/>
      <c r="G164" s="21"/>
      <c r="H164" s="21"/>
      <c r="I164" s="19"/>
      <c r="J164" s="19"/>
      <c r="K164" s="21"/>
      <c r="L164" s="21"/>
      <c r="M164" s="19"/>
      <c r="N164" s="19"/>
      <c r="O164" s="18"/>
      <c r="P164" s="18"/>
      <c r="Q164" s="18"/>
      <c r="R164" s="18"/>
      <c r="S164" s="18"/>
      <c r="T164" s="18"/>
      <c r="U164" s="18"/>
      <c r="V164" s="18"/>
      <c r="W164" s="18"/>
      <c r="X164" s="18"/>
      <c r="Y164" s="18"/>
      <c r="Z164" s="18"/>
      <c r="AA164" s="18"/>
      <c r="AB164" s="18"/>
      <c r="AC164" s="19"/>
    </row>
    <row r="165" spans="1:29" ht="13" x14ac:dyDescent="0.15">
      <c r="A165" s="19"/>
      <c r="B165" s="19"/>
      <c r="C165" s="19"/>
      <c r="D165" s="19"/>
      <c r="E165" s="19"/>
      <c r="F165" s="21"/>
      <c r="G165" s="21"/>
      <c r="H165" s="21"/>
      <c r="I165" s="19"/>
      <c r="J165" s="19"/>
      <c r="K165" s="21"/>
      <c r="L165" s="21"/>
      <c r="M165" s="19"/>
      <c r="N165" s="19"/>
      <c r="O165" s="18"/>
      <c r="P165" s="18"/>
      <c r="Q165" s="18"/>
      <c r="R165" s="18"/>
      <c r="S165" s="18"/>
      <c r="T165" s="18"/>
      <c r="U165" s="18"/>
      <c r="V165" s="18"/>
      <c r="W165" s="18"/>
      <c r="X165" s="18"/>
      <c r="Y165" s="18"/>
      <c r="Z165" s="18"/>
      <c r="AA165" s="18"/>
      <c r="AB165" s="18"/>
      <c r="AC165" s="19"/>
    </row>
    <row r="166" spans="1:29" ht="13" x14ac:dyDescent="0.15">
      <c r="A166" s="19"/>
      <c r="B166" s="19"/>
      <c r="C166" s="19"/>
      <c r="D166" s="19"/>
      <c r="E166" s="19"/>
      <c r="F166" s="21"/>
      <c r="G166" s="21"/>
      <c r="H166" s="21"/>
      <c r="I166" s="19"/>
      <c r="J166" s="19"/>
      <c r="K166" s="21"/>
      <c r="L166" s="21"/>
      <c r="M166" s="19"/>
      <c r="N166" s="19"/>
      <c r="O166" s="18"/>
      <c r="P166" s="18"/>
      <c r="Q166" s="18"/>
      <c r="R166" s="18"/>
      <c r="S166" s="18"/>
      <c r="T166" s="18"/>
      <c r="U166" s="18"/>
      <c r="V166" s="18"/>
      <c r="W166" s="18"/>
      <c r="X166" s="18"/>
      <c r="Y166" s="18"/>
      <c r="Z166" s="18"/>
      <c r="AA166" s="18"/>
      <c r="AB166" s="18"/>
      <c r="AC166" s="19"/>
    </row>
    <row r="167" spans="1:29" ht="13" x14ac:dyDescent="0.15">
      <c r="A167" s="19"/>
      <c r="B167" s="19"/>
      <c r="C167" s="19"/>
      <c r="D167" s="19"/>
      <c r="E167" s="19"/>
      <c r="F167" s="21"/>
      <c r="G167" s="21"/>
      <c r="H167" s="21"/>
      <c r="I167" s="19"/>
      <c r="J167" s="19"/>
      <c r="K167" s="21"/>
      <c r="L167" s="21"/>
      <c r="M167" s="19"/>
      <c r="N167" s="19"/>
      <c r="O167" s="18"/>
      <c r="P167" s="18"/>
      <c r="Q167" s="18"/>
      <c r="R167" s="18"/>
      <c r="S167" s="18"/>
      <c r="T167" s="18"/>
      <c r="U167" s="18"/>
      <c r="V167" s="18"/>
      <c r="W167" s="18"/>
      <c r="X167" s="18"/>
      <c r="Y167" s="18"/>
      <c r="Z167" s="18"/>
      <c r="AA167" s="18"/>
      <c r="AB167" s="18"/>
      <c r="AC167" s="19"/>
    </row>
    <row r="168" spans="1:29" ht="13" x14ac:dyDescent="0.15">
      <c r="A168" s="19"/>
      <c r="B168" s="19"/>
      <c r="C168" s="19"/>
      <c r="D168" s="19"/>
      <c r="E168" s="19"/>
      <c r="F168" s="21"/>
      <c r="G168" s="21"/>
      <c r="H168" s="21"/>
      <c r="I168" s="19"/>
      <c r="J168" s="19"/>
      <c r="K168" s="21"/>
      <c r="L168" s="21"/>
      <c r="M168" s="19"/>
      <c r="N168" s="19"/>
      <c r="O168" s="18"/>
      <c r="P168" s="18"/>
      <c r="Q168" s="18"/>
      <c r="R168" s="18"/>
      <c r="S168" s="18"/>
      <c r="T168" s="18"/>
      <c r="U168" s="18"/>
      <c r="V168" s="18"/>
      <c r="W168" s="18"/>
      <c r="X168" s="18"/>
      <c r="Y168" s="18"/>
      <c r="Z168" s="18"/>
      <c r="AA168" s="18"/>
      <c r="AB168" s="18"/>
      <c r="AC168" s="19"/>
    </row>
    <row r="169" spans="1:29" ht="13" x14ac:dyDescent="0.15">
      <c r="A169" s="19"/>
      <c r="B169" s="19"/>
      <c r="C169" s="19"/>
      <c r="D169" s="19"/>
      <c r="E169" s="19"/>
      <c r="F169" s="21"/>
      <c r="G169" s="21"/>
      <c r="H169" s="21"/>
      <c r="I169" s="19"/>
      <c r="J169" s="19"/>
      <c r="K169" s="21"/>
      <c r="L169" s="21"/>
      <c r="M169" s="19"/>
      <c r="N169" s="19"/>
      <c r="O169" s="18"/>
      <c r="P169" s="18"/>
      <c r="Q169" s="18"/>
      <c r="R169" s="18"/>
      <c r="S169" s="18"/>
      <c r="T169" s="18"/>
      <c r="U169" s="18"/>
      <c r="V169" s="18"/>
      <c r="W169" s="18"/>
      <c r="X169" s="18"/>
      <c r="Y169" s="18"/>
      <c r="Z169" s="18"/>
      <c r="AA169" s="18"/>
      <c r="AB169" s="18"/>
      <c r="AC169" s="19"/>
    </row>
    <row r="170" spans="1:29" ht="13" x14ac:dyDescent="0.15">
      <c r="A170" s="19"/>
      <c r="B170" s="19"/>
      <c r="C170" s="19"/>
      <c r="D170" s="19"/>
      <c r="E170" s="19"/>
      <c r="F170" s="21"/>
      <c r="G170" s="21"/>
      <c r="H170" s="21"/>
      <c r="I170" s="19"/>
      <c r="J170" s="19"/>
      <c r="K170" s="21"/>
      <c r="L170" s="21"/>
      <c r="M170" s="19"/>
      <c r="N170" s="19"/>
      <c r="O170" s="18"/>
      <c r="P170" s="18"/>
      <c r="Q170" s="18"/>
      <c r="R170" s="18"/>
      <c r="S170" s="18"/>
      <c r="T170" s="18"/>
      <c r="U170" s="18"/>
      <c r="V170" s="18"/>
      <c r="W170" s="18"/>
      <c r="X170" s="18"/>
      <c r="Y170" s="18"/>
      <c r="Z170" s="18"/>
      <c r="AA170" s="18"/>
      <c r="AB170" s="18"/>
      <c r="AC170" s="19"/>
    </row>
    <row r="171" spans="1:29" ht="13" x14ac:dyDescent="0.15">
      <c r="A171" s="19"/>
      <c r="B171" s="19"/>
      <c r="C171" s="19"/>
      <c r="D171" s="19"/>
      <c r="E171" s="19"/>
      <c r="F171" s="21"/>
      <c r="G171" s="21"/>
      <c r="H171" s="21"/>
      <c r="I171" s="19"/>
      <c r="J171" s="19"/>
      <c r="K171" s="21"/>
      <c r="L171" s="21"/>
      <c r="M171" s="19"/>
      <c r="N171" s="19"/>
      <c r="O171" s="18"/>
      <c r="P171" s="18"/>
      <c r="Q171" s="18"/>
      <c r="R171" s="18"/>
      <c r="S171" s="18"/>
      <c r="T171" s="18"/>
      <c r="U171" s="18"/>
      <c r="V171" s="18"/>
      <c r="W171" s="18"/>
      <c r="X171" s="18"/>
      <c r="Y171" s="18"/>
      <c r="Z171" s="18"/>
      <c r="AA171" s="18"/>
      <c r="AB171" s="18"/>
      <c r="AC171" s="19"/>
    </row>
    <row r="172" spans="1:29" ht="13" x14ac:dyDescent="0.15">
      <c r="A172" s="19"/>
      <c r="B172" s="19"/>
      <c r="C172" s="19"/>
      <c r="D172" s="19"/>
      <c r="E172" s="19"/>
      <c r="F172" s="21"/>
      <c r="G172" s="21"/>
      <c r="H172" s="21"/>
      <c r="I172" s="19"/>
      <c r="J172" s="19"/>
      <c r="K172" s="21"/>
      <c r="L172" s="21"/>
      <c r="M172" s="19"/>
      <c r="N172" s="19"/>
      <c r="O172" s="18"/>
      <c r="P172" s="18"/>
      <c r="Q172" s="18"/>
      <c r="R172" s="18"/>
      <c r="S172" s="18"/>
      <c r="T172" s="18"/>
      <c r="U172" s="18"/>
      <c r="V172" s="18"/>
      <c r="W172" s="18"/>
      <c r="X172" s="18"/>
      <c r="Y172" s="18"/>
      <c r="Z172" s="18"/>
      <c r="AA172" s="18"/>
      <c r="AB172" s="18"/>
      <c r="AC172" s="19"/>
    </row>
    <row r="173" spans="1:29" ht="13" x14ac:dyDescent="0.15">
      <c r="A173" s="19"/>
      <c r="B173" s="19"/>
      <c r="C173" s="19"/>
      <c r="D173" s="19"/>
      <c r="E173" s="19"/>
      <c r="F173" s="21"/>
      <c r="G173" s="21"/>
      <c r="H173" s="21"/>
      <c r="I173" s="19"/>
      <c r="J173" s="19"/>
      <c r="K173" s="21"/>
      <c r="L173" s="21"/>
      <c r="M173" s="19"/>
      <c r="N173" s="19"/>
      <c r="O173" s="18"/>
      <c r="P173" s="18"/>
      <c r="Q173" s="18"/>
      <c r="R173" s="18"/>
      <c r="S173" s="18"/>
      <c r="T173" s="18"/>
      <c r="U173" s="18"/>
      <c r="V173" s="18"/>
      <c r="W173" s="18"/>
      <c r="X173" s="18"/>
      <c r="Y173" s="18"/>
      <c r="Z173" s="18"/>
      <c r="AA173" s="18"/>
      <c r="AB173" s="18"/>
      <c r="AC173" s="19"/>
    </row>
    <row r="174" spans="1:29" ht="13" x14ac:dyDescent="0.15">
      <c r="A174" s="19"/>
      <c r="B174" s="19"/>
      <c r="C174" s="19"/>
      <c r="D174" s="19"/>
      <c r="E174" s="19"/>
      <c r="F174" s="21"/>
      <c r="G174" s="21"/>
      <c r="H174" s="21"/>
      <c r="I174" s="19"/>
      <c r="J174" s="19"/>
      <c r="K174" s="21"/>
      <c r="L174" s="21"/>
      <c r="M174" s="19"/>
      <c r="N174" s="19"/>
      <c r="O174" s="18"/>
      <c r="P174" s="18"/>
      <c r="Q174" s="18"/>
      <c r="R174" s="18"/>
      <c r="S174" s="18"/>
      <c r="T174" s="18"/>
      <c r="U174" s="18"/>
      <c r="V174" s="18"/>
      <c r="W174" s="18"/>
      <c r="X174" s="18"/>
      <c r="Y174" s="18"/>
      <c r="Z174" s="18"/>
      <c r="AA174" s="18"/>
      <c r="AB174" s="18"/>
      <c r="AC174" s="19"/>
    </row>
    <row r="175" spans="1:29" ht="13" x14ac:dyDescent="0.15">
      <c r="A175" s="19"/>
      <c r="B175" s="19"/>
      <c r="C175" s="19"/>
      <c r="D175" s="19"/>
      <c r="E175" s="19"/>
      <c r="F175" s="21"/>
      <c r="G175" s="21"/>
      <c r="H175" s="21"/>
      <c r="I175" s="19"/>
      <c r="J175" s="19"/>
      <c r="K175" s="21"/>
      <c r="L175" s="21"/>
      <c r="M175" s="19"/>
      <c r="N175" s="19"/>
      <c r="O175" s="18"/>
      <c r="P175" s="18"/>
      <c r="Q175" s="18"/>
      <c r="R175" s="18"/>
      <c r="S175" s="18"/>
      <c r="T175" s="18"/>
      <c r="U175" s="18"/>
      <c r="V175" s="18"/>
      <c r="W175" s="18"/>
      <c r="X175" s="18"/>
      <c r="Y175" s="18"/>
      <c r="Z175" s="18"/>
      <c r="AA175" s="18"/>
      <c r="AB175" s="18"/>
      <c r="AC175" s="19"/>
    </row>
    <row r="176" spans="1:29" ht="13" x14ac:dyDescent="0.15">
      <c r="A176" s="19"/>
      <c r="B176" s="19"/>
      <c r="C176" s="19"/>
      <c r="D176" s="19"/>
      <c r="E176" s="19"/>
      <c r="F176" s="21"/>
      <c r="G176" s="21"/>
      <c r="H176" s="21"/>
      <c r="I176" s="19"/>
      <c r="J176" s="19"/>
      <c r="K176" s="21"/>
      <c r="L176" s="21"/>
      <c r="M176" s="19"/>
      <c r="N176" s="19"/>
      <c r="O176" s="18"/>
      <c r="P176" s="18"/>
      <c r="Q176" s="18"/>
      <c r="R176" s="18"/>
      <c r="S176" s="18"/>
      <c r="T176" s="18"/>
      <c r="U176" s="18"/>
      <c r="V176" s="18"/>
      <c r="W176" s="18"/>
      <c r="X176" s="18"/>
      <c r="Y176" s="18"/>
      <c r="Z176" s="18"/>
      <c r="AA176" s="18"/>
      <c r="AB176" s="18"/>
      <c r="AC176" s="19"/>
    </row>
    <row r="177" spans="1:29" ht="13" x14ac:dyDescent="0.15">
      <c r="A177" s="19"/>
      <c r="B177" s="19"/>
      <c r="C177" s="19"/>
      <c r="D177" s="19"/>
      <c r="E177" s="19"/>
      <c r="F177" s="21"/>
      <c r="G177" s="21"/>
      <c r="H177" s="21"/>
      <c r="I177" s="19"/>
      <c r="J177" s="19"/>
      <c r="K177" s="21"/>
      <c r="L177" s="21"/>
      <c r="M177" s="19"/>
      <c r="N177" s="19"/>
      <c r="O177" s="18"/>
      <c r="P177" s="18"/>
      <c r="Q177" s="18"/>
      <c r="R177" s="18"/>
      <c r="S177" s="18"/>
      <c r="T177" s="18"/>
      <c r="U177" s="18"/>
      <c r="V177" s="18"/>
      <c r="W177" s="18"/>
      <c r="X177" s="18"/>
      <c r="Y177" s="18"/>
      <c r="Z177" s="18"/>
      <c r="AA177" s="18"/>
      <c r="AB177" s="18"/>
      <c r="AC177" s="19"/>
    </row>
    <row r="178" spans="1:29" ht="13" x14ac:dyDescent="0.15">
      <c r="A178" s="19"/>
      <c r="B178" s="19"/>
      <c r="C178" s="19"/>
      <c r="D178" s="19"/>
      <c r="E178" s="19"/>
      <c r="F178" s="21"/>
      <c r="G178" s="21"/>
      <c r="H178" s="21"/>
      <c r="I178" s="19"/>
      <c r="J178" s="19"/>
      <c r="K178" s="21"/>
      <c r="L178" s="21"/>
      <c r="M178" s="19"/>
      <c r="N178" s="19"/>
      <c r="O178" s="18"/>
      <c r="P178" s="18"/>
      <c r="Q178" s="18"/>
      <c r="R178" s="18"/>
      <c r="S178" s="18"/>
      <c r="T178" s="18"/>
      <c r="U178" s="18"/>
      <c r="V178" s="18"/>
      <c r="W178" s="18"/>
      <c r="X178" s="18"/>
      <c r="Y178" s="18"/>
      <c r="Z178" s="18"/>
      <c r="AA178" s="18"/>
      <c r="AB178" s="18"/>
      <c r="AC178" s="19"/>
    </row>
    <row r="179" spans="1:29" ht="13" x14ac:dyDescent="0.15">
      <c r="A179" s="19"/>
      <c r="B179" s="19"/>
      <c r="C179" s="19"/>
      <c r="D179" s="19"/>
      <c r="E179" s="19"/>
      <c r="F179" s="21"/>
      <c r="G179" s="21"/>
      <c r="H179" s="21"/>
      <c r="I179" s="19"/>
      <c r="J179" s="19"/>
      <c r="K179" s="21"/>
      <c r="L179" s="21"/>
      <c r="M179" s="19"/>
      <c r="N179" s="19"/>
      <c r="O179" s="18"/>
      <c r="P179" s="18"/>
      <c r="Q179" s="18"/>
      <c r="R179" s="18"/>
      <c r="S179" s="18"/>
      <c r="T179" s="18"/>
      <c r="U179" s="18"/>
      <c r="V179" s="18"/>
      <c r="W179" s="18"/>
      <c r="X179" s="18"/>
      <c r="Y179" s="18"/>
      <c r="Z179" s="18"/>
      <c r="AA179" s="18"/>
      <c r="AB179" s="18"/>
      <c r="AC179" s="19"/>
    </row>
    <row r="180" spans="1:29" ht="13" x14ac:dyDescent="0.15">
      <c r="A180" s="19"/>
      <c r="B180" s="19"/>
      <c r="C180" s="19"/>
      <c r="D180" s="19"/>
      <c r="E180" s="19"/>
      <c r="F180" s="21"/>
      <c r="G180" s="21"/>
      <c r="H180" s="21"/>
      <c r="I180" s="19"/>
      <c r="J180" s="19"/>
      <c r="K180" s="21"/>
      <c r="L180" s="21"/>
      <c r="M180" s="19"/>
      <c r="N180" s="19"/>
      <c r="O180" s="18"/>
      <c r="P180" s="18"/>
      <c r="Q180" s="18"/>
      <c r="R180" s="18"/>
      <c r="S180" s="18"/>
      <c r="T180" s="18"/>
      <c r="U180" s="18"/>
      <c r="V180" s="18"/>
      <c r="W180" s="18"/>
      <c r="X180" s="18"/>
      <c r="Y180" s="18"/>
      <c r="Z180" s="18"/>
      <c r="AA180" s="18"/>
      <c r="AB180" s="18"/>
      <c r="AC180" s="19"/>
    </row>
    <row r="181" spans="1:29" ht="13" x14ac:dyDescent="0.15">
      <c r="A181" s="19"/>
      <c r="B181" s="19"/>
      <c r="C181" s="19"/>
      <c r="D181" s="19"/>
      <c r="E181" s="19"/>
      <c r="F181" s="21"/>
      <c r="G181" s="21"/>
      <c r="H181" s="21"/>
      <c r="I181" s="19"/>
      <c r="J181" s="19"/>
      <c r="K181" s="21"/>
      <c r="L181" s="21"/>
      <c r="M181" s="19"/>
      <c r="N181" s="19"/>
      <c r="O181" s="18"/>
      <c r="P181" s="18"/>
      <c r="Q181" s="18"/>
      <c r="R181" s="18"/>
      <c r="S181" s="18"/>
      <c r="T181" s="18"/>
      <c r="U181" s="18"/>
      <c r="V181" s="18"/>
      <c r="W181" s="18"/>
      <c r="X181" s="18"/>
      <c r="Y181" s="18"/>
      <c r="Z181" s="18"/>
      <c r="AA181" s="18"/>
      <c r="AB181" s="18"/>
      <c r="AC181" s="19"/>
    </row>
    <row r="182" spans="1:29" ht="13" x14ac:dyDescent="0.15">
      <c r="A182" s="19"/>
      <c r="B182" s="19"/>
      <c r="C182" s="19"/>
      <c r="D182" s="19"/>
      <c r="E182" s="19"/>
      <c r="F182" s="21"/>
      <c r="G182" s="21"/>
      <c r="H182" s="21"/>
      <c r="I182" s="19"/>
      <c r="J182" s="19"/>
      <c r="K182" s="21"/>
      <c r="L182" s="21"/>
      <c r="M182" s="19"/>
      <c r="N182" s="19"/>
      <c r="O182" s="18"/>
      <c r="P182" s="18"/>
      <c r="Q182" s="18"/>
      <c r="R182" s="18"/>
      <c r="S182" s="18"/>
      <c r="T182" s="18"/>
      <c r="U182" s="18"/>
      <c r="V182" s="18"/>
      <c r="W182" s="18"/>
      <c r="X182" s="18"/>
      <c r="Y182" s="18"/>
      <c r="Z182" s="18"/>
      <c r="AA182" s="18"/>
      <c r="AB182" s="18"/>
      <c r="AC182" s="19"/>
    </row>
    <row r="183" spans="1:29" ht="13" x14ac:dyDescent="0.15">
      <c r="A183" s="19"/>
      <c r="B183" s="19"/>
      <c r="C183" s="19"/>
      <c r="D183" s="19"/>
      <c r="E183" s="19"/>
      <c r="F183" s="21"/>
      <c r="G183" s="21"/>
      <c r="H183" s="21"/>
      <c r="I183" s="19"/>
      <c r="J183" s="19"/>
      <c r="K183" s="21"/>
      <c r="L183" s="21"/>
      <c r="M183" s="19"/>
      <c r="N183" s="19"/>
      <c r="O183" s="18"/>
      <c r="P183" s="18"/>
      <c r="Q183" s="18"/>
      <c r="R183" s="18"/>
      <c r="S183" s="18"/>
      <c r="T183" s="18"/>
      <c r="U183" s="18"/>
      <c r="V183" s="18"/>
      <c r="W183" s="18"/>
      <c r="X183" s="18"/>
      <c r="Y183" s="18"/>
      <c r="Z183" s="18"/>
      <c r="AA183" s="18"/>
      <c r="AB183" s="18"/>
      <c r="AC183" s="19"/>
    </row>
    <row r="184" spans="1:29" ht="13" x14ac:dyDescent="0.15">
      <c r="A184" s="19"/>
      <c r="B184" s="19"/>
      <c r="C184" s="19"/>
      <c r="D184" s="19"/>
      <c r="E184" s="19"/>
      <c r="F184" s="21"/>
      <c r="G184" s="21"/>
      <c r="H184" s="21"/>
      <c r="I184" s="19"/>
      <c r="J184" s="19"/>
      <c r="K184" s="21"/>
      <c r="L184" s="21"/>
      <c r="M184" s="19"/>
      <c r="N184" s="19"/>
      <c r="O184" s="18"/>
      <c r="P184" s="18"/>
      <c r="Q184" s="18"/>
      <c r="R184" s="18"/>
      <c r="S184" s="18"/>
      <c r="T184" s="18"/>
      <c r="U184" s="18"/>
      <c r="V184" s="18"/>
      <c r="W184" s="18"/>
      <c r="X184" s="18"/>
      <c r="Y184" s="18"/>
      <c r="Z184" s="18"/>
      <c r="AA184" s="18"/>
      <c r="AB184" s="18"/>
      <c r="AC184" s="19"/>
    </row>
    <row r="185" spans="1:29" ht="13" x14ac:dyDescent="0.15">
      <c r="A185" s="19"/>
      <c r="B185" s="19"/>
      <c r="C185" s="19"/>
      <c r="D185" s="19"/>
      <c r="E185" s="19"/>
      <c r="F185" s="21"/>
      <c r="G185" s="21"/>
      <c r="H185" s="21"/>
      <c r="I185" s="19"/>
      <c r="J185" s="19"/>
      <c r="K185" s="21"/>
      <c r="L185" s="21"/>
      <c r="M185" s="19"/>
      <c r="N185" s="19"/>
      <c r="O185" s="18"/>
      <c r="P185" s="18"/>
      <c r="Q185" s="18"/>
      <c r="R185" s="18"/>
      <c r="S185" s="18"/>
      <c r="T185" s="18"/>
      <c r="U185" s="18"/>
      <c r="V185" s="18"/>
      <c r="W185" s="18"/>
      <c r="X185" s="18"/>
      <c r="Y185" s="18"/>
      <c r="Z185" s="18"/>
      <c r="AA185" s="18"/>
      <c r="AB185" s="18"/>
      <c r="AC185" s="19"/>
    </row>
    <row r="186" spans="1:29" ht="13" x14ac:dyDescent="0.15">
      <c r="A186" s="19"/>
      <c r="B186" s="19"/>
      <c r="C186" s="19"/>
      <c r="D186" s="19"/>
      <c r="E186" s="19"/>
      <c r="F186" s="21"/>
      <c r="G186" s="21"/>
      <c r="H186" s="21"/>
      <c r="I186" s="19"/>
      <c r="J186" s="19"/>
      <c r="K186" s="21"/>
      <c r="L186" s="21"/>
      <c r="M186" s="19"/>
      <c r="N186" s="19"/>
      <c r="O186" s="18"/>
      <c r="P186" s="18"/>
      <c r="Q186" s="18"/>
      <c r="R186" s="18"/>
      <c r="S186" s="18"/>
      <c r="T186" s="18"/>
      <c r="U186" s="18"/>
      <c r="V186" s="18"/>
      <c r="W186" s="18"/>
      <c r="X186" s="18"/>
      <c r="Y186" s="18"/>
      <c r="Z186" s="18"/>
      <c r="AA186" s="18"/>
      <c r="AB186" s="18"/>
      <c r="AC186" s="19"/>
    </row>
    <row r="187" spans="1:29" ht="13" x14ac:dyDescent="0.15">
      <c r="A187" s="19"/>
      <c r="B187" s="19"/>
      <c r="C187" s="19"/>
      <c r="D187" s="19"/>
      <c r="E187" s="19"/>
      <c r="F187" s="21"/>
      <c r="G187" s="21"/>
      <c r="H187" s="21"/>
      <c r="I187" s="19"/>
      <c r="J187" s="19"/>
      <c r="K187" s="21"/>
      <c r="L187" s="21"/>
      <c r="M187" s="19"/>
      <c r="N187" s="19"/>
      <c r="O187" s="18"/>
      <c r="P187" s="18"/>
      <c r="Q187" s="18"/>
      <c r="R187" s="18"/>
      <c r="S187" s="18"/>
      <c r="T187" s="18"/>
      <c r="U187" s="18"/>
      <c r="V187" s="18"/>
      <c r="W187" s="18"/>
      <c r="X187" s="18"/>
      <c r="Y187" s="18"/>
      <c r="Z187" s="18"/>
      <c r="AA187" s="18"/>
      <c r="AB187" s="18"/>
      <c r="AC187" s="19"/>
    </row>
    <row r="188" spans="1:29" ht="13" x14ac:dyDescent="0.15">
      <c r="A188" s="19"/>
      <c r="B188" s="19"/>
      <c r="C188" s="19"/>
      <c r="D188" s="19"/>
      <c r="E188" s="19"/>
      <c r="F188" s="21"/>
      <c r="G188" s="21"/>
      <c r="H188" s="21"/>
      <c r="I188" s="19"/>
      <c r="J188" s="19"/>
      <c r="K188" s="21"/>
      <c r="L188" s="21"/>
      <c r="M188" s="19"/>
      <c r="N188" s="19"/>
      <c r="O188" s="18"/>
      <c r="P188" s="18"/>
      <c r="Q188" s="18"/>
      <c r="R188" s="18"/>
      <c r="S188" s="18"/>
      <c r="T188" s="18"/>
      <c r="U188" s="18"/>
      <c r="V188" s="18"/>
      <c r="W188" s="18"/>
      <c r="X188" s="18"/>
      <c r="Y188" s="18"/>
      <c r="Z188" s="18"/>
      <c r="AA188" s="18"/>
      <c r="AB188" s="18"/>
      <c r="AC188" s="19"/>
    </row>
    <row r="189" spans="1:29" ht="13" x14ac:dyDescent="0.15">
      <c r="A189" s="19"/>
      <c r="B189" s="19"/>
      <c r="C189" s="19"/>
      <c r="D189" s="19"/>
      <c r="E189" s="19"/>
      <c r="F189" s="21"/>
      <c r="G189" s="21"/>
      <c r="H189" s="21"/>
      <c r="I189" s="19"/>
      <c r="J189" s="19"/>
      <c r="K189" s="21"/>
      <c r="L189" s="21"/>
      <c r="M189" s="19"/>
      <c r="N189" s="19"/>
      <c r="O189" s="18"/>
      <c r="P189" s="18"/>
      <c r="Q189" s="18"/>
      <c r="R189" s="18"/>
      <c r="S189" s="18"/>
      <c r="T189" s="18"/>
      <c r="U189" s="18"/>
      <c r="V189" s="18"/>
      <c r="W189" s="18"/>
      <c r="X189" s="18"/>
      <c r="Y189" s="18"/>
      <c r="Z189" s="18"/>
      <c r="AA189" s="18"/>
      <c r="AB189" s="18"/>
      <c r="AC189" s="19"/>
    </row>
    <row r="190" spans="1:29" ht="13" x14ac:dyDescent="0.15">
      <c r="A190" s="19"/>
      <c r="B190" s="19"/>
      <c r="C190" s="19"/>
      <c r="D190" s="19"/>
      <c r="E190" s="19"/>
      <c r="F190" s="21"/>
      <c r="G190" s="21"/>
      <c r="H190" s="21"/>
      <c r="I190" s="19"/>
      <c r="J190" s="19"/>
      <c r="K190" s="21"/>
      <c r="L190" s="21"/>
      <c r="M190" s="19"/>
      <c r="N190" s="19"/>
      <c r="O190" s="18"/>
      <c r="P190" s="18"/>
      <c r="Q190" s="18"/>
      <c r="R190" s="18"/>
      <c r="S190" s="18"/>
      <c r="T190" s="18"/>
      <c r="U190" s="18"/>
      <c r="V190" s="18"/>
      <c r="W190" s="18"/>
      <c r="X190" s="18"/>
      <c r="Y190" s="18"/>
      <c r="Z190" s="18"/>
      <c r="AA190" s="18"/>
      <c r="AB190" s="18"/>
      <c r="AC190" s="19"/>
    </row>
    <row r="191" spans="1:29" ht="13" x14ac:dyDescent="0.15">
      <c r="A191" s="19"/>
      <c r="B191" s="19"/>
      <c r="C191" s="19"/>
      <c r="D191" s="19"/>
      <c r="E191" s="19"/>
      <c r="F191" s="21"/>
      <c r="G191" s="21"/>
      <c r="H191" s="21"/>
      <c r="I191" s="19"/>
      <c r="J191" s="19"/>
      <c r="K191" s="21"/>
      <c r="L191" s="21"/>
      <c r="M191" s="19"/>
      <c r="N191" s="19"/>
      <c r="O191" s="18"/>
      <c r="P191" s="18"/>
      <c r="Q191" s="18"/>
      <c r="R191" s="18"/>
      <c r="S191" s="18"/>
      <c r="T191" s="18"/>
      <c r="U191" s="18"/>
      <c r="V191" s="18"/>
      <c r="W191" s="18"/>
      <c r="X191" s="18"/>
      <c r="Y191" s="18"/>
      <c r="Z191" s="18"/>
      <c r="AA191" s="18"/>
      <c r="AB191" s="18"/>
      <c r="AC191" s="19"/>
    </row>
    <row r="192" spans="1:29" ht="13" x14ac:dyDescent="0.15">
      <c r="A192" s="19"/>
      <c r="B192" s="19"/>
      <c r="C192" s="19"/>
      <c r="D192" s="19"/>
      <c r="E192" s="19"/>
      <c r="F192" s="21"/>
      <c r="G192" s="21"/>
      <c r="H192" s="21"/>
      <c r="I192" s="19"/>
      <c r="J192" s="19"/>
      <c r="K192" s="21"/>
      <c r="L192" s="21"/>
      <c r="M192" s="19"/>
      <c r="N192" s="19"/>
      <c r="O192" s="18"/>
      <c r="P192" s="18"/>
      <c r="Q192" s="18"/>
      <c r="R192" s="18"/>
      <c r="S192" s="18"/>
      <c r="T192" s="18"/>
      <c r="U192" s="18"/>
      <c r="V192" s="18"/>
      <c r="W192" s="18"/>
      <c r="X192" s="18"/>
      <c r="Y192" s="18"/>
      <c r="Z192" s="18"/>
      <c r="AA192" s="18"/>
      <c r="AB192" s="18"/>
      <c r="AC192" s="19"/>
    </row>
    <row r="193" spans="1:29" ht="13" x14ac:dyDescent="0.15">
      <c r="A193" s="19"/>
      <c r="B193" s="19"/>
      <c r="C193" s="19"/>
      <c r="D193" s="19"/>
      <c r="E193" s="19"/>
      <c r="F193" s="21"/>
      <c r="G193" s="21"/>
      <c r="H193" s="21"/>
      <c r="I193" s="19"/>
      <c r="J193" s="19"/>
      <c r="K193" s="21"/>
      <c r="L193" s="21"/>
      <c r="M193" s="19"/>
      <c r="N193" s="19"/>
      <c r="O193" s="18"/>
      <c r="P193" s="18"/>
      <c r="Q193" s="18"/>
      <c r="R193" s="18"/>
      <c r="S193" s="18"/>
      <c r="T193" s="18"/>
      <c r="U193" s="18"/>
      <c r="V193" s="18"/>
      <c r="W193" s="18"/>
      <c r="X193" s="18"/>
      <c r="Y193" s="18"/>
      <c r="Z193" s="18"/>
      <c r="AA193" s="18"/>
      <c r="AB193" s="18"/>
      <c r="AC193" s="19"/>
    </row>
    <row r="194" spans="1:29" ht="13" x14ac:dyDescent="0.15">
      <c r="A194" s="19"/>
      <c r="B194" s="19"/>
      <c r="C194" s="19"/>
      <c r="D194" s="19"/>
      <c r="E194" s="19"/>
      <c r="F194" s="21"/>
      <c r="G194" s="21"/>
      <c r="H194" s="21"/>
      <c r="I194" s="19"/>
      <c r="J194" s="19"/>
      <c r="K194" s="21"/>
      <c r="L194" s="21"/>
      <c r="M194" s="19"/>
      <c r="N194" s="19"/>
      <c r="O194" s="18"/>
      <c r="P194" s="18"/>
      <c r="Q194" s="18"/>
      <c r="R194" s="18"/>
      <c r="S194" s="18"/>
      <c r="T194" s="18"/>
      <c r="U194" s="18"/>
      <c r="V194" s="18"/>
      <c r="W194" s="18"/>
      <c r="X194" s="18"/>
      <c r="Y194" s="18"/>
      <c r="Z194" s="18"/>
      <c r="AA194" s="18"/>
      <c r="AB194" s="18"/>
      <c r="AC194" s="19"/>
    </row>
    <row r="195" spans="1:29" ht="13" x14ac:dyDescent="0.15">
      <c r="A195" s="19"/>
      <c r="B195" s="19"/>
      <c r="C195" s="19"/>
      <c r="D195" s="19"/>
      <c r="E195" s="19"/>
      <c r="F195" s="21"/>
      <c r="G195" s="21"/>
      <c r="H195" s="21"/>
      <c r="I195" s="19"/>
      <c r="J195" s="19"/>
      <c r="K195" s="21"/>
      <c r="L195" s="21"/>
      <c r="M195" s="19"/>
      <c r="N195" s="19"/>
      <c r="O195" s="18"/>
      <c r="P195" s="18"/>
      <c r="Q195" s="18"/>
      <c r="R195" s="18"/>
      <c r="S195" s="18"/>
      <c r="T195" s="18"/>
      <c r="U195" s="18"/>
      <c r="V195" s="18"/>
      <c r="W195" s="18"/>
      <c r="X195" s="18"/>
      <c r="Y195" s="18"/>
      <c r="Z195" s="18"/>
      <c r="AA195" s="18"/>
      <c r="AB195" s="18"/>
      <c r="AC195" s="19"/>
    </row>
    <row r="196" spans="1:29" ht="13" x14ac:dyDescent="0.15">
      <c r="A196" s="19"/>
      <c r="B196" s="19"/>
      <c r="C196" s="19"/>
      <c r="D196" s="19"/>
      <c r="E196" s="19"/>
      <c r="F196" s="21"/>
      <c r="G196" s="21"/>
      <c r="H196" s="21"/>
      <c r="I196" s="19"/>
      <c r="J196" s="19"/>
      <c r="K196" s="21"/>
      <c r="L196" s="21"/>
      <c r="M196" s="19"/>
      <c r="N196" s="19"/>
      <c r="O196" s="18"/>
      <c r="P196" s="18"/>
      <c r="Q196" s="18"/>
      <c r="R196" s="18"/>
      <c r="S196" s="18"/>
      <c r="T196" s="18"/>
      <c r="U196" s="18"/>
      <c r="V196" s="18"/>
      <c r="W196" s="18"/>
      <c r="X196" s="18"/>
      <c r="Y196" s="18"/>
      <c r="Z196" s="18"/>
      <c r="AA196" s="18"/>
      <c r="AB196" s="18"/>
      <c r="AC196" s="19"/>
    </row>
    <row r="197" spans="1:29" ht="13" x14ac:dyDescent="0.15">
      <c r="A197" s="19"/>
      <c r="B197" s="19"/>
      <c r="C197" s="19"/>
      <c r="D197" s="19"/>
      <c r="E197" s="19"/>
      <c r="F197" s="21"/>
      <c r="G197" s="21"/>
      <c r="H197" s="21"/>
      <c r="I197" s="19"/>
      <c r="J197" s="19"/>
      <c r="K197" s="21"/>
      <c r="L197" s="21"/>
      <c r="M197" s="19"/>
      <c r="N197" s="19"/>
      <c r="O197" s="18"/>
      <c r="P197" s="18"/>
      <c r="Q197" s="18"/>
      <c r="R197" s="18"/>
      <c r="S197" s="18"/>
      <c r="T197" s="18"/>
      <c r="U197" s="18"/>
      <c r="V197" s="18"/>
      <c r="W197" s="18"/>
      <c r="X197" s="18"/>
      <c r="Y197" s="18"/>
      <c r="Z197" s="18"/>
      <c r="AA197" s="18"/>
      <c r="AB197" s="18"/>
      <c r="AC197" s="19"/>
    </row>
    <row r="198" spans="1:29" ht="13" x14ac:dyDescent="0.15">
      <c r="A198" s="19"/>
      <c r="B198" s="19"/>
      <c r="C198" s="19"/>
      <c r="D198" s="19"/>
      <c r="E198" s="19"/>
      <c r="F198" s="21"/>
      <c r="G198" s="21"/>
      <c r="H198" s="21"/>
      <c r="I198" s="19"/>
      <c r="J198" s="19"/>
      <c r="K198" s="21"/>
      <c r="L198" s="21"/>
      <c r="M198" s="19"/>
      <c r="N198" s="19"/>
      <c r="O198" s="18"/>
      <c r="P198" s="18"/>
      <c r="Q198" s="18"/>
      <c r="R198" s="18"/>
      <c r="S198" s="18"/>
      <c r="T198" s="18"/>
      <c r="U198" s="18"/>
      <c r="V198" s="18"/>
      <c r="W198" s="18"/>
      <c r="X198" s="18"/>
      <c r="Y198" s="18"/>
      <c r="Z198" s="18"/>
      <c r="AA198" s="18"/>
      <c r="AB198" s="18"/>
      <c r="AC198" s="19"/>
    </row>
    <row r="199" spans="1:29" ht="13" x14ac:dyDescent="0.15">
      <c r="A199" s="19"/>
      <c r="B199" s="19"/>
      <c r="C199" s="19"/>
      <c r="D199" s="19"/>
      <c r="E199" s="19"/>
      <c r="F199" s="21"/>
      <c r="G199" s="21"/>
      <c r="H199" s="21"/>
      <c r="I199" s="19"/>
      <c r="J199" s="19"/>
      <c r="K199" s="21"/>
      <c r="L199" s="21"/>
      <c r="M199" s="19"/>
      <c r="N199" s="19"/>
      <c r="O199" s="18"/>
      <c r="P199" s="18"/>
      <c r="Q199" s="18"/>
      <c r="R199" s="18"/>
      <c r="S199" s="18"/>
      <c r="T199" s="18"/>
      <c r="U199" s="18"/>
      <c r="V199" s="18"/>
      <c r="W199" s="18"/>
      <c r="X199" s="18"/>
      <c r="Y199" s="18"/>
      <c r="Z199" s="18"/>
      <c r="AA199" s="18"/>
      <c r="AB199" s="18"/>
      <c r="AC199" s="19"/>
    </row>
    <row r="200" spans="1:29" ht="13" x14ac:dyDescent="0.15">
      <c r="A200" s="19"/>
      <c r="B200" s="19"/>
      <c r="C200" s="19"/>
      <c r="D200" s="19"/>
      <c r="E200" s="19"/>
      <c r="F200" s="21"/>
      <c r="G200" s="21"/>
      <c r="H200" s="21"/>
      <c r="I200" s="19"/>
      <c r="J200" s="19"/>
      <c r="K200" s="21"/>
      <c r="L200" s="21"/>
      <c r="M200" s="19"/>
      <c r="N200" s="19"/>
      <c r="O200" s="18"/>
      <c r="P200" s="18"/>
      <c r="Q200" s="18"/>
      <c r="R200" s="18"/>
      <c r="S200" s="18"/>
      <c r="T200" s="18"/>
      <c r="U200" s="18"/>
      <c r="V200" s="18"/>
      <c r="W200" s="18"/>
      <c r="X200" s="18"/>
      <c r="Y200" s="18"/>
      <c r="Z200" s="18"/>
      <c r="AA200" s="18"/>
      <c r="AB200" s="18"/>
      <c r="AC200" s="19"/>
    </row>
    <row r="201" spans="1:29" ht="13" x14ac:dyDescent="0.15">
      <c r="A201" s="19"/>
      <c r="B201" s="19"/>
      <c r="C201" s="19"/>
      <c r="D201" s="19"/>
      <c r="E201" s="19"/>
      <c r="F201" s="21"/>
      <c r="G201" s="21"/>
      <c r="H201" s="21"/>
      <c r="I201" s="19"/>
      <c r="J201" s="19"/>
      <c r="K201" s="21"/>
      <c r="L201" s="21"/>
      <c r="M201" s="19"/>
      <c r="N201" s="19"/>
      <c r="O201" s="18"/>
      <c r="P201" s="18"/>
      <c r="Q201" s="18"/>
      <c r="R201" s="18"/>
      <c r="S201" s="18"/>
      <c r="T201" s="18"/>
      <c r="U201" s="18"/>
      <c r="V201" s="18"/>
      <c r="W201" s="18"/>
      <c r="X201" s="18"/>
      <c r="Y201" s="18"/>
      <c r="Z201" s="18"/>
      <c r="AA201" s="18"/>
      <c r="AB201" s="18"/>
      <c r="AC201" s="19"/>
    </row>
    <row r="202" spans="1:29" ht="13" x14ac:dyDescent="0.15">
      <c r="A202" s="19"/>
      <c r="B202" s="19"/>
      <c r="C202" s="19"/>
      <c r="D202" s="19"/>
      <c r="E202" s="19"/>
      <c r="F202" s="21"/>
      <c r="G202" s="21"/>
      <c r="H202" s="21"/>
      <c r="I202" s="19"/>
      <c r="J202" s="19"/>
      <c r="K202" s="21"/>
      <c r="L202" s="21"/>
      <c r="M202" s="19"/>
      <c r="N202" s="19"/>
      <c r="O202" s="18"/>
      <c r="P202" s="18"/>
      <c r="Q202" s="18"/>
      <c r="R202" s="18"/>
      <c r="S202" s="18"/>
      <c r="T202" s="18"/>
      <c r="U202" s="18"/>
      <c r="V202" s="18"/>
      <c r="W202" s="18"/>
      <c r="X202" s="18"/>
      <c r="Y202" s="18"/>
      <c r="Z202" s="18"/>
      <c r="AA202" s="18"/>
      <c r="AB202" s="18"/>
      <c r="AC202" s="19"/>
    </row>
    <row r="203" spans="1:29" ht="13" x14ac:dyDescent="0.15">
      <c r="A203" s="19"/>
      <c r="B203" s="19"/>
      <c r="C203" s="19"/>
      <c r="D203" s="19"/>
      <c r="E203" s="19"/>
      <c r="F203" s="21"/>
      <c r="G203" s="21"/>
      <c r="H203" s="21"/>
      <c r="I203" s="19"/>
      <c r="J203" s="19"/>
      <c r="K203" s="21"/>
      <c r="L203" s="21"/>
      <c r="M203" s="19"/>
      <c r="N203" s="19"/>
      <c r="O203" s="18"/>
      <c r="P203" s="18"/>
      <c r="Q203" s="18"/>
      <c r="R203" s="18"/>
      <c r="S203" s="18"/>
      <c r="T203" s="18"/>
      <c r="U203" s="18"/>
      <c r="V203" s="18"/>
      <c r="W203" s="18"/>
      <c r="X203" s="18"/>
      <c r="Y203" s="18"/>
      <c r="Z203" s="18"/>
      <c r="AA203" s="18"/>
      <c r="AB203" s="18"/>
      <c r="AC203" s="19"/>
    </row>
    <row r="204" spans="1:29" ht="13" x14ac:dyDescent="0.15">
      <c r="A204" s="19"/>
      <c r="B204" s="19"/>
      <c r="C204" s="19"/>
      <c r="D204" s="19"/>
      <c r="E204" s="19"/>
      <c r="F204" s="21"/>
      <c r="G204" s="21"/>
      <c r="H204" s="21"/>
      <c r="I204" s="19"/>
      <c r="J204" s="19"/>
      <c r="K204" s="21"/>
      <c r="L204" s="21"/>
      <c r="M204" s="19"/>
      <c r="N204" s="19"/>
      <c r="O204" s="18"/>
      <c r="P204" s="18"/>
      <c r="Q204" s="18"/>
      <c r="R204" s="18"/>
      <c r="S204" s="18"/>
      <c r="T204" s="18"/>
      <c r="U204" s="18"/>
      <c r="V204" s="18"/>
      <c r="W204" s="18"/>
      <c r="X204" s="18"/>
      <c r="Y204" s="18"/>
      <c r="Z204" s="18"/>
      <c r="AA204" s="18"/>
      <c r="AB204" s="18"/>
      <c r="AC204" s="19"/>
    </row>
    <row r="205" spans="1:29" ht="13" x14ac:dyDescent="0.15">
      <c r="A205" s="19"/>
      <c r="B205" s="19"/>
      <c r="C205" s="19"/>
      <c r="D205" s="19"/>
      <c r="E205" s="19"/>
      <c r="F205" s="21"/>
      <c r="G205" s="21"/>
      <c r="H205" s="21"/>
      <c r="I205" s="19"/>
      <c r="J205" s="19"/>
      <c r="K205" s="21"/>
      <c r="L205" s="21"/>
      <c r="M205" s="19"/>
      <c r="N205" s="19"/>
      <c r="O205" s="18"/>
      <c r="P205" s="18"/>
      <c r="Q205" s="18"/>
      <c r="R205" s="18"/>
      <c r="S205" s="18"/>
      <c r="T205" s="18"/>
      <c r="U205" s="18"/>
      <c r="V205" s="18"/>
      <c r="W205" s="18"/>
      <c r="X205" s="18"/>
      <c r="Y205" s="18"/>
      <c r="Z205" s="18"/>
      <c r="AA205" s="18"/>
      <c r="AB205" s="18"/>
      <c r="AC205" s="19"/>
    </row>
    <row r="206" spans="1:29" ht="13" x14ac:dyDescent="0.15">
      <c r="A206" s="19"/>
      <c r="B206" s="19"/>
      <c r="C206" s="19"/>
      <c r="D206" s="19"/>
      <c r="E206" s="19"/>
      <c r="F206" s="21"/>
      <c r="G206" s="21"/>
      <c r="H206" s="21"/>
      <c r="I206" s="19"/>
      <c r="J206" s="19"/>
      <c r="K206" s="21"/>
      <c r="L206" s="21"/>
      <c r="M206" s="19"/>
      <c r="N206" s="19"/>
      <c r="O206" s="18"/>
      <c r="P206" s="18"/>
      <c r="Q206" s="18"/>
      <c r="R206" s="18"/>
      <c r="S206" s="18"/>
      <c r="T206" s="18"/>
      <c r="U206" s="18"/>
      <c r="V206" s="18"/>
      <c r="W206" s="18"/>
      <c r="X206" s="18"/>
      <c r="Y206" s="18"/>
      <c r="Z206" s="18"/>
      <c r="AA206" s="18"/>
      <c r="AB206" s="18"/>
      <c r="AC206" s="19"/>
    </row>
    <row r="207" spans="1:29" ht="13" x14ac:dyDescent="0.15">
      <c r="A207" s="19"/>
      <c r="B207" s="19"/>
      <c r="C207" s="19"/>
      <c r="D207" s="19"/>
      <c r="E207" s="19"/>
      <c r="F207" s="21"/>
      <c r="G207" s="21"/>
      <c r="H207" s="21"/>
      <c r="I207" s="19"/>
      <c r="J207" s="19"/>
      <c r="K207" s="21"/>
      <c r="L207" s="21"/>
      <c r="M207" s="19"/>
      <c r="N207" s="19"/>
      <c r="O207" s="18"/>
      <c r="P207" s="18"/>
      <c r="Q207" s="18"/>
      <c r="R207" s="18"/>
      <c r="S207" s="18"/>
      <c r="T207" s="18"/>
      <c r="U207" s="18"/>
      <c r="V207" s="18"/>
      <c r="W207" s="18"/>
      <c r="X207" s="18"/>
      <c r="Y207" s="18"/>
      <c r="Z207" s="18"/>
      <c r="AA207" s="18"/>
      <c r="AB207" s="18"/>
      <c r="AC207" s="19"/>
    </row>
    <row r="208" spans="1:29" ht="13" x14ac:dyDescent="0.15">
      <c r="A208" s="19"/>
      <c r="B208" s="19"/>
      <c r="C208" s="19"/>
      <c r="D208" s="19"/>
      <c r="E208" s="19"/>
      <c r="F208" s="21"/>
      <c r="G208" s="21"/>
      <c r="H208" s="21"/>
      <c r="I208" s="19"/>
      <c r="J208" s="19"/>
      <c r="K208" s="21"/>
      <c r="L208" s="21"/>
      <c r="M208" s="19"/>
      <c r="N208" s="19"/>
      <c r="O208" s="18"/>
      <c r="P208" s="18"/>
      <c r="Q208" s="18"/>
      <c r="R208" s="18"/>
      <c r="S208" s="18"/>
      <c r="T208" s="18"/>
      <c r="U208" s="18"/>
      <c r="V208" s="18"/>
      <c r="W208" s="18"/>
      <c r="X208" s="18"/>
      <c r="Y208" s="18"/>
      <c r="Z208" s="18"/>
      <c r="AA208" s="18"/>
      <c r="AB208" s="18"/>
      <c r="AC208" s="19"/>
    </row>
    <row r="209" spans="1:29" ht="13" x14ac:dyDescent="0.15">
      <c r="A209" s="19"/>
      <c r="B209" s="19"/>
      <c r="C209" s="19"/>
      <c r="D209" s="19"/>
      <c r="E209" s="19"/>
      <c r="F209" s="21"/>
      <c r="G209" s="21"/>
      <c r="H209" s="21"/>
      <c r="I209" s="19"/>
      <c r="J209" s="19"/>
      <c r="K209" s="21"/>
      <c r="L209" s="21"/>
      <c r="M209" s="19"/>
      <c r="N209" s="19"/>
      <c r="O209" s="18"/>
      <c r="P209" s="18"/>
      <c r="Q209" s="18"/>
      <c r="R209" s="18"/>
      <c r="S209" s="18"/>
      <c r="T209" s="18"/>
      <c r="U209" s="18"/>
      <c r="V209" s="18"/>
      <c r="W209" s="18"/>
      <c r="X209" s="18"/>
      <c r="Y209" s="18"/>
      <c r="Z209" s="18"/>
      <c r="AA209" s="18"/>
      <c r="AB209" s="18"/>
      <c r="AC209" s="19"/>
    </row>
    <row r="210" spans="1:29" ht="13" x14ac:dyDescent="0.15">
      <c r="A210" s="19"/>
      <c r="B210" s="19"/>
      <c r="C210" s="19"/>
      <c r="D210" s="19"/>
      <c r="E210" s="19"/>
      <c r="F210" s="21"/>
      <c r="G210" s="21"/>
      <c r="H210" s="21"/>
      <c r="I210" s="19"/>
      <c r="J210" s="19"/>
      <c r="K210" s="21"/>
      <c r="L210" s="21"/>
      <c r="M210" s="19"/>
      <c r="N210" s="19"/>
      <c r="O210" s="18"/>
      <c r="P210" s="18"/>
      <c r="Q210" s="18"/>
      <c r="R210" s="18"/>
      <c r="S210" s="18"/>
      <c r="T210" s="18"/>
      <c r="U210" s="18"/>
      <c r="V210" s="18"/>
      <c r="W210" s="18"/>
      <c r="X210" s="18"/>
      <c r="Y210" s="18"/>
      <c r="Z210" s="18"/>
      <c r="AA210" s="18"/>
      <c r="AB210" s="18"/>
      <c r="AC210" s="19"/>
    </row>
    <row r="211" spans="1:29" ht="13" x14ac:dyDescent="0.15">
      <c r="A211" s="19"/>
      <c r="B211" s="19"/>
      <c r="C211" s="19"/>
      <c r="D211" s="19"/>
      <c r="E211" s="19"/>
      <c r="F211" s="21"/>
      <c r="G211" s="21"/>
      <c r="H211" s="21"/>
      <c r="I211" s="19"/>
      <c r="J211" s="19"/>
      <c r="K211" s="21"/>
      <c r="L211" s="21"/>
      <c r="M211" s="19"/>
      <c r="N211" s="19"/>
      <c r="O211" s="18"/>
      <c r="P211" s="18"/>
      <c r="Q211" s="18"/>
      <c r="R211" s="18"/>
      <c r="S211" s="18"/>
      <c r="T211" s="18"/>
      <c r="U211" s="18"/>
      <c r="V211" s="18"/>
      <c r="W211" s="18"/>
      <c r="X211" s="18"/>
      <c r="Y211" s="18"/>
      <c r="Z211" s="18"/>
      <c r="AA211" s="18"/>
      <c r="AB211" s="18"/>
      <c r="AC211" s="19"/>
    </row>
    <row r="212" spans="1:29" ht="13" x14ac:dyDescent="0.15">
      <c r="A212" s="19"/>
      <c r="B212" s="19"/>
      <c r="C212" s="19"/>
      <c r="D212" s="19"/>
      <c r="E212" s="19"/>
      <c r="F212" s="21"/>
      <c r="G212" s="21"/>
      <c r="H212" s="21"/>
      <c r="I212" s="19"/>
      <c r="J212" s="19"/>
      <c r="K212" s="21"/>
      <c r="L212" s="21"/>
      <c r="M212" s="19"/>
      <c r="N212" s="19"/>
      <c r="O212" s="18"/>
      <c r="P212" s="18"/>
      <c r="Q212" s="18"/>
      <c r="R212" s="18"/>
      <c r="S212" s="18"/>
      <c r="T212" s="18"/>
      <c r="U212" s="18"/>
      <c r="V212" s="18"/>
      <c r="W212" s="18"/>
      <c r="X212" s="18"/>
      <c r="Y212" s="18"/>
      <c r="Z212" s="18"/>
      <c r="AA212" s="18"/>
      <c r="AB212" s="18"/>
      <c r="AC212" s="19"/>
    </row>
    <row r="213" spans="1:29" ht="13" x14ac:dyDescent="0.15">
      <c r="A213" s="19"/>
      <c r="B213" s="19"/>
      <c r="C213" s="19"/>
      <c r="D213" s="19"/>
      <c r="E213" s="19"/>
      <c r="F213" s="21"/>
      <c r="G213" s="21"/>
      <c r="H213" s="21"/>
      <c r="I213" s="19"/>
      <c r="J213" s="19"/>
      <c r="K213" s="21"/>
      <c r="L213" s="21"/>
      <c r="M213" s="19"/>
      <c r="N213" s="19"/>
      <c r="O213" s="18"/>
      <c r="P213" s="18"/>
      <c r="Q213" s="18"/>
      <c r="R213" s="18"/>
      <c r="S213" s="18"/>
      <c r="T213" s="18"/>
      <c r="U213" s="18"/>
      <c r="V213" s="18"/>
      <c r="W213" s="18"/>
      <c r="X213" s="18"/>
      <c r="Y213" s="18"/>
      <c r="Z213" s="18"/>
      <c r="AA213" s="18"/>
      <c r="AB213" s="18"/>
      <c r="AC213" s="19"/>
    </row>
    <row r="214" spans="1:29" ht="13" x14ac:dyDescent="0.15">
      <c r="A214" s="19"/>
      <c r="B214" s="19"/>
      <c r="C214" s="19"/>
      <c r="D214" s="19"/>
      <c r="E214" s="19"/>
      <c r="F214" s="21"/>
      <c r="G214" s="21"/>
      <c r="H214" s="21"/>
      <c r="I214" s="19"/>
      <c r="J214" s="19"/>
      <c r="K214" s="21"/>
      <c r="L214" s="21"/>
      <c r="M214" s="19"/>
      <c r="N214" s="19"/>
      <c r="O214" s="18"/>
      <c r="P214" s="18"/>
      <c r="Q214" s="18"/>
      <c r="R214" s="18"/>
      <c r="S214" s="18"/>
      <c r="T214" s="18"/>
      <c r="U214" s="18"/>
      <c r="V214" s="18"/>
      <c r="W214" s="18"/>
      <c r="X214" s="18"/>
      <c r="Y214" s="18"/>
      <c r="Z214" s="18"/>
      <c r="AA214" s="18"/>
      <c r="AB214" s="18"/>
      <c r="AC214" s="19"/>
    </row>
    <row r="215" spans="1:29" ht="13" x14ac:dyDescent="0.15">
      <c r="A215" s="19"/>
      <c r="B215" s="19"/>
      <c r="C215" s="19"/>
      <c r="D215" s="19"/>
      <c r="E215" s="19"/>
      <c r="F215" s="21"/>
      <c r="G215" s="21"/>
      <c r="H215" s="21"/>
      <c r="I215" s="19"/>
      <c r="J215" s="19"/>
      <c r="K215" s="21"/>
      <c r="L215" s="21"/>
      <c r="M215" s="19"/>
      <c r="N215" s="19"/>
      <c r="O215" s="18"/>
      <c r="P215" s="18"/>
      <c r="Q215" s="18"/>
      <c r="R215" s="18"/>
      <c r="S215" s="18"/>
      <c r="T215" s="18"/>
      <c r="U215" s="18"/>
      <c r="V215" s="18"/>
      <c r="W215" s="18"/>
      <c r="X215" s="18"/>
      <c r="Y215" s="18"/>
      <c r="Z215" s="18"/>
      <c r="AA215" s="18"/>
      <c r="AB215" s="18"/>
      <c r="AC215" s="19"/>
    </row>
    <row r="216" spans="1:29" ht="13" x14ac:dyDescent="0.15">
      <c r="A216" s="19"/>
      <c r="B216" s="19"/>
      <c r="C216" s="19"/>
      <c r="D216" s="19"/>
      <c r="E216" s="19"/>
      <c r="F216" s="21"/>
      <c r="G216" s="21"/>
      <c r="H216" s="21"/>
      <c r="I216" s="19"/>
      <c r="J216" s="19"/>
      <c r="K216" s="21"/>
      <c r="L216" s="21"/>
      <c r="M216" s="19"/>
      <c r="N216" s="19"/>
      <c r="O216" s="18"/>
      <c r="P216" s="18"/>
      <c r="Q216" s="18"/>
      <c r="R216" s="18"/>
      <c r="S216" s="18"/>
      <c r="T216" s="18"/>
      <c r="U216" s="18"/>
      <c r="V216" s="18"/>
      <c r="W216" s="18"/>
      <c r="X216" s="18"/>
      <c r="Y216" s="18"/>
      <c r="Z216" s="18"/>
      <c r="AA216" s="18"/>
      <c r="AB216" s="18"/>
      <c r="AC216" s="19"/>
    </row>
    <row r="217" spans="1:29" ht="13" x14ac:dyDescent="0.15">
      <c r="A217" s="19"/>
      <c r="B217" s="19"/>
      <c r="C217" s="19"/>
      <c r="D217" s="19"/>
      <c r="E217" s="19"/>
      <c r="F217" s="21"/>
      <c r="G217" s="21"/>
      <c r="H217" s="21"/>
      <c r="I217" s="19"/>
      <c r="J217" s="19"/>
      <c r="K217" s="21"/>
      <c r="L217" s="21"/>
      <c r="M217" s="19"/>
      <c r="N217" s="19"/>
      <c r="O217" s="18"/>
      <c r="P217" s="18"/>
      <c r="Q217" s="18"/>
      <c r="R217" s="18"/>
      <c r="S217" s="18"/>
      <c r="T217" s="18"/>
      <c r="U217" s="18"/>
      <c r="V217" s="18"/>
      <c r="W217" s="18"/>
      <c r="X217" s="18"/>
      <c r="Y217" s="18"/>
      <c r="Z217" s="18"/>
      <c r="AA217" s="18"/>
      <c r="AB217" s="18"/>
      <c r="AC217" s="19"/>
    </row>
    <row r="218" spans="1:29" ht="13" x14ac:dyDescent="0.15">
      <c r="A218" s="19"/>
      <c r="B218" s="19"/>
      <c r="C218" s="19"/>
      <c r="D218" s="19"/>
      <c r="E218" s="19"/>
      <c r="F218" s="21"/>
      <c r="G218" s="21"/>
      <c r="H218" s="21"/>
      <c r="I218" s="19"/>
      <c r="J218" s="19"/>
      <c r="K218" s="21"/>
      <c r="L218" s="21"/>
      <c r="M218" s="19"/>
      <c r="N218" s="19"/>
      <c r="O218" s="18"/>
      <c r="P218" s="18"/>
      <c r="Q218" s="18"/>
      <c r="R218" s="18"/>
      <c r="S218" s="18"/>
      <c r="T218" s="18"/>
      <c r="U218" s="18"/>
      <c r="V218" s="18"/>
      <c r="W218" s="18"/>
      <c r="X218" s="18"/>
      <c r="Y218" s="18"/>
      <c r="Z218" s="18"/>
      <c r="AA218" s="18"/>
      <c r="AB218" s="18"/>
      <c r="AC218" s="19"/>
    </row>
    <row r="219" spans="1:29" ht="13" x14ac:dyDescent="0.15">
      <c r="A219" s="19"/>
      <c r="B219" s="19"/>
      <c r="C219" s="19"/>
      <c r="D219" s="19"/>
      <c r="E219" s="19"/>
      <c r="F219" s="21"/>
      <c r="G219" s="21"/>
      <c r="H219" s="21"/>
      <c r="I219" s="19"/>
      <c r="J219" s="19"/>
      <c r="K219" s="21"/>
      <c r="L219" s="21"/>
      <c r="M219" s="19"/>
      <c r="N219" s="19"/>
      <c r="O219" s="18"/>
      <c r="P219" s="18"/>
      <c r="Q219" s="18"/>
      <c r="R219" s="18"/>
      <c r="S219" s="18"/>
      <c r="T219" s="18"/>
      <c r="U219" s="18"/>
      <c r="V219" s="18"/>
      <c r="W219" s="18"/>
      <c r="X219" s="18"/>
      <c r="Y219" s="18"/>
      <c r="Z219" s="18"/>
      <c r="AA219" s="18"/>
      <c r="AB219" s="18"/>
      <c r="AC219" s="19"/>
    </row>
    <row r="220" spans="1:29" ht="13" x14ac:dyDescent="0.15">
      <c r="A220" s="19"/>
      <c r="B220" s="19"/>
      <c r="C220" s="19"/>
      <c r="D220" s="19"/>
      <c r="E220" s="19"/>
      <c r="F220" s="21"/>
      <c r="G220" s="21"/>
      <c r="H220" s="21"/>
      <c r="I220" s="19"/>
      <c r="J220" s="19"/>
      <c r="K220" s="21"/>
      <c r="L220" s="21"/>
      <c r="M220" s="19"/>
      <c r="N220" s="19"/>
      <c r="O220" s="18"/>
      <c r="P220" s="18"/>
      <c r="Q220" s="18"/>
      <c r="R220" s="18"/>
      <c r="S220" s="18"/>
      <c r="T220" s="18"/>
      <c r="U220" s="18"/>
      <c r="V220" s="18"/>
      <c r="W220" s="18"/>
      <c r="X220" s="18"/>
      <c r="Y220" s="18"/>
      <c r="Z220" s="18"/>
      <c r="AA220" s="18"/>
      <c r="AB220" s="18"/>
      <c r="AC220" s="19"/>
    </row>
    <row r="221" spans="1:29" ht="13" x14ac:dyDescent="0.15">
      <c r="A221" s="19"/>
      <c r="B221" s="19"/>
      <c r="C221" s="19"/>
      <c r="D221" s="19"/>
      <c r="E221" s="19"/>
      <c r="F221" s="21"/>
      <c r="G221" s="21"/>
      <c r="H221" s="21"/>
      <c r="I221" s="19"/>
      <c r="J221" s="19"/>
      <c r="K221" s="21"/>
      <c r="L221" s="21"/>
      <c r="M221" s="19"/>
      <c r="N221" s="19"/>
      <c r="O221" s="18"/>
      <c r="P221" s="18"/>
      <c r="Q221" s="18"/>
      <c r="R221" s="18"/>
      <c r="S221" s="18"/>
      <c r="T221" s="18"/>
      <c r="U221" s="18"/>
      <c r="V221" s="18"/>
      <c r="W221" s="18"/>
      <c r="X221" s="18"/>
      <c r="Y221" s="18"/>
      <c r="Z221" s="18"/>
      <c r="AA221" s="18"/>
      <c r="AB221" s="18"/>
      <c r="AC221" s="19"/>
    </row>
    <row r="222" spans="1:29" ht="13" x14ac:dyDescent="0.15">
      <c r="A222" s="19"/>
      <c r="B222" s="19"/>
      <c r="C222" s="19"/>
      <c r="D222" s="19"/>
      <c r="E222" s="19"/>
      <c r="F222" s="21"/>
      <c r="G222" s="21"/>
      <c r="H222" s="21"/>
      <c r="I222" s="19"/>
      <c r="J222" s="19"/>
      <c r="K222" s="21"/>
      <c r="L222" s="21"/>
      <c r="M222" s="19"/>
      <c r="N222" s="19"/>
      <c r="O222" s="18"/>
      <c r="P222" s="18"/>
      <c r="Q222" s="18"/>
      <c r="R222" s="18"/>
      <c r="S222" s="18"/>
      <c r="T222" s="18"/>
      <c r="U222" s="18"/>
      <c r="V222" s="18"/>
      <c r="W222" s="18"/>
      <c r="X222" s="18"/>
      <c r="Y222" s="18"/>
      <c r="Z222" s="18"/>
      <c r="AA222" s="18"/>
      <c r="AB222" s="18"/>
      <c r="AC222" s="19"/>
    </row>
    <row r="223" spans="1:29" ht="13" x14ac:dyDescent="0.15">
      <c r="A223" s="19"/>
      <c r="B223" s="19"/>
      <c r="C223" s="19"/>
      <c r="D223" s="19"/>
      <c r="E223" s="19"/>
      <c r="F223" s="21"/>
      <c r="G223" s="21"/>
      <c r="H223" s="21"/>
      <c r="I223" s="19"/>
      <c r="J223" s="19"/>
      <c r="K223" s="21"/>
      <c r="L223" s="21"/>
      <c r="M223" s="19"/>
      <c r="N223" s="19"/>
      <c r="O223" s="18"/>
      <c r="P223" s="18"/>
      <c r="Q223" s="18"/>
      <c r="R223" s="18"/>
      <c r="S223" s="18"/>
      <c r="T223" s="18"/>
      <c r="U223" s="18"/>
      <c r="V223" s="18"/>
      <c r="W223" s="18"/>
      <c r="X223" s="18"/>
      <c r="Y223" s="18"/>
      <c r="Z223" s="18"/>
      <c r="AA223" s="18"/>
      <c r="AB223" s="18"/>
      <c r="AC223" s="19"/>
    </row>
    <row r="224" spans="1:29" ht="13" x14ac:dyDescent="0.15">
      <c r="A224" s="19"/>
      <c r="B224" s="19"/>
      <c r="C224" s="19"/>
      <c r="D224" s="19"/>
      <c r="E224" s="19"/>
      <c r="F224" s="21"/>
      <c r="G224" s="21"/>
      <c r="H224" s="21"/>
      <c r="I224" s="19"/>
      <c r="J224" s="19"/>
      <c r="K224" s="21"/>
      <c r="L224" s="21"/>
      <c r="M224" s="19"/>
      <c r="N224" s="19"/>
      <c r="O224" s="18"/>
      <c r="P224" s="18"/>
      <c r="Q224" s="18"/>
      <c r="R224" s="18"/>
      <c r="S224" s="18"/>
      <c r="T224" s="18"/>
      <c r="U224" s="18"/>
      <c r="V224" s="18"/>
      <c r="W224" s="18"/>
      <c r="X224" s="18"/>
      <c r="Y224" s="18"/>
      <c r="Z224" s="18"/>
      <c r="AA224" s="18"/>
      <c r="AB224" s="18"/>
      <c r="AC224" s="19"/>
    </row>
    <row r="225" spans="1:29" ht="13" x14ac:dyDescent="0.15">
      <c r="A225" s="19"/>
      <c r="B225" s="19"/>
      <c r="C225" s="19"/>
      <c r="D225" s="19"/>
      <c r="E225" s="19"/>
      <c r="F225" s="21"/>
      <c r="G225" s="21"/>
      <c r="H225" s="21"/>
      <c r="I225" s="19"/>
      <c r="J225" s="19"/>
      <c r="K225" s="21"/>
      <c r="L225" s="21"/>
      <c r="M225" s="19"/>
      <c r="N225" s="19"/>
      <c r="O225" s="18"/>
      <c r="P225" s="18"/>
      <c r="Q225" s="18"/>
      <c r="R225" s="18"/>
      <c r="S225" s="18"/>
      <c r="T225" s="18"/>
      <c r="U225" s="18"/>
      <c r="V225" s="18"/>
      <c r="W225" s="18"/>
      <c r="X225" s="18"/>
      <c r="Y225" s="18"/>
      <c r="Z225" s="18"/>
      <c r="AA225" s="18"/>
      <c r="AB225" s="18"/>
      <c r="AC225" s="19"/>
    </row>
    <row r="226" spans="1:29" ht="13" x14ac:dyDescent="0.15">
      <c r="A226" s="19"/>
      <c r="B226" s="19"/>
      <c r="C226" s="19"/>
      <c r="D226" s="19"/>
      <c r="E226" s="19"/>
      <c r="F226" s="21"/>
      <c r="G226" s="21"/>
      <c r="H226" s="21"/>
      <c r="I226" s="19"/>
      <c r="J226" s="19"/>
      <c r="K226" s="21"/>
      <c r="L226" s="21"/>
      <c r="M226" s="19"/>
      <c r="N226" s="19"/>
      <c r="O226" s="18"/>
      <c r="P226" s="18"/>
      <c r="Q226" s="18"/>
      <c r="R226" s="18"/>
      <c r="S226" s="18"/>
      <c r="T226" s="18"/>
      <c r="U226" s="18"/>
      <c r="V226" s="18"/>
      <c r="W226" s="18"/>
      <c r="X226" s="18"/>
      <c r="Y226" s="18"/>
      <c r="Z226" s="18"/>
      <c r="AA226" s="18"/>
      <c r="AB226" s="18"/>
      <c r="AC226" s="19"/>
    </row>
    <row r="227" spans="1:29" ht="13" x14ac:dyDescent="0.15">
      <c r="A227" s="19"/>
      <c r="B227" s="19"/>
      <c r="C227" s="19"/>
      <c r="D227" s="19"/>
      <c r="E227" s="19"/>
      <c r="F227" s="21"/>
      <c r="G227" s="21"/>
      <c r="H227" s="21"/>
      <c r="I227" s="19"/>
      <c r="J227" s="19"/>
      <c r="K227" s="21"/>
      <c r="L227" s="21"/>
      <c r="M227" s="19"/>
      <c r="N227" s="19"/>
      <c r="O227" s="18"/>
      <c r="P227" s="18"/>
      <c r="Q227" s="18"/>
      <c r="R227" s="18"/>
      <c r="S227" s="18"/>
      <c r="T227" s="18"/>
      <c r="U227" s="18"/>
      <c r="V227" s="18"/>
      <c r="W227" s="18"/>
      <c r="X227" s="18"/>
      <c r="Y227" s="18"/>
      <c r="Z227" s="18"/>
      <c r="AA227" s="18"/>
      <c r="AB227" s="18"/>
      <c r="AC227" s="19"/>
    </row>
    <row r="228" spans="1:29" ht="13" x14ac:dyDescent="0.15">
      <c r="A228" s="19"/>
      <c r="B228" s="19"/>
      <c r="C228" s="19"/>
      <c r="D228" s="19"/>
      <c r="E228" s="19"/>
      <c r="F228" s="21"/>
      <c r="G228" s="21"/>
      <c r="H228" s="21"/>
      <c r="I228" s="19"/>
      <c r="J228" s="19"/>
      <c r="K228" s="21"/>
      <c r="L228" s="21"/>
      <c r="M228" s="19"/>
      <c r="N228" s="19"/>
      <c r="O228" s="18"/>
      <c r="P228" s="18"/>
      <c r="Q228" s="18"/>
      <c r="R228" s="18"/>
      <c r="S228" s="18"/>
      <c r="T228" s="18"/>
      <c r="U228" s="18"/>
      <c r="V228" s="18"/>
      <c r="W228" s="18"/>
      <c r="X228" s="18"/>
      <c r="Y228" s="18"/>
      <c r="Z228" s="18"/>
      <c r="AA228" s="18"/>
      <c r="AB228" s="18"/>
      <c r="AC228" s="19"/>
    </row>
    <row r="229" spans="1:29" ht="13" x14ac:dyDescent="0.15">
      <c r="A229" s="19"/>
      <c r="B229" s="19"/>
      <c r="C229" s="19"/>
      <c r="D229" s="19"/>
      <c r="E229" s="19"/>
      <c r="F229" s="21"/>
      <c r="G229" s="21"/>
      <c r="H229" s="21"/>
      <c r="I229" s="19"/>
      <c r="J229" s="19"/>
      <c r="K229" s="21"/>
      <c r="L229" s="21"/>
      <c r="M229" s="19"/>
      <c r="N229" s="19"/>
      <c r="O229" s="18"/>
      <c r="P229" s="18"/>
      <c r="Q229" s="18"/>
      <c r="R229" s="18"/>
      <c r="S229" s="18"/>
      <c r="T229" s="18"/>
      <c r="U229" s="18"/>
      <c r="V229" s="18"/>
      <c r="W229" s="18"/>
      <c r="X229" s="18"/>
      <c r="Y229" s="18"/>
      <c r="Z229" s="18"/>
      <c r="AA229" s="18"/>
      <c r="AB229" s="18"/>
      <c r="AC229" s="19"/>
    </row>
    <row r="230" spans="1:29" ht="13" x14ac:dyDescent="0.15">
      <c r="A230" s="19"/>
      <c r="B230" s="19"/>
      <c r="C230" s="19"/>
      <c r="D230" s="19"/>
      <c r="E230" s="19"/>
      <c r="F230" s="21"/>
      <c r="G230" s="21"/>
      <c r="H230" s="21"/>
      <c r="I230" s="19"/>
      <c r="J230" s="19"/>
      <c r="K230" s="21"/>
      <c r="L230" s="21"/>
      <c r="M230" s="19"/>
      <c r="N230" s="19"/>
      <c r="O230" s="18"/>
      <c r="P230" s="18"/>
      <c r="Q230" s="18"/>
      <c r="R230" s="18"/>
      <c r="S230" s="18"/>
      <c r="T230" s="18"/>
      <c r="U230" s="18"/>
      <c r="V230" s="18"/>
      <c r="W230" s="18"/>
      <c r="X230" s="18"/>
      <c r="Y230" s="18"/>
      <c r="Z230" s="18"/>
      <c r="AA230" s="18"/>
      <c r="AB230" s="18"/>
      <c r="AC230" s="19"/>
    </row>
    <row r="231" spans="1:29" ht="13" x14ac:dyDescent="0.15">
      <c r="A231" s="19"/>
      <c r="B231" s="19"/>
      <c r="C231" s="19"/>
      <c r="D231" s="19"/>
      <c r="E231" s="19"/>
      <c r="F231" s="21"/>
      <c r="G231" s="21"/>
      <c r="H231" s="21"/>
      <c r="I231" s="19"/>
      <c r="J231" s="19"/>
      <c r="K231" s="21"/>
      <c r="L231" s="21"/>
      <c r="M231" s="19"/>
      <c r="N231" s="19"/>
      <c r="O231" s="18"/>
      <c r="P231" s="18"/>
      <c r="Q231" s="18"/>
      <c r="R231" s="18"/>
      <c r="S231" s="18"/>
      <c r="T231" s="18"/>
      <c r="U231" s="18"/>
      <c r="V231" s="18"/>
      <c r="W231" s="18"/>
      <c r="X231" s="18"/>
      <c r="Y231" s="18"/>
      <c r="Z231" s="18"/>
      <c r="AA231" s="18"/>
      <c r="AB231" s="18"/>
      <c r="AC231" s="19"/>
    </row>
    <row r="232" spans="1:29" ht="13" x14ac:dyDescent="0.15">
      <c r="A232" s="19"/>
      <c r="B232" s="19"/>
      <c r="C232" s="19"/>
      <c r="D232" s="19"/>
      <c r="E232" s="19"/>
      <c r="F232" s="21"/>
      <c r="G232" s="21"/>
      <c r="H232" s="21"/>
      <c r="I232" s="19"/>
      <c r="J232" s="19"/>
      <c r="K232" s="21"/>
      <c r="L232" s="21"/>
      <c r="M232" s="19"/>
      <c r="N232" s="19"/>
      <c r="O232" s="18"/>
      <c r="P232" s="18"/>
      <c r="Q232" s="18"/>
      <c r="R232" s="18"/>
      <c r="S232" s="18"/>
      <c r="T232" s="18"/>
      <c r="U232" s="18"/>
      <c r="V232" s="18"/>
      <c r="W232" s="18"/>
      <c r="X232" s="18"/>
      <c r="Y232" s="18"/>
      <c r="Z232" s="18"/>
      <c r="AA232" s="18"/>
      <c r="AB232" s="18"/>
      <c r="AC232" s="19"/>
    </row>
    <row r="233" spans="1:29" ht="13" x14ac:dyDescent="0.15">
      <c r="A233" s="19"/>
      <c r="B233" s="19"/>
      <c r="C233" s="19"/>
      <c r="D233" s="19"/>
      <c r="E233" s="19"/>
      <c r="F233" s="21"/>
      <c r="G233" s="21"/>
      <c r="H233" s="21"/>
      <c r="I233" s="19"/>
      <c r="J233" s="19"/>
      <c r="K233" s="21"/>
      <c r="L233" s="21"/>
      <c r="M233" s="19"/>
      <c r="N233" s="19"/>
      <c r="O233" s="18"/>
      <c r="P233" s="18"/>
      <c r="Q233" s="18"/>
      <c r="R233" s="18"/>
      <c r="S233" s="18"/>
      <c r="T233" s="18"/>
      <c r="U233" s="18"/>
      <c r="V233" s="18"/>
      <c r="W233" s="18"/>
      <c r="X233" s="18"/>
      <c r="Y233" s="18"/>
      <c r="Z233" s="18"/>
      <c r="AA233" s="18"/>
      <c r="AB233" s="18"/>
      <c r="AC233" s="19"/>
    </row>
    <row r="234" spans="1:29" ht="13" x14ac:dyDescent="0.15">
      <c r="A234" s="19"/>
      <c r="B234" s="19"/>
      <c r="C234" s="19"/>
      <c r="D234" s="19"/>
      <c r="E234" s="19"/>
      <c r="F234" s="21"/>
      <c r="G234" s="21"/>
      <c r="H234" s="21"/>
      <c r="I234" s="19"/>
      <c r="J234" s="19"/>
      <c r="K234" s="21"/>
      <c r="L234" s="21"/>
      <c r="M234" s="19"/>
      <c r="N234" s="19"/>
      <c r="O234" s="18"/>
      <c r="P234" s="18"/>
      <c r="Q234" s="18"/>
      <c r="R234" s="18"/>
      <c r="S234" s="18"/>
      <c r="T234" s="18"/>
      <c r="U234" s="18"/>
      <c r="V234" s="18"/>
      <c r="W234" s="18"/>
      <c r="X234" s="18"/>
      <c r="Y234" s="18"/>
      <c r="Z234" s="18"/>
      <c r="AA234" s="18"/>
      <c r="AB234" s="18"/>
      <c r="AC234" s="19"/>
    </row>
    <row r="235" spans="1:29" ht="13" x14ac:dyDescent="0.15">
      <c r="A235" s="19"/>
      <c r="B235" s="19"/>
      <c r="C235" s="19"/>
      <c r="D235" s="19"/>
      <c r="E235" s="19"/>
      <c r="F235" s="21"/>
      <c r="G235" s="21"/>
      <c r="H235" s="21"/>
      <c r="I235" s="19"/>
      <c r="J235" s="19"/>
      <c r="K235" s="21"/>
      <c r="L235" s="21"/>
      <c r="M235" s="19"/>
      <c r="N235" s="19"/>
      <c r="O235" s="18"/>
      <c r="P235" s="18"/>
      <c r="Q235" s="18"/>
      <c r="R235" s="18"/>
      <c r="S235" s="18"/>
      <c r="T235" s="18"/>
      <c r="U235" s="18"/>
      <c r="V235" s="18"/>
      <c r="W235" s="18"/>
      <c r="X235" s="18"/>
      <c r="Y235" s="18"/>
      <c r="Z235" s="18"/>
      <c r="AA235" s="18"/>
      <c r="AB235" s="18"/>
      <c r="AC235" s="19"/>
    </row>
    <row r="236" spans="1:29" ht="13" x14ac:dyDescent="0.15">
      <c r="A236" s="19"/>
      <c r="B236" s="19"/>
      <c r="C236" s="19"/>
      <c r="D236" s="19"/>
      <c r="E236" s="19"/>
      <c r="F236" s="21"/>
      <c r="G236" s="21"/>
      <c r="H236" s="21"/>
      <c r="I236" s="19"/>
      <c r="J236" s="19"/>
      <c r="K236" s="21"/>
      <c r="L236" s="21"/>
      <c r="M236" s="19"/>
      <c r="N236" s="19"/>
      <c r="O236" s="18"/>
      <c r="P236" s="18"/>
      <c r="Q236" s="18"/>
      <c r="R236" s="18"/>
      <c r="S236" s="18"/>
      <c r="T236" s="18"/>
      <c r="U236" s="18"/>
      <c r="V236" s="18"/>
      <c r="W236" s="18"/>
      <c r="X236" s="18"/>
      <c r="Y236" s="18"/>
      <c r="Z236" s="18"/>
      <c r="AA236" s="18"/>
      <c r="AB236" s="18"/>
      <c r="AC236" s="19"/>
    </row>
    <row r="237" spans="1:29" ht="13" x14ac:dyDescent="0.15">
      <c r="A237" s="19"/>
      <c r="B237" s="19"/>
      <c r="C237" s="19"/>
      <c r="D237" s="19"/>
      <c r="E237" s="19"/>
      <c r="F237" s="21"/>
      <c r="G237" s="21"/>
      <c r="H237" s="21"/>
      <c r="I237" s="19"/>
      <c r="J237" s="19"/>
      <c r="K237" s="21"/>
      <c r="L237" s="21"/>
      <c r="M237" s="19"/>
      <c r="N237" s="19"/>
      <c r="O237" s="18"/>
      <c r="P237" s="18"/>
      <c r="Q237" s="18"/>
      <c r="R237" s="18"/>
      <c r="S237" s="18"/>
      <c r="T237" s="18"/>
      <c r="U237" s="18"/>
      <c r="V237" s="18"/>
      <c r="W237" s="18"/>
      <c r="X237" s="18"/>
      <c r="Y237" s="18"/>
      <c r="Z237" s="18"/>
      <c r="AA237" s="18"/>
      <c r="AB237" s="18"/>
      <c r="AC237" s="19"/>
    </row>
    <row r="238" spans="1:29" ht="13" x14ac:dyDescent="0.15">
      <c r="A238" s="19"/>
      <c r="B238" s="19"/>
      <c r="C238" s="19"/>
      <c r="D238" s="19"/>
      <c r="E238" s="19"/>
      <c r="F238" s="21"/>
      <c r="G238" s="21"/>
      <c r="H238" s="21"/>
      <c r="I238" s="19"/>
      <c r="J238" s="19"/>
      <c r="K238" s="21"/>
      <c r="L238" s="21"/>
      <c r="M238" s="19"/>
      <c r="N238" s="19"/>
      <c r="O238" s="18"/>
      <c r="P238" s="18"/>
      <c r="Q238" s="18"/>
      <c r="R238" s="18"/>
      <c r="S238" s="18"/>
      <c r="T238" s="18"/>
      <c r="U238" s="18"/>
      <c r="V238" s="18"/>
      <c r="W238" s="18"/>
      <c r="X238" s="18"/>
      <c r="Y238" s="18"/>
      <c r="Z238" s="18"/>
      <c r="AA238" s="18"/>
      <c r="AB238" s="18"/>
      <c r="AC238" s="19"/>
    </row>
    <row r="239" spans="1:29" ht="13" x14ac:dyDescent="0.15">
      <c r="A239" s="19"/>
      <c r="B239" s="19"/>
      <c r="C239" s="19"/>
      <c r="D239" s="19"/>
      <c r="E239" s="19"/>
      <c r="F239" s="21"/>
      <c r="G239" s="21"/>
      <c r="H239" s="21"/>
      <c r="I239" s="19"/>
      <c r="J239" s="19"/>
      <c r="K239" s="21"/>
      <c r="L239" s="21"/>
      <c r="M239" s="19"/>
      <c r="N239" s="19"/>
      <c r="O239" s="18"/>
      <c r="P239" s="18"/>
      <c r="Q239" s="18"/>
      <c r="R239" s="18"/>
      <c r="S239" s="18"/>
      <c r="T239" s="18"/>
      <c r="U239" s="18"/>
      <c r="V239" s="18"/>
      <c r="W239" s="18"/>
      <c r="X239" s="18"/>
      <c r="Y239" s="18"/>
      <c r="Z239" s="18"/>
      <c r="AA239" s="18"/>
      <c r="AB239" s="18"/>
      <c r="AC239" s="19"/>
    </row>
    <row r="240" spans="1:29" ht="13" x14ac:dyDescent="0.15">
      <c r="A240" s="19"/>
      <c r="B240" s="19"/>
      <c r="C240" s="19"/>
      <c r="D240" s="19"/>
      <c r="E240" s="19"/>
      <c r="F240" s="21"/>
      <c r="G240" s="21"/>
      <c r="H240" s="21"/>
      <c r="I240" s="19"/>
      <c r="J240" s="19"/>
      <c r="K240" s="21"/>
      <c r="L240" s="21"/>
      <c r="M240" s="19"/>
      <c r="N240" s="19"/>
      <c r="O240" s="18"/>
      <c r="P240" s="18"/>
      <c r="Q240" s="18"/>
      <c r="R240" s="18"/>
      <c r="S240" s="18"/>
      <c r="T240" s="18"/>
      <c r="U240" s="18"/>
      <c r="V240" s="18"/>
      <c r="W240" s="18"/>
      <c r="X240" s="18"/>
      <c r="Y240" s="18"/>
      <c r="Z240" s="18"/>
      <c r="AA240" s="18"/>
      <c r="AB240" s="18"/>
      <c r="AC240" s="19"/>
    </row>
    <row r="241" spans="1:29" ht="13" x14ac:dyDescent="0.15">
      <c r="A241" s="19"/>
      <c r="B241" s="19"/>
      <c r="C241" s="19"/>
      <c r="D241" s="19"/>
      <c r="E241" s="19"/>
      <c r="F241" s="21"/>
      <c r="G241" s="21"/>
      <c r="H241" s="21"/>
      <c r="I241" s="19"/>
      <c r="J241" s="19"/>
      <c r="K241" s="21"/>
      <c r="L241" s="21"/>
      <c r="M241" s="19"/>
      <c r="N241" s="19"/>
      <c r="O241" s="18"/>
      <c r="P241" s="18"/>
      <c r="Q241" s="18"/>
      <c r="R241" s="18"/>
      <c r="S241" s="18"/>
      <c r="T241" s="18"/>
      <c r="U241" s="18"/>
      <c r="V241" s="18"/>
      <c r="W241" s="18"/>
      <c r="X241" s="18"/>
      <c r="Y241" s="18"/>
      <c r="Z241" s="18"/>
      <c r="AA241" s="18"/>
      <c r="AB241" s="18"/>
      <c r="AC241" s="19"/>
    </row>
    <row r="242" spans="1:29" ht="13" x14ac:dyDescent="0.15">
      <c r="A242" s="19"/>
      <c r="B242" s="19"/>
      <c r="C242" s="19"/>
      <c r="D242" s="19"/>
      <c r="E242" s="19"/>
      <c r="F242" s="21"/>
      <c r="G242" s="21"/>
      <c r="H242" s="21"/>
      <c r="I242" s="19"/>
      <c r="J242" s="19"/>
      <c r="K242" s="21"/>
      <c r="L242" s="21"/>
      <c r="M242" s="19"/>
      <c r="N242" s="19"/>
      <c r="O242" s="18"/>
      <c r="P242" s="18"/>
      <c r="Q242" s="18"/>
      <c r="R242" s="18"/>
      <c r="S242" s="18"/>
      <c r="T242" s="18"/>
      <c r="U242" s="18"/>
      <c r="V242" s="18"/>
      <c r="W242" s="18"/>
      <c r="X242" s="18"/>
      <c r="Y242" s="18"/>
      <c r="Z242" s="18"/>
      <c r="AA242" s="18"/>
      <c r="AB242" s="18"/>
      <c r="AC242" s="19"/>
    </row>
    <row r="243" spans="1:29" ht="13" x14ac:dyDescent="0.15">
      <c r="A243" s="19"/>
      <c r="B243" s="19"/>
      <c r="C243" s="19"/>
      <c r="D243" s="19"/>
      <c r="E243" s="19"/>
      <c r="F243" s="21"/>
      <c r="G243" s="21"/>
      <c r="H243" s="21"/>
      <c r="I243" s="19"/>
      <c r="J243" s="19"/>
      <c r="K243" s="21"/>
      <c r="L243" s="21"/>
      <c r="M243" s="19"/>
      <c r="N243" s="19"/>
      <c r="O243" s="18"/>
      <c r="P243" s="18"/>
      <c r="Q243" s="18"/>
      <c r="R243" s="18"/>
      <c r="S243" s="18"/>
      <c r="T243" s="18"/>
      <c r="U243" s="18"/>
      <c r="V243" s="18"/>
      <c r="W243" s="18"/>
      <c r="X243" s="18"/>
      <c r="Y243" s="18"/>
      <c r="Z243" s="18"/>
      <c r="AA243" s="18"/>
      <c r="AB243" s="18"/>
      <c r="AC243" s="19"/>
    </row>
    <row r="244" spans="1:29" ht="13" x14ac:dyDescent="0.15">
      <c r="A244" s="19"/>
      <c r="B244" s="19"/>
      <c r="C244" s="19"/>
      <c r="D244" s="19"/>
      <c r="E244" s="19"/>
      <c r="F244" s="21"/>
      <c r="G244" s="21"/>
      <c r="H244" s="21"/>
      <c r="I244" s="19"/>
      <c r="J244" s="19"/>
      <c r="K244" s="21"/>
      <c r="L244" s="21"/>
      <c r="M244" s="19"/>
      <c r="N244" s="19"/>
      <c r="O244" s="18"/>
      <c r="P244" s="18"/>
      <c r="Q244" s="18"/>
      <c r="R244" s="18"/>
      <c r="S244" s="18"/>
      <c r="T244" s="18"/>
      <c r="U244" s="18"/>
      <c r="V244" s="18"/>
      <c r="W244" s="18"/>
      <c r="X244" s="18"/>
      <c r="Y244" s="18"/>
      <c r="Z244" s="18"/>
      <c r="AA244" s="18"/>
      <c r="AB244" s="18"/>
      <c r="AC244" s="19"/>
    </row>
    <row r="245" spans="1:29" ht="13" x14ac:dyDescent="0.15">
      <c r="A245" s="19"/>
      <c r="B245" s="19"/>
      <c r="C245" s="19"/>
      <c r="D245" s="19"/>
      <c r="E245" s="19"/>
      <c r="F245" s="21"/>
      <c r="G245" s="21"/>
      <c r="H245" s="21"/>
      <c r="I245" s="19"/>
      <c r="J245" s="19"/>
      <c r="K245" s="21"/>
      <c r="L245" s="21"/>
      <c r="M245" s="19"/>
      <c r="N245" s="19"/>
      <c r="O245" s="18"/>
      <c r="P245" s="18"/>
      <c r="Q245" s="18"/>
      <c r="R245" s="18"/>
      <c r="S245" s="18"/>
      <c r="T245" s="18"/>
      <c r="U245" s="18"/>
      <c r="V245" s="18"/>
      <c r="W245" s="18"/>
      <c r="X245" s="18"/>
      <c r="Y245" s="18"/>
      <c r="Z245" s="18"/>
      <c r="AA245" s="18"/>
      <c r="AB245" s="18"/>
      <c r="AC245" s="19"/>
    </row>
    <row r="246" spans="1:29" ht="13" x14ac:dyDescent="0.15">
      <c r="A246" s="19"/>
      <c r="B246" s="19"/>
      <c r="C246" s="19"/>
      <c r="D246" s="19"/>
      <c r="E246" s="19"/>
      <c r="F246" s="21"/>
      <c r="G246" s="21"/>
      <c r="H246" s="21"/>
      <c r="I246" s="19"/>
      <c r="J246" s="19"/>
      <c r="K246" s="21"/>
      <c r="L246" s="21"/>
      <c r="M246" s="19"/>
      <c r="N246" s="19"/>
      <c r="O246" s="18"/>
      <c r="P246" s="18"/>
      <c r="Q246" s="18"/>
      <c r="R246" s="18"/>
      <c r="S246" s="18"/>
      <c r="T246" s="18"/>
      <c r="U246" s="18"/>
      <c r="V246" s="18"/>
      <c r="W246" s="18"/>
      <c r="X246" s="18"/>
      <c r="Y246" s="18"/>
      <c r="Z246" s="18"/>
      <c r="AA246" s="18"/>
      <c r="AB246" s="18"/>
      <c r="AC246" s="19"/>
    </row>
    <row r="247" spans="1:29" ht="13" x14ac:dyDescent="0.15">
      <c r="A247" s="19"/>
      <c r="B247" s="19"/>
      <c r="C247" s="19"/>
      <c r="D247" s="19"/>
      <c r="E247" s="19"/>
      <c r="F247" s="21"/>
      <c r="G247" s="21"/>
      <c r="H247" s="21"/>
      <c r="I247" s="19"/>
      <c r="J247" s="19"/>
      <c r="K247" s="21"/>
      <c r="L247" s="21"/>
      <c r="M247" s="19"/>
      <c r="N247" s="19"/>
      <c r="O247" s="18"/>
      <c r="P247" s="18"/>
      <c r="Q247" s="18"/>
      <c r="R247" s="18"/>
      <c r="S247" s="18"/>
      <c r="T247" s="18"/>
      <c r="U247" s="18"/>
      <c r="V247" s="18"/>
      <c r="W247" s="18"/>
      <c r="X247" s="18"/>
      <c r="Y247" s="18"/>
      <c r="Z247" s="18"/>
      <c r="AA247" s="18"/>
      <c r="AB247" s="18"/>
      <c r="AC247" s="19"/>
    </row>
    <row r="248" spans="1:29" ht="13" x14ac:dyDescent="0.15">
      <c r="A248" s="19"/>
      <c r="B248" s="19"/>
      <c r="C248" s="19"/>
      <c r="D248" s="19"/>
      <c r="E248" s="19"/>
      <c r="F248" s="21"/>
      <c r="G248" s="21"/>
      <c r="H248" s="21"/>
      <c r="I248" s="19"/>
      <c r="J248" s="19"/>
      <c r="K248" s="21"/>
      <c r="L248" s="21"/>
      <c r="M248" s="19"/>
      <c r="N248" s="19"/>
      <c r="O248" s="18"/>
      <c r="P248" s="18"/>
      <c r="Q248" s="18"/>
      <c r="R248" s="18"/>
      <c r="S248" s="18"/>
      <c r="T248" s="18"/>
      <c r="U248" s="18"/>
      <c r="V248" s="18"/>
      <c r="W248" s="18"/>
      <c r="X248" s="18"/>
      <c r="Y248" s="18"/>
      <c r="Z248" s="18"/>
      <c r="AA248" s="18"/>
      <c r="AB248" s="18"/>
      <c r="AC248" s="19"/>
    </row>
    <row r="249" spans="1:29" ht="13" x14ac:dyDescent="0.15">
      <c r="A249" s="19"/>
      <c r="B249" s="19"/>
      <c r="C249" s="19"/>
      <c r="D249" s="19"/>
      <c r="E249" s="19"/>
      <c r="F249" s="21"/>
      <c r="G249" s="21"/>
      <c r="H249" s="21"/>
      <c r="I249" s="19"/>
      <c r="J249" s="19"/>
      <c r="K249" s="21"/>
      <c r="L249" s="21"/>
      <c r="M249" s="19"/>
      <c r="N249" s="19"/>
      <c r="O249" s="18"/>
      <c r="P249" s="18"/>
      <c r="Q249" s="18"/>
      <c r="R249" s="18"/>
      <c r="S249" s="18"/>
      <c r="T249" s="18"/>
      <c r="U249" s="18"/>
      <c r="V249" s="18"/>
      <c r="W249" s="18"/>
      <c r="X249" s="18"/>
      <c r="Y249" s="18"/>
      <c r="Z249" s="18"/>
      <c r="AA249" s="18"/>
      <c r="AB249" s="18"/>
      <c r="AC249" s="19"/>
    </row>
    <row r="250" spans="1:29" ht="13" x14ac:dyDescent="0.15">
      <c r="A250" s="19"/>
      <c r="B250" s="19"/>
      <c r="C250" s="19"/>
      <c r="D250" s="19"/>
      <c r="E250" s="19"/>
      <c r="F250" s="21"/>
      <c r="G250" s="21"/>
      <c r="H250" s="21"/>
      <c r="I250" s="19"/>
      <c r="J250" s="19"/>
      <c r="K250" s="21"/>
      <c r="L250" s="21"/>
      <c r="M250" s="19"/>
      <c r="N250" s="19"/>
      <c r="O250" s="18"/>
      <c r="P250" s="18"/>
      <c r="Q250" s="18"/>
      <c r="R250" s="18"/>
      <c r="S250" s="18"/>
      <c r="T250" s="18"/>
      <c r="U250" s="18"/>
      <c r="V250" s="18"/>
      <c r="W250" s="18"/>
      <c r="X250" s="18"/>
      <c r="Y250" s="18"/>
      <c r="Z250" s="18"/>
      <c r="AA250" s="18"/>
      <c r="AB250" s="18"/>
      <c r="AC250" s="19"/>
    </row>
    <row r="251" spans="1:29" ht="13" x14ac:dyDescent="0.15">
      <c r="A251" s="19"/>
      <c r="B251" s="19"/>
      <c r="C251" s="19"/>
      <c r="D251" s="19"/>
      <c r="E251" s="19"/>
      <c r="F251" s="21"/>
      <c r="G251" s="21"/>
      <c r="H251" s="21"/>
      <c r="I251" s="19"/>
      <c r="J251" s="19"/>
      <c r="K251" s="21"/>
      <c r="L251" s="21"/>
      <c r="M251" s="19"/>
      <c r="N251" s="19"/>
      <c r="O251" s="18"/>
      <c r="P251" s="18"/>
      <c r="Q251" s="18"/>
      <c r="R251" s="18"/>
      <c r="S251" s="18"/>
      <c r="T251" s="18"/>
      <c r="U251" s="18"/>
      <c r="V251" s="18"/>
      <c r="W251" s="18"/>
      <c r="X251" s="18"/>
      <c r="Y251" s="18"/>
      <c r="Z251" s="18"/>
      <c r="AA251" s="18"/>
      <c r="AB251" s="18"/>
      <c r="AC251" s="19"/>
    </row>
    <row r="252" spans="1:29" ht="13" x14ac:dyDescent="0.15">
      <c r="A252" s="19"/>
      <c r="B252" s="19"/>
      <c r="C252" s="19"/>
      <c r="D252" s="19"/>
      <c r="E252" s="19"/>
      <c r="F252" s="21"/>
      <c r="G252" s="21"/>
      <c r="H252" s="21"/>
      <c r="I252" s="19"/>
      <c r="J252" s="19"/>
      <c r="K252" s="21"/>
      <c r="L252" s="21"/>
      <c r="M252" s="19"/>
      <c r="N252" s="19"/>
      <c r="O252" s="18"/>
      <c r="P252" s="18"/>
      <c r="Q252" s="18"/>
      <c r="R252" s="18"/>
      <c r="S252" s="18"/>
      <c r="T252" s="18"/>
      <c r="U252" s="18"/>
      <c r="V252" s="18"/>
      <c r="W252" s="18"/>
      <c r="X252" s="18"/>
      <c r="Y252" s="18"/>
      <c r="Z252" s="18"/>
      <c r="AA252" s="18"/>
      <c r="AB252" s="18"/>
      <c r="AC252" s="19"/>
    </row>
    <row r="253" spans="1:29" ht="13" x14ac:dyDescent="0.15">
      <c r="A253" s="19"/>
      <c r="B253" s="19"/>
      <c r="C253" s="19"/>
      <c r="D253" s="19"/>
      <c r="E253" s="19"/>
      <c r="F253" s="21"/>
      <c r="G253" s="21"/>
      <c r="H253" s="21"/>
      <c r="I253" s="19"/>
      <c r="J253" s="19"/>
      <c r="K253" s="21"/>
      <c r="L253" s="21"/>
      <c r="M253" s="19"/>
      <c r="N253" s="19"/>
      <c r="O253" s="18"/>
      <c r="P253" s="18"/>
      <c r="Q253" s="18"/>
      <c r="R253" s="18"/>
      <c r="S253" s="18"/>
      <c r="T253" s="18"/>
      <c r="U253" s="18"/>
      <c r="V253" s="18"/>
      <c r="W253" s="18"/>
      <c r="X253" s="18"/>
      <c r="Y253" s="18"/>
      <c r="Z253" s="18"/>
      <c r="AA253" s="18"/>
      <c r="AB253" s="18"/>
      <c r="AC253" s="19"/>
    </row>
    <row r="254" spans="1:29" ht="13" x14ac:dyDescent="0.15">
      <c r="A254" s="19"/>
      <c r="B254" s="19"/>
      <c r="C254" s="19"/>
      <c r="D254" s="19"/>
      <c r="E254" s="19"/>
      <c r="F254" s="21"/>
      <c r="G254" s="21"/>
      <c r="H254" s="21"/>
      <c r="I254" s="19"/>
      <c r="J254" s="19"/>
      <c r="K254" s="21"/>
      <c r="L254" s="21"/>
      <c r="M254" s="19"/>
      <c r="N254" s="19"/>
      <c r="O254" s="18"/>
      <c r="P254" s="18"/>
      <c r="Q254" s="18"/>
      <c r="R254" s="18"/>
      <c r="S254" s="18"/>
      <c r="T254" s="18"/>
      <c r="U254" s="18"/>
      <c r="V254" s="18"/>
      <c r="W254" s="18"/>
      <c r="X254" s="18"/>
      <c r="Y254" s="18"/>
      <c r="Z254" s="18"/>
      <c r="AA254" s="18"/>
      <c r="AB254" s="18"/>
      <c r="AC254" s="19"/>
    </row>
    <row r="255" spans="1:29" ht="13" x14ac:dyDescent="0.15">
      <c r="A255" s="19"/>
      <c r="B255" s="19"/>
      <c r="C255" s="19"/>
      <c r="D255" s="19"/>
      <c r="E255" s="19"/>
      <c r="F255" s="21"/>
      <c r="G255" s="21"/>
      <c r="H255" s="21"/>
      <c r="I255" s="19"/>
      <c r="J255" s="19"/>
      <c r="K255" s="21"/>
      <c r="L255" s="21"/>
      <c r="M255" s="19"/>
      <c r="N255" s="19"/>
      <c r="O255" s="18"/>
      <c r="P255" s="18"/>
      <c r="Q255" s="18"/>
      <c r="R255" s="18"/>
      <c r="S255" s="18"/>
      <c r="T255" s="18"/>
      <c r="U255" s="18"/>
      <c r="V255" s="18"/>
      <c r="W255" s="18"/>
      <c r="X255" s="18"/>
      <c r="Y255" s="18"/>
      <c r="Z255" s="18"/>
      <c r="AA255" s="18"/>
      <c r="AB255" s="18"/>
      <c r="AC255" s="19"/>
    </row>
    <row r="256" spans="1:29" ht="13" x14ac:dyDescent="0.15">
      <c r="A256" s="19"/>
      <c r="B256" s="19"/>
      <c r="C256" s="19"/>
      <c r="D256" s="19"/>
      <c r="E256" s="19"/>
      <c r="F256" s="21"/>
      <c r="G256" s="21"/>
      <c r="H256" s="21"/>
      <c r="I256" s="19"/>
      <c r="J256" s="19"/>
      <c r="K256" s="21"/>
      <c r="L256" s="21"/>
      <c r="M256" s="19"/>
      <c r="N256" s="19"/>
      <c r="O256" s="18"/>
      <c r="P256" s="18"/>
      <c r="Q256" s="18"/>
      <c r="R256" s="18"/>
      <c r="S256" s="18"/>
      <c r="T256" s="18"/>
      <c r="U256" s="18"/>
      <c r="V256" s="18"/>
      <c r="W256" s="18"/>
      <c r="X256" s="18"/>
      <c r="Y256" s="18"/>
      <c r="Z256" s="18"/>
      <c r="AA256" s="18"/>
      <c r="AB256" s="18"/>
      <c r="AC256" s="19"/>
    </row>
    <row r="257" spans="1:29" ht="13" x14ac:dyDescent="0.15">
      <c r="A257" s="19"/>
      <c r="B257" s="19"/>
      <c r="C257" s="19"/>
      <c r="D257" s="19"/>
      <c r="E257" s="19"/>
      <c r="F257" s="21"/>
      <c r="G257" s="21"/>
      <c r="H257" s="21"/>
      <c r="I257" s="19"/>
      <c r="J257" s="19"/>
      <c r="K257" s="21"/>
      <c r="L257" s="21"/>
      <c r="M257" s="19"/>
      <c r="N257" s="19"/>
      <c r="O257" s="18"/>
      <c r="P257" s="18"/>
      <c r="Q257" s="18"/>
      <c r="R257" s="18"/>
      <c r="S257" s="18"/>
      <c r="T257" s="18"/>
      <c r="U257" s="18"/>
      <c r="V257" s="18"/>
      <c r="W257" s="18"/>
      <c r="X257" s="18"/>
      <c r="Y257" s="18"/>
      <c r="Z257" s="18"/>
      <c r="AA257" s="18"/>
      <c r="AB257" s="18"/>
      <c r="AC257" s="19"/>
    </row>
    <row r="258" spans="1:29" ht="13" x14ac:dyDescent="0.15">
      <c r="A258" s="19"/>
      <c r="B258" s="19"/>
      <c r="C258" s="19"/>
      <c r="D258" s="19"/>
      <c r="E258" s="19"/>
      <c r="F258" s="21"/>
      <c r="G258" s="21"/>
      <c r="H258" s="21"/>
      <c r="I258" s="19"/>
      <c r="J258" s="19"/>
      <c r="K258" s="21"/>
      <c r="L258" s="21"/>
      <c r="M258" s="19"/>
      <c r="N258" s="19"/>
      <c r="O258" s="18"/>
      <c r="P258" s="18"/>
      <c r="Q258" s="18"/>
      <c r="R258" s="18"/>
      <c r="S258" s="18"/>
      <c r="T258" s="18"/>
      <c r="U258" s="18"/>
      <c r="V258" s="18"/>
      <c r="W258" s="18"/>
      <c r="X258" s="18"/>
      <c r="Y258" s="18"/>
      <c r="Z258" s="18"/>
      <c r="AA258" s="18"/>
      <c r="AB258" s="18"/>
      <c r="AC258" s="19"/>
    </row>
    <row r="259" spans="1:29" ht="13" x14ac:dyDescent="0.15">
      <c r="A259" s="19"/>
      <c r="B259" s="19"/>
      <c r="C259" s="19"/>
      <c r="D259" s="19"/>
      <c r="E259" s="19"/>
      <c r="F259" s="21"/>
      <c r="G259" s="21"/>
      <c r="H259" s="21"/>
      <c r="I259" s="19"/>
      <c r="J259" s="19"/>
      <c r="K259" s="21"/>
      <c r="L259" s="21"/>
      <c r="M259" s="19"/>
      <c r="N259" s="19"/>
      <c r="O259" s="18"/>
      <c r="P259" s="18"/>
      <c r="Q259" s="18"/>
      <c r="R259" s="18"/>
      <c r="S259" s="18"/>
      <c r="T259" s="18"/>
      <c r="U259" s="18"/>
      <c r="V259" s="18"/>
      <c r="W259" s="18"/>
      <c r="X259" s="18"/>
      <c r="Y259" s="18"/>
      <c r="Z259" s="18"/>
      <c r="AA259" s="18"/>
      <c r="AB259" s="18"/>
      <c r="AC259" s="19"/>
    </row>
    <row r="260" spans="1:29" ht="13" x14ac:dyDescent="0.15">
      <c r="A260" s="19"/>
      <c r="B260" s="19"/>
      <c r="C260" s="19"/>
      <c r="D260" s="19"/>
      <c r="E260" s="19"/>
      <c r="F260" s="21"/>
      <c r="G260" s="21"/>
      <c r="H260" s="21"/>
      <c r="I260" s="19"/>
      <c r="J260" s="19"/>
      <c r="K260" s="21"/>
      <c r="L260" s="21"/>
      <c r="M260" s="19"/>
      <c r="N260" s="19"/>
      <c r="O260" s="18"/>
      <c r="P260" s="18"/>
      <c r="Q260" s="18"/>
      <c r="R260" s="18"/>
      <c r="S260" s="18"/>
      <c r="T260" s="18"/>
      <c r="U260" s="18"/>
      <c r="V260" s="18"/>
      <c r="W260" s="18"/>
      <c r="X260" s="18"/>
      <c r="Y260" s="18"/>
      <c r="Z260" s="18"/>
      <c r="AA260" s="18"/>
      <c r="AB260" s="18"/>
      <c r="AC260" s="19"/>
    </row>
    <row r="261" spans="1:29" ht="13" x14ac:dyDescent="0.15">
      <c r="A261" s="19"/>
      <c r="B261" s="19"/>
      <c r="C261" s="19"/>
      <c r="D261" s="19"/>
      <c r="E261" s="19"/>
      <c r="F261" s="21"/>
      <c r="G261" s="21"/>
      <c r="H261" s="21"/>
      <c r="I261" s="19"/>
      <c r="J261" s="19"/>
      <c r="K261" s="21"/>
      <c r="L261" s="21"/>
      <c r="M261" s="19"/>
      <c r="N261" s="19"/>
      <c r="O261" s="18"/>
      <c r="P261" s="18"/>
      <c r="Q261" s="18"/>
      <c r="R261" s="18"/>
      <c r="S261" s="18"/>
      <c r="T261" s="18"/>
      <c r="U261" s="18"/>
      <c r="V261" s="18"/>
      <c r="W261" s="18"/>
      <c r="X261" s="18"/>
      <c r="Y261" s="18"/>
      <c r="Z261" s="18"/>
      <c r="AA261" s="18"/>
      <c r="AB261" s="18"/>
      <c r="AC261" s="19"/>
    </row>
    <row r="262" spans="1:29" ht="13" x14ac:dyDescent="0.15">
      <c r="A262" s="19"/>
      <c r="B262" s="19"/>
      <c r="C262" s="19"/>
      <c r="D262" s="19"/>
      <c r="E262" s="19"/>
      <c r="F262" s="21"/>
      <c r="G262" s="21"/>
      <c r="H262" s="21"/>
      <c r="I262" s="19"/>
      <c r="J262" s="19"/>
      <c r="K262" s="21"/>
      <c r="L262" s="21"/>
      <c r="M262" s="19"/>
      <c r="N262" s="19"/>
      <c r="O262" s="18"/>
      <c r="P262" s="18"/>
      <c r="Q262" s="18"/>
      <c r="R262" s="18"/>
      <c r="S262" s="18"/>
      <c r="T262" s="18"/>
      <c r="U262" s="18"/>
      <c r="V262" s="18"/>
      <c r="W262" s="18"/>
      <c r="X262" s="18"/>
      <c r="Y262" s="18"/>
      <c r="Z262" s="18"/>
      <c r="AA262" s="18"/>
      <c r="AB262" s="18"/>
      <c r="AC262" s="19"/>
    </row>
    <row r="263" spans="1:29" ht="13" x14ac:dyDescent="0.15">
      <c r="A263" s="19"/>
      <c r="B263" s="19"/>
      <c r="C263" s="19"/>
      <c r="D263" s="19"/>
      <c r="E263" s="19"/>
      <c r="F263" s="21"/>
      <c r="G263" s="21"/>
      <c r="H263" s="21"/>
      <c r="I263" s="19"/>
      <c r="J263" s="19"/>
      <c r="K263" s="21"/>
      <c r="L263" s="21"/>
      <c r="M263" s="19"/>
      <c r="N263" s="19"/>
      <c r="O263" s="18"/>
      <c r="P263" s="18"/>
      <c r="Q263" s="18"/>
      <c r="R263" s="18"/>
      <c r="S263" s="18"/>
      <c r="T263" s="18"/>
      <c r="U263" s="18"/>
      <c r="V263" s="18"/>
      <c r="W263" s="18"/>
      <c r="X263" s="18"/>
      <c r="Y263" s="18"/>
      <c r="Z263" s="18"/>
      <c r="AA263" s="18"/>
      <c r="AB263" s="18"/>
      <c r="AC263" s="19"/>
    </row>
    <row r="264" spans="1:29" ht="13" x14ac:dyDescent="0.15">
      <c r="A264" s="19"/>
      <c r="B264" s="19"/>
      <c r="C264" s="19"/>
      <c r="D264" s="19"/>
      <c r="E264" s="19"/>
      <c r="F264" s="21"/>
      <c r="G264" s="21"/>
      <c r="H264" s="21"/>
      <c r="I264" s="19"/>
      <c r="J264" s="19"/>
      <c r="K264" s="21"/>
      <c r="L264" s="21"/>
      <c r="M264" s="19"/>
      <c r="N264" s="19"/>
      <c r="O264" s="18"/>
      <c r="P264" s="18"/>
      <c r="Q264" s="18"/>
      <c r="R264" s="18"/>
      <c r="S264" s="18"/>
      <c r="T264" s="18"/>
      <c r="U264" s="18"/>
      <c r="V264" s="18"/>
      <c r="W264" s="18"/>
      <c r="X264" s="18"/>
      <c r="Y264" s="18"/>
      <c r="Z264" s="18"/>
      <c r="AA264" s="18"/>
      <c r="AB264" s="18"/>
      <c r="AC264" s="19"/>
    </row>
    <row r="265" spans="1:29" ht="13" x14ac:dyDescent="0.15">
      <c r="A265" s="19"/>
      <c r="B265" s="19"/>
      <c r="C265" s="19"/>
      <c r="D265" s="19"/>
      <c r="E265" s="19"/>
      <c r="F265" s="21"/>
      <c r="G265" s="21"/>
      <c r="H265" s="21"/>
      <c r="I265" s="19"/>
      <c r="J265" s="19"/>
      <c r="K265" s="21"/>
      <c r="L265" s="21"/>
      <c r="M265" s="19"/>
      <c r="N265" s="19"/>
      <c r="O265" s="18"/>
      <c r="P265" s="18"/>
      <c r="Q265" s="18"/>
      <c r="R265" s="18"/>
      <c r="S265" s="18"/>
      <c r="T265" s="18"/>
      <c r="U265" s="18"/>
      <c r="V265" s="18"/>
      <c r="W265" s="18"/>
      <c r="X265" s="18"/>
      <c r="Y265" s="18"/>
      <c r="Z265" s="18"/>
      <c r="AA265" s="18"/>
      <c r="AB265" s="18"/>
      <c r="AC265" s="19"/>
    </row>
    <row r="266" spans="1:29" ht="13" x14ac:dyDescent="0.15">
      <c r="A266" s="19"/>
      <c r="B266" s="19"/>
      <c r="C266" s="19"/>
      <c r="D266" s="19"/>
      <c r="E266" s="19"/>
      <c r="F266" s="21"/>
      <c r="G266" s="21"/>
      <c r="H266" s="21"/>
      <c r="I266" s="19"/>
      <c r="J266" s="19"/>
      <c r="K266" s="21"/>
      <c r="L266" s="21"/>
      <c r="M266" s="19"/>
      <c r="N266" s="19"/>
      <c r="O266" s="18"/>
      <c r="P266" s="18"/>
      <c r="Q266" s="18"/>
      <c r="R266" s="18"/>
      <c r="S266" s="18"/>
      <c r="T266" s="18"/>
      <c r="U266" s="18"/>
      <c r="V266" s="18"/>
      <c r="W266" s="18"/>
      <c r="X266" s="18"/>
      <c r="Y266" s="18"/>
      <c r="Z266" s="18"/>
      <c r="AA266" s="18"/>
      <c r="AB266" s="18"/>
      <c r="AC266" s="19"/>
    </row>
    <row r="267" spans="1:29" ht="13" x14ac:dyDescent="0.15">
      <c r="A267" s="19"/>
      <c r="B267" s="19"/>
      <c r="C267" s="19"/>
      <c r="D267" s="19"/>
      <c r="E267" s="19"/>
      <c r="F267" s="21"/>
      <c r="G267" s="21"/>
      <c r="H267" s="21"/>
      <c r="I267" s="19"/>
      <c r="J267" s="19"/>
      <c r="K267" s="21"/>
      <c r="L267" s="21"/>
      <c r="M267" s="19"/>
      <c r="N267" s="19"/>
      <c r="O267" s="18"/>
      <c r="P267" s="18"/>
      <c r="Q267" s="18"/>
      <c r="R267" s="18"/>
      <c r="S267" s="18"/>
      <c r="T267" s="18"/>
      <c r="U267" s="18"/>
      <c r="V267" s="18"/>
      <c r="W267" s="18"/>
      <c r="X267" s="18"/>
      <c r="Y267" s="18"/>
      <c r="Z267" s="18"/>
      <c r="AA267" s="18"/>
      <c r="AB267" s="18"/>
      <c r="AC267" s="19"/>
    </row>
    <row r="268" spans="1:29" ht="13" x14ac:dyDescent="0.15">
      <c r="A268" s="19"/>
      <c r="B268" s="19"/>
      <c r="C268" s="19"/>
      <c r="D268" s="19"/>
      <c r="E268" s="19"/>
      <c r="F268" s="21"/>
      <c r="G268" s="21"/>
      <c r="H268" s="21"/>
      <c r="I268" s="19"/>
      <c r="J268" s="19"/>
      <c r="K268" s="21"/>
      <c r="L268" s="21"/>
      <c r="M268" s="19"/>
      <c r="N268" s="19"/>
      <c r="O268" s="18"/>
      <c r="P268" s="18"/>
      <c r="Q268" s="18"/>
      <c r="R268" s="18"/>
      <c r="S268" s="18"/>
      <c r="T268" s="18"/>
      <c r="U268" s="18"/>
      <c r="V268" s="18"/>
      <c r="W268" s="18"/>
      <c r="X268" s="18"/>
      <c r="Y268" s="18"/>
      <c r="Z268" s="18"/>
      <c r="AA268" s="18"/>
      <c r="AB268" s="18"/>
      <c r="AC268" s="19"/>
    </row>
    <row r="269" spans="1:29" ht="13" x14ac:dyDescent="0.15">
      <c r="A269" s="19"/>
      <c r="B269" s="19"/>
      <c r="C269" s="19"/>
      <c r="D269" s="19"/>
      <c r="E269" s="19"/>
      <c r="F269" s="21"/>
      <c r="G269" s="21"/>
      <c r="H269" s="21"/>
      <c r="I269" s="19"/>
      <c r="J269" s="19"/>
      <c r="K269" s="21"/>
      <c r="L269" s="21"/>
      <c r="M269" s="19"/>
      <c r="N269" s="19"/>
      <c r="O269" s="18"/>
      <c r="P269" s="18"/>
      <c r="Q269" s="18"/>
      <c r="R269" s="18"/>
      <c r="S269" s="18"/>
      <c r="T269" s="18"/>
      <c r="U269" s="18"/>
      <c r="V269" s="18"/>
      <c r="W269" s="18"/>
      <c r="X269" s="18"/>
      <c r="Y269" s="18"/>
      <c r="Z269" s="18"/>
      <c r="AA269" s="18"/>
      <c r="AB269" s="18"/>
      <c r="AC269" s="19"/>
    </row>
    <row r="270" spans="1:29" ht="13" x14ac:dyDescent="0.15">
      <c r="A270" s="19"/>
      <c r="B270" s="19"/>
      <c r="C270" s="19"/>
      <c r="D270" s="19"/>
      <c r="E270" s="19"/>
      <c r="F270" s="21"/>
      <c r="G270" s="21"/>
      <c r="H270" s="21"/>
      <c r="I270" s="19"/>
      <c r="J270" s="19"/>
      <c r="K270" s="21"/>
      <c r="L270" s="21"/>
      <c r="M270" s="19"/>
      <c r="N270" s="19"/>
      <c r="O270" s="18"/>
      <c r="P270" s="18"/>
      <c r="Q270" s="18"/>
      <c r="R270" s="18"/>
      <c r="S270" s="18"/>
      <c r="T270" s="18"/>
      <c r="U270" s="18"/>
      <c r="V270" s="18"/>
      <c r="W270" s="18"/>
      <c r="X270" s="18"/>
      <c r="Y270" s="18"/>
      <c r="Z270" s="18"/>
      <c r="AA270" s="18"/>
      <c r="AB270" s="18"/>
      <c r="AC270" s="19"/>
    </row>
    <row r="271" spans="1:29" ht="13" x14ac:dyDescent="0.15">
      <c r="A271" s="19"/>
      <c r="B271" s="19"/>
      <c r="C271" s="19"/>
      <c r="D271" s="19"/>
      <c r="E271" s="19"/>
      <c r="F271" s="21"/>
      <c r="G271" s="21"/>
      <c r="H271" s="21"/>
      <c r="I271" s="19"/>
      <c r="J271" s="19"/>
      <c r="K271" s="21"/>
      <c r="L271" s="21"/>
      <c r="M271" s="19"/>
      <c r="N271" s="19"/>
      <c r="O271" s="18"/>
      <c r="P271" s="18"/>
      <c r="Q271" s="18"/>
      <c r="R271" s="18"/>
      <c r="S271" s="18"/>
      <c r="T271" s="18"/>
      <c r="U271" s="18"/>
      <c r="V271" s="18"/>
      <c r="W271" s="18"/>
      <c r="X271" s="18"/>
      <c r="Y271" s="18"/>
      <c r="Z271" s="18"/>
      <c r="AA271" s="18"/>
      <c r="AB271" s="18"/>
      <c r="AC271" s="19"/>
    </row>
    <row r="272" spans="1:29" ht="13" x14ac:dyDescent="0.15">
      <c r="A272" s="19"/>
      <c r="B272" s="19"/>
      <c r="C272" s="19"/>
      <c r="D272" s="19"/>
      <c r="E272" s="19"/>
      <c r="F272" s="21"/>
      <c r="G272" s="21"/>
      <c r="H272" s="21"/>
      <c r="I272" s="19"/>
      <c r="J272" s="19"/>
      <c r="K272" s="21"/>
      <c r="L272" s="21"/>
      <c r="M272" s="19"/>
      <c r="N272" s="19"/>
      <c r="O272" s="18"/>
      <c r="P272" s="18"/>
      <c r="Q272" s="18"/>
      <c r="R272" s="18"/>
      <c r="S272" s="18"/>
      <c r="T272" s="18"/>
      <c r="U272" s="18"/>
      <c r="V272" s="18"/>
      <c r="W272" s="18"/>
      <c r="X272" s="18"/>
      <c r="Y272" s="18"/>
      <c r="Z272" s="18"/>
      <c r="AA272" s="18"/>
      <c r="AB272" s="18"/>
      <c r="AC272" s="19"/>
    </row>
    <row r="273" spans="1:29" ht="13" x14ac:dyDescent="0.15">
      <c r="A273" s="19"/>
      <c r="B273" s="19"/>
      <c r="C273" s="19"/>
      <c r="D273" s="19"/>
      <c r="E273" s="19"/>
      <c r="F273" s="21"/>
      <c r="G273" s="21"/>
      <c r="H273" s="21"/>
      <c r="I273" s="19"/>
      <c r="J273" s="19"/>
      <c r="K273" s="21"/>
      <c r="L273" s="21"/>
      <c r="M273" s="19"/>
      <c r="N273" s="19"/>
      <c r="O273" s="18"/>
      <c r="P273" s="18"/>
      <c r="Q273" s="18"/>
      <c r="R273" s="18"/>
      <c r="S273" s="18"/>
      <c r="T273" s="18"/>
      <c r="U273" s="18"/>
      <c r="V273" s="18"/>
      <c r="W273" s="18"/>
      <c r="X273" s="18"/>
      <c r="Y273" s="18"/>
      <c r="Z273" s="18"/>
      <c r="AA273" s="18"/>
      <c r="AB273" s="18"/>
      <c r="AC273" s="19"/>
    </row>
    <row r="274" spans="1:29" ht="13" x14ac:dyDescent="0.15">
      <c r="A274" s="19"/>
      <c r="B274" s="19"/>
      <c r="C274" s="19"/>
      <c r="D274" s="19"/>
      <c r="E274" s="19"/>
      <c r="F274" s="21"/>
      <c r="G274" s="21"/>
      <c r="H274" s="21"/>
      <c r="I274" s="19"/>
      <c r="J274" s="19"/>
      <c r="K274" s="21"/>
      <c r="L274" s="21"/>
      <c r="M274" s="19"/>
      <c r="N274" s="19"/>
      <c r="O274" s="18"/>
      <c r="P274" s="18"/>
      <c r="Q274" s="18"/>
      <c r="R274" s="18"/>
      <c r="S274" s="18"/>
      <c r="T274" s="18"/>
      <c r="U274" s="18"/>
      <c r="V274" s="18"/>
      <c r="W274" s="18"/>
      <c r="X274" s="18"/>
      <c r="Y274" s="18"/>
      <c r="Z274" s="18"/>
      <c r="AA274" s="18"/>
      <c r="AB274" s="18"/>
      <c r="AC274" s="19"/>
    </row>
    <row r="275" spans="1:29" ht="13" x14ac:dyDescent="0.15">
      <c r="A275" s="19"/>
      <c r="B275" s="19"/>
      <c r="C275" s="19"/>
      <c r="D275" s="19"/>
      <c r="E275" s="19"/>
      <c r="F275" s="21"/>
      <c r="G275" s="21"/>
      <c r="H275" s="21"/>
      <c r="I275" s="19"/>
      <c r="J275" s="19"/>
      <c r="K275" s="21"/>
      <c r="L275" s="21"/>
      <c r="M275" s="19"/>
      <c r="N275" s="19"/>
      <c r="O275" s="18"/>
      <c r="P275" s="18"/>
      <c r="Q275" s="18"/>
      <c r="R275" s="18"/>
      <c r="S275" s="18"/>
      <c r="T275" s="18"/>
      <c r="U275" s="18"/>
      <c r="V275" s="18"/>
      <c r="W275" s="18"/>
      <c r="X275" s="18"/>
      <c r="Y275" s="18"/>
      <c r="Z275" s="18"/>
      <c r="AA275" s="18"/>
      <c r="AB275" s="18"/>
      <c r="AC275" s="19"/>
    </row>
    <row r="276" spans="1:29" ht="13" x14ac:dyDescent="0.15">
      <c r="A276" s="19"/>
      <c r="B276" s="19"/>
      <c r="C276" s="19"/>
      <c r="D276" s="19"/>
      <c r="E276" s="19"/>
      <c r="F276" s="21"/>
      <c r="G276" s="21"/>
      <c r="H276" s="21"/>
      <c r="I276" s="19"/>
      <c r="J276" s="19"/>
      <c r="K276" s="21"/>
      <c r="L276" s="21"/>
      <c r="M276" s="19"/>
      <c r="N276" s="19"/>
      <c r="O276" s="18"/>
      <c r="P276" s="18"/>
      <c r="Q276" s="18"/>
      <c r="R276" s="18"/>
      <c r="S276" s="18"/>
      <c r="T276" s="18"/>
      <c r="U276" s="18"/>
      <c r="V276" s="18"/>
      <c r="W276" s="18"/>
      <c r="X276" s="18"/>
      <c r="Y276" s="18"/>
      <c r="Z276" s="18"/>
      <c r="AA276" s="18"/>
      <c r="AB276" s="18"/>
      <c r="AC276" s="19"/>
    </row>
    <row r="277" spans="1:29" ht="13" x14ac:dyDescent="0.15">
      <c r="A277" s="19"/>
      <c r="B277" s="19"/>
      <c r="C277" s="19"/>
      <c r="D277" s="19"/>
      <c r="E277" s="19"/>
      <c r="F277" s="21"/>
      <c r="G277" s="21"/>
      <c r="H277" s="21"/>
      <c r="I277" s="19"/>
      <c r="J277" s="19"/>
      <c r="K277" s="21"/>
      <c r="L277" s="21"/>
      <c r="M277" s="19"/>
      <c r="N277" s="19"/>
      <c r="O277" s="18"/>
      <c r="P277" s="18"/>
      <c r="Q277" s="18"/>
      <c r="R277" s="18"/>
      <c r="S277" s="18"/>
      <c r="T277" s="18"/>
      <c r="U277" s="18"/>
      <c r="V277" s="18"/>
      <c r="W277" s="18"/>
      <c r="X277" s="18"/>
      <c r="Y277" s="18"/>
      <c r="Z277" s="18"/>
      <c r="AA277" s="18"/>
      <c r="AB277" s="18"/>
      <c r="AC277" s="19"/>
    </row>
    <row r="278" spans="1:29" ht="13" x14ac:dyDescent="0.15">
      <c r="A278" s="19"/>
      <c r="B278" s="19"/>
      <c r="C278" s="19"/>
      <c r="D278" s="19"/>
      <c r="E278" s="19"/>
      <c r="F278" s="21"/>
      <c r="G278" s="21"/>
      <c r="H278" s="21"/>
      <c r="I278" s="19"/>
      <c r="J278" s="19"/>
      <c r="K278" s="21"/>
      <c r="L278" s="21"/>
      <c r="M278" s="19"/>
      <c r="N278" s="19"/>
      <c r="O278" s="18"/>
      <c r="P278" s="18"/>
      <c r="Q278" s="18"/>
      <c r="R278" s="18"/>
      <c r="S278" s="18"/>
      <c r="T278" s="18"/>
      <c r="U278" s="18"/>
      <c r="V278" s="18"/>
      <c r="W278" s="18"/>
      <c r="X278" s="18"/>
      <c r="Y278" s="18"/>
      <c r="Z278" s="18"/>
      <c r="AA278" s="18"/>
      <c r="AB278" s="18"/>
      <c r="AC278" s="19"/>
    </row>
    <row r="279" spans="1:29" ht="13" x14ac:dyDescent="0.15">
      <c r="A279" s="19"/>
      <c r="B279" s="19"/>
      <c r="C279" s="19"/>
      <c r="D279" s="19"/>
      <c r="E279" s="19"/>
      <c r="F279" s="21"/>
      <c r="G279" s="21"/>
      <c r="H279" s="21"/>
      <c r="I279" s="19"/>
      <c r="J279" s="19"/>
      <c r="K279" s="21"/>
      <c r="L279" s="21"/>
      <c r="M279" s="19"/>
      <c r="N279" s="19"/>
      <c r="O279" s="18"/>
      <c r="P279" s="18"/>
      <c r="Q279" s="18"/>
      <c r="R279" s="18"/>
      <c r="S279" s="18"/>
      <c r="T279" s="18"/>
      <c r="U279" s="18"/>
      <c r="V279" s="18"/>
      <c r="W279" s="18"/>
      <c r="X279" s="18"/>
      <c r="Y279" s="18"/>
      <c r="Z279" s="18"/>
      <c r="AA279" s="18"/>
      <c r="AB279" s="18"/>
      <c r="AC279" s="19"/>
    </row>
    <row r="280" spans="1:29" ht="13" x14ac:dyDescent="0.15">
      <c r="A280" s="19"/>
      <c r="B280" s="19"/>
      <c r="C280" s="19"/>
      <c r="D280" s="19"/>
      <c r="E280" s="19"/>
      <c r="F280" s="21"/>
      <c r="G280" s="21"/>
      <c r="H280" s="21"/>
      <c r="I280" s="19"/>
      <c r="J280" s="19"/>
      <c r="K280" s="21"/>
      <c r="L280" s="21"/>
      <c r="M280" s="19"/>
      <c r="N280" s="19"/>
      <c r="O280" s="18"/>
      <c r="P280" s="18"/>
      <c r="Q280" s="18"/>
      <c r="R280" s="18"/>
      <c r="S280" s="18"/>
      <c r="T280" s="18"/>
      <c r="U280" s="18"/>
      <c r="V280" s="18"/>
      <c r="W280" s="18"/>
      <c r="X280" s="18"/>
      <c r="Y280" s="18"/>
      <c r="Z280" s="18"/>
      <c r="AA280" s="18"/>
      <c r="AB280" s="18"/>
      <c r="AC280" s="19"/>
    </row>
    <row r="281" spans="1:29" ht="13" x14ac:dyDescent="0.15">
      <c r="A281" s="19"/>
      <c r="B281" s="19"/>
      <c r="C281" s="19"/>
      <c r="D281" s="19"/>
      <c r="E281" s="19"/>
      <c r="F281" s="21"/>
      <c r="G281" s="21"/>
      <c r="H281" s="21"/>
      <c r="I281" s="19"/>
      <c r="J281" s="19"/>
      <c r="K281" s="21"/>
      <c r="L281" s="21"/>
      <c r="M281" s="19"/>
      <c r="N281" s="19"/>
      <c r="O281" s="18"/>
      <c r="P281" s="18"/>
      <c r="Q281" s="18"/>
      <c r="R281" s="18"/>
      <c r="S281" s="18"/>
      <c r="T281" s="18"/>
      <c r="U281" s="18"/>
      <c r="V281" s="18"/>
      <c r="W281" s="18"/>
      <c r="X281" s="18"/>
      <c r="Y281" s="18"/>
      <c r="Z281" s="18"/>
      <c r="AA281" s="18"/>
      <c r="AB281" s="18"/>
      <c r="AC281" s="19"/>
    </row>
    <row r="282" spans="1:29" ht="13" x14ac:dyDescent="0.15">
      <c r="A282" s="19"/>
      <c r="B282" s="19"/>
      <c r="C282" s="19"/>
      <c r="D282" s="19"/>
      <c r="E282" s="19"/>
      <c r="F282" s="21"/>
      <c r="G282" s="21"/>
      <c r="H282" s="21"/>
      <c r="I282" s="19"/>
      <c r="J282" s="19"/>
      <c r="K282" s="21"/>
      <c r="L282" s="21"/>
      <c r="M282" s="19"/>
      <c r="N282" s="19"/>
      <c r="O282" s="18"/>
      <c r="P282" s="18"/>
      <c r="Q282" s="18"/>
      <c r="R282" s="18"/>
      <c r="S282" s="18"/>
      <c r="T282" s="18"/>
      <c r="U282" s="18"/>
      <c r="V282" s="18"/>
      <c r="W282" s="18"/>
      <c r="X282" s="18"/>
      <c r="Y282" s="18"/>
      <c r="Z282" s="18"/>
      <c r="AA282" s="18"/>
      <c r="AB282" s="18"/>
      <c r="AC282" s="19"/>
    </row>
    <row r="283" spans="1:29" ht="13" x14ac:dyDescent="0.15">
      <c r="A283" s="19"/>
      <c r="B283" s="19"/>
      <c r="C283" s="19"/>
      <c r="D283" s="19"/>
      <c r="E283" s="19"/>
      <c r="F283" s="21"/>
      <c r="G283" s="21"/>
      <c r="H283" s="21"/>
      <c r="I283" s="19"/>
      <c r="J283" s="19"/>
      <c r="K283" s="21"/>
      <c r="L283" s="21"/>
      <c r="M283" s="19"/>
      <c r="N283" s="19"/>
      <c r="O283" s="18"/>
      <c r="P283" s="18"/>
      <c r="Q283" s="18"/>
      <c r="R283" s="18"/>
      <c r="S283" s="18"/>
      <c r="T283" s="18"/>
      <c r="U283" s="18"/>
      <c r="V283" s="18"/>
      <c r="W283" s="18"/>
      <c r="X283" s="18"/>
      <c r="Y283" s="18"/>
      <c r="Z283" s="18"/>
      <c r="AA283" s="18"/>
      <c r="AB283" s="18"/>
      <c r="AC283" s="19"/>
    </row>
    <row r="284" spans="1:29" ht="13" x14ac:dyDescent="0.15">
      <c r="A284" s="19"/>
      <c r="B284" s="19"/>
      <c r="C284" s="19"/>
      <c r="D284" s="19"/>
      <c r="E284" s="19"/>
      <c r="F284" s="21"/>
      <c r="G284" s="21"/>
      <c r="H284" s="21"/>
      <c r="I284" s="19"/>
      <c r="J284" s="19"/>
      <c r="K284" s="21"/>
      <c r="L284" s="21"/>
      <c r="M284" s="19"/>
      <c r="N284" s="19"/>
      <c r="O284" s="18"/>
      <c r="P284" s="18"/>
      <c r="Q284" s="18"/>
      <c r="R284" s="18"/>
      <c r="S284" s="18"/>
      <c r="T284" s="18"/>
      <c r="U284" s="18"/>
      <c r="V284" s="18"/>
      <c r="W284" s="18"/>
      <c r="X284" s="18"/>
      <c r="Y284" s="18"/>
      <c r="Z284" s="18"/>
      <c r="AA284" s="18"/>
      <c r="AB284" s="18"/>
      <c r="AC284" s="19"/>
    </row>
    <row r="285" spans="1:29" ht="13" x14ac:dyDescent="0.15">
      <c r="A285" s="19"/>
      <c r="B285" s="19"/>
      <c r="C285" s="19"/>
      <c r="D285" s="19"/>
      <c r="E285" s="19"/>
      <c r="F285" s="21"/>
      <c r="G285" s="21"/>
      <c r="H285" s="21"/>
      <c r="I285" s="19"/>
      <c r="J285" s="19"/>
      <c r="K285" s="21"/>
      <c r="L285" s="21"/>
      <c r="M285" s="19"/>
      <c r="N285" s="19"/>
      <c r="O285" s="18"/>
      <c r="P285" s="18"/>
      <c r="Q285" s="18"/>
      <c r="R285" s="18"/>
      <c r="S285" s="18"/>
      <c r="T285" s="18"/>
      <c r="U285" s="18"/>
      <c r="V285" s="18"/>
      <c r="W285" s="18"/>
      <c r="X285" s="18"/>
      <c r="Y285" s="18"/>
      <c r="Z285" s="18"/>
      <c r="AA285" s="18"/>
      <c r="AB285" s="18"/>
      <c r="AC285" s="19"/>
    </row>
    <row r="286" spans="1:29" ht="13" x14ac:dyDescent="0.15">
      <c r="A286" s="19"/>
      <c r="B286" s="19"/>
      <c r="C286" s="19"/>
      <c r="D286" s="19"/>
      <c r="E286" s="19"/>
      <c r="F286" s="21"/>
      <c r="G286" s="21"/>
      <c r="H286" s="21"/>
      <c r="I286" s="19"/>
      <c r="J286" s="19"/>
      <c r="K286" s="21"/>
      <c r="L286" s="21"/>
      <c r="M286" s="19"/>
      <c r="N286" s="19"/>
      <c r="O286" s="18"/>
      <c r="P286" s="18"/>
      <c r="Q286" s="18"/>
      <c r="R286" s="18"/>
      <c r="S286" s="18"/>
      <c r="T286" s="18"/>
      <c r="U286" s="18"/>
      <c r="V286" s="18"/>
      <c r="W286" s="18"/>
      <c r="X286" s="18"/>
      <c r="Y286" s="18"/>
      <c r="Z286" s="18"/>
      <c r="AA286" s="18"/>
      <c r="AB286" s="18"/>
      <c r="AC286" s="19"/>
    </row>
    <row r="287" spans="1:29" ht="13" x14ac:dyDescent="0.15">
      <c r="A287" s="19"/>
      <c r="B287" s="19"/>
      <c r="C287" s="19"/>
      <c r="D287" s="19"/>
      <c r="E287" s="19"/>
      <c r="F287" s="21"/>
      <c r="G287" s="21"/>
      <c r="H287" s="21"/>
      <c r="I287" s="19"/>
      <c r="J287" s="19"/>
      <c r="K287" s="21"/>
      <c r="L287" s="21"/>
      <c r="M287" s="19"/>
      <c r="N287" s="19"/>
      <c r="O287" s="18"/>
      <c r="P287" s="18"/>
      <c r="Q287" s="18"/>
      <c r="R287" s="18"/>
      <c r="S287" s="18"/>
      <c r="T287" s="18"/>
      <c r="U287" s="18"/>
      <c r="V287" s="18"/>
      <c r="W287" s="18"/>
      <c r="X287" s="18"/>
      <c r="Y287" s="18"/>
      <c r="Z287" s="18"/>
      <c r="AA287" s="18"/>
      <c r="AB287" s="18"/>
      <c r="AC287" s="19"/>
    </row>
    <row r="288" spans="1:29" ht="13" x14ac:dyDescent="0.15">
      <c r="A288" s="19"/>
      <c r="B288" s="19"/>
      <c r="C288" s="19"/>
      <c r="D288" s="19"/>
      <c r="E288" s="19"/>
      <c r="F288" s="21"/>
      <c r="G288" s="21"/>
      <c r="H288" s="21"/>
      <c r="I288" s="19"/>
      <c r="J288" s="19"/>
      <c r="K288" s="21"/>
      <c r="L288" s="21"/>
      <c r="M288" s="19"/>
      <c r="N288" s="19"/>
      <c r="O288" s="18"/>
      <c r="P288" s="18"/>
      <c r="Q288" s="18"/>
      <c r="R288" s="18"/>
      <c r="S288" s="18"/>
      <c r="T288" s="18"/>
      <c r="U288" s="18"/>
      <c r="V288" s="18"/>
      <c r="W288" s="18"/>
      <c r="X288" s="18"/>
      <c r="Y288" s="18"/>
      <c r="Z288" s="18"/>
      <c r="AA288" s="18"/>
      <c r="AB288" s="18"/>
      <c r="AC288" s="19"/>
    </row>
    <row r="289" spans="1:29" ht="13" x14ac:dyDescent="0.15">
      <c r="A289" s="19"/>
      <c r="B289" s="19"/>
      <c r="C289" s="19"/>
      <c r="D289" s="19"/>
      <c r="E289" s="19"/>
      <c r="F289" s="21"/>
      <c r="G289" s="21"/>
      <c r="H289" s="21"/>
      <c r="I289" s="19"/>
      <c r="J289" s="19"/>
      <c r="K289" s="21"/>
      <c r="L289" s="21"/>
      <c r="M289" s="19"/>
      <c r="N289" s="19"/>
      <c r="O289" s="18"/>
      <c r="P289" s="18"/>
      <c r="Q289" s="18"/>
      <c r="R289" s="18"/>
      <c r="S289" s="18"/>
      <c r="T289" s="18"/>
      <c r="U289" s="18"/>
      <c r="V289" s="18"/>
      <c r="W289" s="18"/>
      <c r="X289" s="18"/>
      <c r="Y289" s="18"/>
      <c r="Z289" s="18"/>
      <c r="AA289" s="18"/>
      <c r="AB289" s="18"/>
      <c r="AC289" s="19"/>
    </row>
    <row r="290" spans="1:29" ht="13" x14ac:dyDescent="0.15">
      <c r="A290" s="19"/>
      <c r="B290" s="19"/>
      <c r="C290" s="19"/>
      <c r="D290" s="19"/>
      <c r="E290" s="19"/>
      <c r="F290" s="21"/>
      <c r="G290" s="21"/>
      <c r="H290" s="21"/>
      <c r="I290" s="19"/>
      <c r="J290" s="19"/>
      <c r="K290" s="21"/>
      <c r="L290" s="21"/>
      <c r="M290" s="19"/>
      <c r="N290" s="19"/>
      <c r="O290" s="18"/>
      <c r="P290" s="18"/>
      <c r="Q290" s="18"/>
      <c r="R290" s="18"/>
      <c r="S290" s="18"/>
      <c r="T290" s="18"/>
      <c r="U290" s="18"/>
      <c r="V290" s="18"/>
      <c r="W290" s="18"/>
      <c r="X290" s="18"/>
      <c r="Y290" s="18"/>
      <c r="Z290" s="18"/>
      <c r="AA290" s="18"/>
      <c r="AB290" s="18"/>
      <c r="AC290" s="19"/>
    </row>
    <row r="291" spans="1:29" ht="13" x14ac:dyDescent="0.15">
      <c r="A291" s="19"/>
      <c r="B291" s="19"/>
      <c r="C291" s="19"/>
      <c r="D291" s="19"/>
      <c r="E291" s="19"/>
      <c r="F291" s="21"/>
      <c r="G291" s="21"/>
      <c r="H291" s="21"/>
      <c r="I291" s="19"/>
      <c r="J291" s="19"/>
      <c r="K291" s="21"/>
      <c r="L291" s="21"/>
      <c r="M291" s="19"/>
      <c r="N291" s="19"/>
      <c r="O291" s="18"/>
      <c r="P291" s="18"/>
      <c r="Q291" s="18"/>
      <c r="R291" s="18"/>
      <c r="S291" s="18"/>
      <c r="T291" s="18"/>
      <c r="U291" s="18"/>
      <c r="V291" s="18"/>
      <c r="W291" s="18"/>
      <c r="X291" s="18"/>
      <c r="Y291" s="18"/>
      <c r="Z291" s="18"/>
      <c r="AA291" s="18"/>
      <c r="AB291" s="18"/>
      <c r="AC291" s="19"/>
    </row>
    <row r="292" spans="1:29" ht="13" x14ac:dyDescent="0.15">
      <c r="A292" s="19"/>
      <c r="B292" s="19"/>
      <c r="C292" s="19"/>
      <c r="D292" s="19"/>
      <c r="E292" s="19"/>
      <c r="F292" s="21"/>
      <c r="G292" s="21"/>
      <c r="H292" s="21"/>
      <c r="I292" s="19"/>
      <c r="J292" s="19"/>
      <c r="K292" s="21"/>
      <c r="L292" s="21"/>
      <c r="M292" s="19"/>
      <c r="N292" s="19"/>
      <c r="O292" s="18"/>
      <c r="P292" s="18"/>
      <c r="Q292" s="18"/>
      <c r="R292" s="18"/>
      <c r="S292" s="18"/>
      <c r="T292" s="18"/>
      <c r="U292" s="18"/>
      <c r="V292" s="18"/>
      <c r="W292" s="18"/>
      <c r="X292" s="18"/>
      <c r="Y292" s="18"/>
      <c r="Z292" s="18"/>
      <c r="AA292" s="18"/>
      <c r="AB292" s="18"/>
      <c r="AC292" s="19"/>
    </row>
    <row r="293" spans="1:29" ht="13" x14ac:dyDescent="0.15">
      <c r="A293" s="19"/>
      <c r="B293" s="19"/>
      <c r="C293" s="19"/>
      <c r="D293" s="19"/>
      <c r="E293" s="19"/>
      <c r="F293" s="21"/>
      <c r="G293" s="21"/>
      <c r="H293" s="21"/>
      <c r="I293" s="19"/>
      <c r="J293" s="19"/>
      <c r="K293" s="21"/>
      <c r="L293" s="21"/>
      <c r="M293" s="19"/>
      <c r="N293" s="19"/>
      <c r="O293" s="18"/>
      <c r="P293" s="18"/>
      <c r="Q293" s="18"/>
      <c r="R293" s="18"/>
      <c r="S293" s="18"/>
      <c r="T293" s="18"/>
      <c r="U293" s="18"/>
      <c r="V293" s="18"/>
      <c r="W293" s="18"/>
      <c r="X293" s="18"/>
      <c r="Y293" s="18"/>
      <c r="Z293" s="18"/>
      <c r="AA293" s="18"/>
      <c r="AB293" s="18"/>
      <c r="AC293" s="19"/>
    </row>
    <row r="294" spans="1:29" ht="13" x14ac:dyDescent="0.15">
      <c r="A294" s="19"/>
      <c r="B294" s="19"/>
      <c r="C294" s="19"/>
      <c r="D294" s="19"/>
      <c r="E294" s="19"/>
      <c r="F294" s="21"/>
      <c r="G294" s="21"/>
      <c r="H294" s="21"/>
      <c r="I294" s="19"/>
      <c r="J294" s="19"/>
      <c r="K294" s="21"/>
      <c r="L294" s="21"/>
      <c r="M294" s="19"/>
      <c r="N294" s="19"/>
      <c r="O294" s="18"/>
      <c r="P294" s="18"/>
      <c r="Q294" s="18"/>
      <c r="R294" s="18"/>
      <c r="S294" s="18"/>
      <c r="T294" s="18"/>
      <c r="U294" s="18"/>
      <c r="V294" s="18"/>
      <c r="W294" s="18"/>
      <c r="X294" s="18"/>
      <c r="Y294" s="18"/>
      <c r="Z294" s="18"/>
      <c r="AA294" s="18"/>
      <c r="AB294" s="18"/>
      <c r="AC294" s="19"/>
    </row>
    <row r="295" spans="1:29" ht="13" x14ac:dyDescent="0.15">
      <c r="A295" s="19"/>
      <c r="B295" s="19"/>
      <c r="C295" s="19"/>
      <c r="D295" s="19"/>
      <c r="E295" s="19"/>
      <c r="F295" s="21"/>
      <c r="G295" s="21"/>
      <c r="H295" s="21"/>
      <c r="I295" s="19"/>
      <c r="J295" s="19"/>
      <c r="K295" s="21"/>
      <c r="L295" s="21"/>
      <c r="M295" s="19"/>
      <c r="N295" s="19"/>
      <c r="O295" s="18"/>
      <c r="P295" s="18"/>
      <c r="Q295" s="18"/>
      <c r="R295" s="18"/>
      <c r="S295" s="18"/>
      <c r="T295" s="18"/>
      <c r="U295" s="18"/>
      <c r="V295" s="18"/>
      <c r="W295" s="18"/>
      <c r="X295" s="18"/>
      <c r="Y295" s="18"/>
      <c r="Z295" s="18"/>
      <c r="AA295" s="18"/>
      <c r="AB295" s="18"/>
      <c r="AC295" s="19"/>
    </row>
    <row r="296" spans="1:29" ht="13" x14ac:dyDescent="0.15">
      <c r="A296" s="19"/>
      <c r="B296" s="19"/>
      <c r="C296" s="19"/>
      <c r="D296" s="19"/>
      <c r="E296" s="19"/>
      <c r="F296" s="21"/>
      <c r="G296" s="21"/>
      <c r="H296" s="21"/>
      <c r="I296" s="19"/>
      <c r="J296" s="19"/>
      <c r="K296" s="21"/>
      <c r="L296" s="21"/>
      <c r="M296" s="19"/>
      <c r="N296" s="19"/>
      <c r="O296" s="18"/>
      <c r="P296" s="18"/>
      <c r="Q296" s="18"/>
      <c r="R296" s="18"/>
      <c r="S296" s="18"/>
      <c r="T296" s="18"/>
      <c r="U296" s="18"/>
      <c r="V296" s="18"/>
      <c r="W296" s="18"/>
      <c r="X296" s="18"/>
      <c r="Y296" s="18"/>
      <c r="Z296" s="18"/>
      <c r="AA296" s="18"/>
      <c r="AB296" s="18"/>
      <c r="AC296" s="19"/>
    </row>
    <row r="297" spans="1:29" ht="13" x14ac:dyDescent="0.15">
      <c r="A297" s="19"/>
      <c r="B297" s="19"/>
      <c r="C297" s="19"/>
      <c r="D297" s="19"/>
      <c r="E297" s="19"/>
      <c r="F297" s="21"/>
      <c r="G297" s="21"/>
      <c r="H297" s="21"/>
      <c r="I297" s="19"/>
      <c r="J297" s="19"/>
      <c r="K297" s="21"/>
      <c r="L297" s="21"/>
      <c r="M297" s="19"/>
      <c r="N297" s="19"/>
      <c r="O297" s="18"/>
      <c r="P297" s="18"/>
      <c r="Q297" s="18"/>
      <c r="R297" s="18"/>
      <c r="S297" s="18"/>
      <c r="T297" s="18"/>
      <c r="U297" s="18"/>
      <c r="V297" s="18"/>
      <c r="W297" s="18"/>
      <c r="X297" s="18"/>
      <c r="Y297" s="18"/>
      <c r="Z297" s="18"/>
      <c r="AA297" s="18"/>
      <c r="AB297" s="18"/>
      <c r="AC297" s="19"/>
    </row>
    <row r="298" spans="1:29" ht="13" x14ac:dyDescent="0.15">
      <c r="A298" s="19"/>
      <c r="B298" s="19"/>
      <c r="C298" s="19"/>
      <c r="D298" s="19"/>
      <c r="E298" s="19"/>
      <c r="F298" s="21"/>
      <c r="G298" s="21"/>
      <c r="H298" s="21"/>
      <c r="I298" s="19"/>
      <c r="J298" s="19"/>
      <c r="K298" s="21"/>
      <c r="L298" s="21"/>
      <c r="M298" s="19"/>
      <c r="N298" s="19"/>
      <c r="O298" s="18"/>
      <c r="P298" s="18"/>
      <c r="Q298" s="18"/>
      <c r="R298" s="18"/>
      <c r="S298" s="18"/>
      <c r="T298" s="18"/>
      <c r="U298" s="18"/>
      <c r="V298" s="18"/>
      <c r="W298" s="18"/>
      <c r="X298" s="18"/>
      <c r="Y298" s="18"/>
      <c r="Z298" s="18"/>
      <c r="AA298" s="18"/>
      <c r="AB298" s="18"/>
      <c r="AC298" s="19"/>
    </row>
    <row r="299" spans="1:29" ht="13" x14ac:dyDescent="0.15">
      <c r="A299" s="19"/>
      <c r="B299" s="19"/>
      <c r="C299" s="19"/>
      <c r="D299" s="19"/>
      <c r="E299" s="19"/>
      <c r="F299" s="21"/>
      <c r="G299" s="21"/>
      <c r="H299" s="21"/>
      <c r="I299" s="19"/>
      <c r="J299" s="19"/>
      <c r="K299" s="21"/>
      <c r="L299" s="21"/>
      <c r="M299" s="19"/>
      <c r="N299" s="19"/>
      <c r="O299" s="18"/>
      <c r="P299" s="18"/>
      <c r="Q299" s="18"/>
      <c r="R299" s="18"/>
      <c r="S299" s="18"/>
      <c r="T299" s="18"/>
      <c r="U299" s="18"/>
      <c r="V299" s="18"/>
      <c r="W299" s="18"/>
      <c r="X299" s="18"/>
      <c r="Y299" s="18"/>
      <c r="Z299" s="18"/>
      <c r="AA299" s="18"/>
      <c r="AB299" s="18"/>
      <c r="AC299" s="19"/>
    </row>
    <row r="300" spans="1:29" ht="13" x14ac:dyDescent="0.15">
      <c r="A300" s="19"/>
      <c r="B300" s="19"/>
      <c r="C300" s="19"/>
      <c r="D300" s="19"/>
      <c r="E300" s="19"/>
      <c r="F300" s="21"/>
      <c r="G300" s="21"/>
      <c r="H300" s="21"/>
      <c r="I300" s="19"/>
      <c r="J300" s="19"/>
      <c r="K300" s="21"/>
      <c r="L300" s="21"/>
      <c r="M300" s="19"/>
      <c r="N300" s="19"/>
      <c r="O300" s="18"/>
      <c r="P300" s="18"/>
      <c r="Q300" s="18"/>
      <c r="R300" s="18"/>
      <c r="S300" s="18"/>
      <c r="T300" s="18"/>
      <c r="U300" s="18"/>
      <c r="V300" s="18"/>
      <c r="W300" s="18"/>
      <c r="X300" s="18"/>
      <c r="Y300" s="18"/>
      <c r="Z300" s="18"/>
      <c r="AA300" s="18"/>
      <c r="AB300" s="18"/>
      <c r="AC300" s="19"/>
    </row>
    <row r="301" spans="1:29" ht="13" x14ac:dyDescent="0.15">
      <c r="A301" s="19"/>
      <c r="B301" s="19"/>
      <c r="C301" s="19"/>
      <c r="D301" s="19"/>
      <c r="E301" s="19"/>
      <c r="F301" s="21"/>
      <c r="G301" s="21"/>
      <c r="H301" s="21"/>
      <c r="I301" s="19"/>
      <c r="J301" s="19"/>
      <c r="K301" s="21"/>
      <c r="L301" s="21"/>
      <c r="M301" s="19"/>
      <c r="N301" s="19"/>
      <c r="O301" s="18"/>
      <c r="P301" s="18"/>
      <c r="Q301" s="18"/>
      <c r="R301" s="18"/>
      <c r="S301" s="18"/>
      <c r="T301" s="18"/>
      <c r="U301" s="18"/>
      <c r="V301" s="18"/>
      <c r="W301" s="18"/>
      <c r="X301" s="18"/>
      <c r="Y301" s="18"/>
      <c r="Z301" s="18"/>
      <c r="AA301" s="18"/>
      <c r="AB301" s="18"/>
      <c r="AC301" s="19"/>
    </row>
    <row r="302" spans="1:29" ht="13" x14ac:dyDescent="0.15">
      <c r="A302" s="19"/>
      <c r="B302" s="19"/>
      <c r="C302" s="19"/>
      <c r="D302" s="19"/>
      <c r="E302" s="19"/>
      <c r="F302" s="21"/>
      <c r="G302" s="21"/>
      <c r="H302" s="21"/>
      <c r="I302" s="19"/>
      <c r="J302" s="19"/>
      <c r="K302" s="21"/>
      <c r="L302" s="21"/>
      <c r="M302" s="19"/>
      <c r="N302" s="19"/>
      <c r="O302" s="18"/>
      <c r="P302" s="18"/>
      <c r="Q302" s="18"/>
      <c r="R302" s="18"/>
      <c r="S302" s="18"/>
      <c r="T302" s="18"/>
      <c r="U302" s="18"/>
      <c r="V302" s="18"/>
      <c r="W302" s="18"/>
      <c r="X302" s="18"/>
      <c r="Y302" s="18"/>
      <c r="Z302" s="18"/>
      <c r="AA302" s="18"/>
      <c r="AB302" s="18"/>
      <c r="AC302" s="19"/>
    </row>
    <row r="303" spans="1:29" ht="13" x14ac:dyDescent="0.15">
      <c r="A303" s="19"/>
      <c r="B303" s="19"/>
      <c r="C303" s="19"/>
      <c r="D303" s="19"/>
      <c r="E303" s="19"/>
      <c r="F303" s="21"/>
      <c r="G303" s="21"/>
      <c r="H303" s="21"/>
      <c r="I303" s="19"/>
      <c r="J303" s="19"/>
      <c r="K303" s="21"/>
      <c r="L303" s="21"/>
      <c r="M303" s="19"/>
      <c r="N303" s="19"/>
      <c r="O303" s="18"/>
      <c r="P303" s="18"/>
      <c r="Q303" s="18"/>
      <c r="R303" s="18"/>
      <c r="S303" s="18"/>
      <c r="T303" s="18"/>
      <c r="U303" s="18"/>
      <c r="V303" s="18"/>
      <c r="W303" s="18"/>
      <c r="X303" s="18"/>
      <c r="Y303" s="18"/>
      <c r="Z303" s="18"/>
      <c r="AA303" s="18"/>
      <c r="AB303" s="18"/>
      <c r="AC303" s="19"/>
    </row>
    <row r="304" spans="1:29" ht="13" x14ac:dyDescent="0.15">
      <c r="A304" s="19"/>
      <c r="B304" s="19"/>
      <c r="C304" s="19"/>
      <c r="D304" s="19"/>
      <c r="E304" s="19"/>
      <c r="F304" s="21"/>
      <c r="G304" s="21"/>
      <c r="H304" s="21"/>
      <c r="I304" s="19"/>
      <c r="J304" s="19"/>
      <c r="K304" s="21"/>
      <c r="L304" s="21"/>
      <c r="M304" s="19"/>
      <c r="N304" s="19"/>
      <c r="O304" s="18"/>
      <c r="P304" s="18"/>
      <c r="Q304" s="18"/>
      <c r="R304" s="18"/>
      <c r="S304" s="18"/>
      <c r="T304" s="18"/>
      <c r="U304" s="18"/>
      <c r="V304" s="18"/>
      <c r="W304" s="18"/>
      <c r="X304" s="18"/>
      <c r="Y304" s="18"/>
      <c r="Z304" s="18"/>
      <c r="AA304" s="18"/>
      <c r="AB304" s="18"/>
      <c r="AC304" s="19"/>
    </row>
    <row r="305" spans="1:29" ht="13" x14ac:dyDescent="0.15">
      <c r="A305" s="19"/>
      <c r="B305" s="19"/>
      <c r="C305" s="19"/>
      <c r="D305" s="19"/>
      <c r="E305" s="19"/>
      <c r="F305" s="21"/>
      <c r="G305" s="21"/>
      <c r="H305" s="21"/>
      <c r="I305" s="19"/>
      <c r="J305" s="19"/>
      <c r="K305" s="21"/>
      <c r="L305" s="21"/>
      <c r="M305" s="19"/>
      <c r="N305" s="19"/>
      <c r="O305" s="18"/>
      <c r="P305" s="18"/>
      <c r="Q305" s="18"/>
      <c r="R305" s="18"/>
      <c r="S305" s="18"/>
      <c r="T305" s="18"/>
      <c r="U305" s="18"/>
      <c r="V305" s="18"/>
      <c r="W305" s="18"/>
      <c r="X305" s="18"/>
      <c r="Y305" s="18"/>
      <c r="Z305" s="18"/>
      <c r="AA305" s="18"/>
      <c r="AB305" s="18"/>
      <c r="AC305" s="19"/>
    </row>
    <row r="306" spans="1:29" ht="13" x14ac:dyDescent="0.15">
      <c r="A306" s="19"/>
      <c r="B306" s="19"/>
      <c r="C306" s="19"/>
      <c r="D306" s="19"/>
      <c r="E306" s="19"/>
      <c r="F306" s="21"/>
      <c r="G306" s="21"/>
      <c r="H306" s="21"/>
      <c r="I306" s="19"/>
      <c r="J306" s="19"/>
      <c r="K306" s="21"/>
      <c r="L306" s="21"/>
      <c r="M306" s="19"/>
      <c r="N306" s="19"/>
      <c r="O306" s="18"/>
      <c r="P306" s="18"/>
      <c r="Q306" s="18"/>
      <c r="R306" s="18"/>
      <c r="S306" s="18"/>
      <c r="T306" s="18"/>
      <c r="U306" s="18"/>
      <c r="V306" s="18"/>
      <c r="W306" s="18"/>
      <c r="X306" s="18"/>
      <c r="Y306" s="18"/>
      <c r="Z306" s="18"/>
      <c r="AA306" s="18"/>
      <c r="AB306" s="18"/>
      <c r="AC306" s="19"/>
    </row>
    <row r="307" spans="1:29" ht="13" x14ac:dyDescent="0.15">
      <c r="A307" s="19"/>
      <c r="B307" s="19"/>
      <c r="C307" s="19"/>
      <c r="D307" s="19"/>
      <c r="E307" s="19"/>
      <c r="F307" s="21"/>
      <c r="G307" s="21"/>
      <c r="H307" s="21"/>
      <c r="I307" s="19"/>
      <c r="J307" s="19"/>
      <c r="K307" s="21"/>
      <c r="L307" s="21"/>
      <c r="M307" s="19"/>
      <c r="N307" s="19"/>
      <c r="O307" s="18"/>
      <c r="P307" s="18"/>
      <c r="Q307" s="18"/>
      <c r="R307" s="18"/>
      <c r="S307" s="18"/>
      <c r="T307" s="18"/>
      <c r="U307" s="18"/>
      <c r="V307" s="18"/>
      <c r="W307" s="18"/>
      <c r="X307" s="18"/>
      <c r="Y307" s="18"/>
      <c r="Z307" s="18"/>
      <c r="AA307" s="18"/>
      <c r="AB307" s="18"/>
      <c r="AC307" s="19"/>
    </row>
    <row r="308" spans="1:29" ht="13" x14ac:dyDescent="0.15">
      <c r="A308" s="19"/>
      <c r="B308" s="19"/>
      <c r="C308" s="19"/>
      <c r="D308" s="19"/>
      <c r="E308" s="19"/>
      <c r="F308" s="21"/>
      <c r="G308" s="21"/>
      <c r="H308" s="21"/>
      <c r="I308" s="19"/>
      <c r="J308" s="19"/>
      <c r="K308" s="21"/>
      <c r="L308" s="21"/>
      <c r="M308" s="19"/>
      <c r="N308" s="19"/>
      <c r="O308" s="18"/>
      <c r="P308" s="18"/>
      <c r="Q308" s="18"/>
      <c r="R308" s="18"/>
      <c r="S308" s="18"/>
      <c r="T308" s="18"/>
      <c r="U308" s="18"/>
      <c r="V308" s="18"/>
      <c r="W308" s="18"/>
      <c r="X308" s="18"/>
      <c r="Y308" s="18"/>
      <c r="Z308" s="18"/>
      <c r="AA308" s="18"/>
      <c r="AB308" s="18"/>
      <c r="AC308" s="19"/>
    </row>
    <row r="309" spans="1:29" ht="13" x14ac:dyDescent="0.15">
      <c r="A309" s="19"/>
      <c r="B309" s="19"/>
      <c r="C309" s="19"/>
      <c r="D309" s="19"/>
      <c r="E309" s="19"/>
      <c r="F309" s="21"/>
      <c r="G309" s="21"/>
      <c r="H309" s="21"/>
      <c r="I309" s="19"/>
      <c r="J309" s="19"/>
      <c r="K309" s="21"/>
      <c r="L309" s="21"/>
      <c r="M309" s="19"/>
      <c r="N309" s="19"/>
      <c r="O309" s="18"/>
      <c r="P309" s="18"/>
      <c r="Q309" s="18"/>
      <c r="R309" s="18"/>
      <c r="S309" s="18"/>
      <c r="T309" s="18"/>
      <c r="U309" s="18"/>
      <c r="V309" s="18"/>
      <c r="W309" s="18"/>
      <c r="X309" s="18"/>
      <c r="Y309" s="18"/>
      <c r="Z309" s="18"/>
      <c r="AA309" s="18"/>
      <c r="AB309" s="18"/>
      <c r="AC309" s="19"/>
    </row>
    <row r="310" spans="1:29" ht="13" x14ac:dyDescent="0.15">
      <c r="A310" s="19"/>
      <c r="B310" s="19"/>
      <c r="C310" s="19"/>
      <c r="D310" s="19"/>
      <c r="E310" s="19"/>
      <c r="F310" s="21"/>
      <c r="G310" s="21"/>
      <c r="H310" s="21"/>
      <c r="I310" s="19"/>
      <c r="J310" s="19"/>
      <c r="K310" s="21"/>
      <c r="L310" s="21"/>
      <c r="M310" s="19"/>
      <c r="N310" s="19"/>
      <c r="O310" s="18"/>
      <c r="P310" s="18"/>
      <c r="Q310" s="18"/>
      <c r="R310" s="18"/>
      <c r="S310" s="18"/>
      <c r="T310" s="18"/>
      <c r="U310" s="18"/>
      <c r="V310" s="18"/>
      <c r="W310" s="18"/>
      <c r="X310" s="18"/>
      <c r="Y310" s="18"/>
      <c r="Z310" s="18"/>
      <c r="AA310" s="18"/>
      <c r="AB310" s="18"/>
      <c r="AC310" s="19"/>
    </row>
    <row r="311" spans="1:29" ht="13" x14ac:dyDescent="0.15">
      <c r="A311" s="19"/>
      <c r="B311" s="19"/>
      <c r="C311" s="19"/>
      <c r="D311" s="19"/>
      <c r="E311" s="19"/>
      <c r="F311" s="21"/>
      <c r="G311" s="21"/>
      <c r="H311" s="21"/>
      <c r="I311" s="19"/>
      <c r="J311" s="19"/>
      <c r="K311" s="21"/>
      <c r="L311" s="21"/>
      <c r="M311" s="19"/>
      <c r="N311" s="19"/>
      <c r="O311" s="18"/>
      <c r="P311" s="18"/>
      <c r="Q311" s="18"/>
      <c r="R311" s="18"/>
      <c r="S311" s="18"/>
      <c r="T311" s="18"/>
      <c r="U311" s="18"/>
      <c r="V311" s="18"/>
      <c r="W311" s="18"/>
      <c r="X311" s="18"/>
      <c r="Y311" s="18"/>
      <c r="Z311" s="18"/>
      <c r="AA311" s="18"/>
      <c r="AB311" s="18"/>
      <c r="AC311" s="19"/>
    </row>
    <row r="312" spans="1:29" ht="13" x14ac:dyDescent="0.15">
      <c r="A312" s="19"/>
      <c r="B312" s="19"/>
      <c r="C312" s="19"/>
      <c r="D312" s="19"/>
      <c r="E312" s="19"/>
      <c r="F312" s="21"/>
      <c r="G312" s="21"/>
      <c r="H312" s="21"/>
      <c r="I312" s="19"/>
      <c r="J312" s="19"/>
      <c r="K312" s="21"/>
      <c r="L312" s="21"/>
      <c r="M312" s="19"/>
      <c r="N312" s="19"/>
      <c r="O312" s="18"/>
      <c r="P312" s="18"/>
      <c r="Q312" s="18"/>
      <c r="R312" s="18"/>
      <c r="S312" s="18"/>
      <c r="T312" s="18"/>
      <c r="U312" s="18"/>
      <c r="V312" s="18"/>
      <c r="W312" s="18"/>
      <c r="X312" s="18"/>
      <c r="Y312" s="18"/>
      <c r="Z312" s="18"/>
      <c r="AA312" s="18"/>
      <c r="AB312" s="18"/>
      <c r="AC312" s="19"/>
    </row>
    <row r="313" spans="1:29" ht="13" x14ac:dyDescent="0.15">
      <c r="A313" s="19"/>
      <c r="B313" s="19"/>
      <c r="C313" s="19"/>
      <c r="D313" s="19"/>
      <c r="E313" s="19"/>
      <c r="F313" s="21"/>
      <c r="G313" s="21"/>
      <c r="H313" s="21"/>
      <c r="I313" s="19"/>
      <c r="J313" s="19"/>
      <c r="K313" s="21"/>
      <c r="L313" s="21"/>
      <c r="M313" s="19"/>
      <c r="N313" s="19"/>
      <c r="O313" s="18"/>
      <c r="P313" s="18"/>
      <c r="Q313" s="18"/>
      <c r="R313" s="18"/>
      <c r="S313" s="18"/>
      <c r="T313" s="18"/>
      <c r="U313" s="18"/>
      <c r="V313" s="18"/>
      <c r="W313" s="18"/>
      <c r="X313" s="18"/>
      <c r="Y313" s="18"/>
      <c r="Z313" s="18"/>
      <c r="AA313" s="18"/>
      <c r="AB313" s="18"/>
      <c r="AC313" s="19"/>
    </row>
    <row r="314" spans="1:29" ht="13" x14ac:dyDescent="0.15">
      <c r="A314" s="19"/>
      <c r="B314" s="19"/>
      <c r="C314" s="19"/>
      <c r="D314" s="19"/>
      <c r="E314" s="19"/>
      <c r="F314" s="21"/>
      <c r="G314" s="21"/>
      <c r="H314" s="21"/>
      <c r="I314" s="19"/>
      <c r="J314" s="19"/>
      <c r="K314" s="21"/>
      <c r="L314" s="21"/>
      <c r="M314" s="19"/>
      <c r="N314" s="19"/>
      <c r="O314" s="18"/>
      <c r="P314" s="18"/>
      <c r="Q314" s="18"/>
      <c r="R314" s="18"/>
      <c r="S314" s="18"/>
      <c r="T314" s="18"/>
      <c r="U314" s="18"/>
      <c r="V314" s="18"/>
      <c r="W314" s="18"/>
      <c r="X314" s="18"/>
      <c r="Y314" s="18"/>
      <c r="Z314" s="18"/>
      <c r="AA314" s="18"/>
      <c r="AB314" s="18"/>
      <c r="AC314" s="19"/>
    </row>
    <row r="315" spans="1:29" ht="13" x14ac:dyDescent="0.15">
      <c r="A315" s="19"/>
      <c r="B315" s="19"/>
      <c r="C315" s="19"/>
      <c r="D315" s="19"/>
      <c r="E315" s="19"/>
      <c r="F315" s="21"/>
      <c r="G315" s="21"/>
      <c r="H315" s="21"/>
      <c r="I315" s="19"/>
      <c r="J315" s="19"/>
      <c r="K315" s="21"/>
      <c r="L315" s="21"/>
      <c r="M315" s="19"/>
      <c r="N315" s="19"/>
      <c r="O315" s="18"/>
      <c r="P315" s="18"/>
      <c r="Q315" s="18"/>
      <c r="R315" s="18"/>
      <c r="S315" s="18"/>
      <c r="T315" s="18"/>
      <c r="U315" s="18"/>
      <c r="V315" s="18"/>
      <c r="W315" s="18"/>
      <c r="X315" s="18"/>
      <c r="Y315" s="18"/>
      <c r="Z315" s="18"/>
      <c r="AA315" s="18"/>
      <c r="AB315" s="18"/>
      <c r="AC315" s="19"/>
    </row>
    <row r="316" spans="1:29" ht="13" x14ac:dyDescent="0.15">
      <c r="A316" s="19"/>
      <c r="B316" s="19"/>
      <c r="C316" s="19"/>
      <c r="D316" s="19"/>
      <c r="E316" s="19"/>
      <c r="F316" s="21"/>
      <c r="G316" s="21"/>
      <c r="H316" s="21"/>
      <c r="I316" s="19"/>
      <c r="J316" s="19"/>
      <c r="K316" s="21"/>
      <c r="L316" s="21"/>
      <c r="M316" s="19"/>
      <c r="N316" s="19"/>
      <c r="O316" s="18"/>
      <c r="P316" s="18"/>
      <c r="Q316" s="18"/>
      <c r="R316" s="18"/>
      <c r="S316" s="18"/>
      <c r="T316" s="18"/>
      <c r="U316" s="18"/>
      <c r="V316" s="18"/>
      <c r="W316" s="18"/>
      <c r="X316" s="18"/>
      <c r="Y316" s="18"/>
      <c r="Z316" s="18"/>
      <c r="AA316" s="18"/>
      <c r="AB316" s="18"/>
      <c r="AC316" s="19"/>
    </row>
    <row r="317" spans="1:29" ht="13" x14ac:dyDescent="0.15">
      <c r="A317" s="19"/>
      <c r="B317" s="19"/>
      <c r="C317" s="19"/>
      <c r="D317" s="19"/>
      <c r="E317" s="19"/>
      <c r="F317" s="21"/>
      <c r="G317" s="21"/>
      <c r="H317" s="21"/>
      <c r="I317" s="19"/>
      <c r="J317" s="19"/>
      <c r="K317" s="21"/>
      <c r="L317" s="21"/>
      <c r="M317" s="19"/>
      <c r="N317" s="19"/>
      <c r="O317" s="18"/>
      <c r="P317" s="18"/>
      <c r="Q317" s="18"/>
      <c r="R317" s="18"/>
      <c r="S317" s="18"/>
      <c r="T317" s="18"/>
      <c r="U317" s="18"/>
      <c r="V317" s="18"/>
      <c r="W317" s="18"/>
      <c r="X317" s="18"/>
      <c r="Y317" s="18"/>
      <c r="Z317" s="18"/>
      <c r="AA317" s="18"/>
      <c r="AB317" s="18"/>
      <c r="AC317" s="19"/>
    </row>
    <row r="318" spans="1:29" ht="13" x14ac:dyDescent="0.15">
      <c r="A318" s="19"/>
      <c r="B318" s="19"/>
      <c r="C318" s="19"/>
      <c r="D318" s="19"/>
      <c r="E318" s="19"/>
      <c r="F318" s="21"/>
      <c r="G318" s="21"/>
      <c r="H318" s="21"/>
      <c r="I318" s="19"/>
      <c r="J318" s="19"/>
      <c r="K318" s="21"/>
      <c r="L318" s="21"/>
      <c r="M318" s="19"/>
      <c r="N318" s="19"/>
      <c r="O318" s="18"/>
      <c r="P318" s="18"/>
      <c r="Q318" s="18"/>
      <c r="R318" s="18"/>
      <c r="S318" s="18"/>
      <c r="T318" s="18"/>
      <c r="U318" s="18"/>
      <c r="V318" s="18"/>
      <c r="W318" s="18"/>
      <c r="X318" s="18"/>
      <c r="Y318" s="18"/>
      <c r="Z318" s="18"/>
      <c r="AA318" s="18"/>
      <c r="AB318" s="18"/>
      <c r="AC318" s="19"/>
    </row>
    <row r="319" spans="1:29" ht="13" x14ac:dyDescent="0.15">
      <c r="A319" s="19"/>
      <c r="B319" s="19"/>
      <c r="C319" s="19"/>
      <c r="D319" s="19"/>
      <c r="E319" s="19"/>
      <c r="F319" s="21"/>
      <c r="G319" s="21"/>
      <c r="H319" s="21"/>
      <c r="I319" s="19"/>
      <c r="J319" s="19"/>
      <c r="K319" s="21"/>
      <c r="L319" s="21"/>
      <c r="M319" s="19"/>
      <c r="N319" s="19"/>
      <c r="O319" s="18"/>
      <c r="P319" s="18"/>
      <c r="Q319" s="18"/>
      <c r="R319" s="18"/>
      <c r="S319" s="18"/>
      <c r="T319" s="18"/>
      <c r="U319" s="18"/>
      <c r="V319" s="18"/>
      <c r="W319" s="18"/>
      <c r="X319" s="18"/>
      <c r="Y319" s="18"/>
      <c r="Z319" s="18"/>
      <c r="AA319" s="18"/>
      <c r="AB319" s="18"/>
      <c r="AC319" s="19"/>
    </row>
    <row r="320" spans="1:29" ht="13" x14ac:dyDescent="0.15">
      <c r="A320" s="19"/>
      <c r="B320" s="19"/>
      <c r="C320" s="19"/>
      <c r="D320" s="19"/>
      <c r="E320" s="19"/>
      <c r="F320" s="21"/>
      <c r="G320" s="21"/>
      <c r="H320" s="21"/>
      <c r="I320" s="19"/>
      <c r="J320" s="19"/>
      <c r="K320" s="21"/>
      <c r="L320" s="21"/>
      <c r="M320" s="19"/>
      <c r="N320" s="19"/>
      <c r="O320" s="18"/>
      <c r="P320" s="18"/>
      <c r="Q320" s="18"/>
      <c r="R320" s="18"/>
      <c r="S320" s="18"/>
      <c r="T320" s="18"/>
      <c r="U320" s="18"/>
      <c r="V320" s="18"/>
      <c r="W320" s="18"/>
      <c r="X320" s="18"/>
      <c r="Y320" s="18"/>
      <c r="Z320" s="18"/>
      <c r="AA320" s="18"/>
      <c r="AB320" s="18"/>
      <c r="AC320" s="19"/>
    </row>
    <row r="321" spans="1:29" ht="13" x14ac:dyDescent="0.15">
      <c r="A321" s="19"/>
      <c r="B321" s="19"/>
      <c r="C321" s="19"/>
      <c r="D321" s="19"/>
      <c r="E321" s="19"/>
      <c r="F321" s="21"/>
      <c r="G321" s="21"/>
      <c r="H321" s="21"/>
      <c r="I321" s="19"/>
      <c r="J321" s="19"/>
      <c r="K321" s="21"/>
      <c r="L321" s="21"/>
      <c r="M321" s="19"/>
      <c r="N321" s="19"/>
      <c r="O321" s="18"/>
      <c r="P321" s="18"/>
      <c r="Q321" s="18"/>
      <c r="R321" s="18"/>
      <c r="S321" s="18"/>
      <c r="T321" s="18"/>
      <c r="U321" s="18"/>
      <c r="V321" s="18"/>
      <c r="W321" s="18"/>
      <c r="X321" s="18"/>
      <c r="Y321" s="18"/>
      <c r="Z321" s="18"/>
      <c r="AA321" s="18"/>
      <c r="AB321" s="18"/>
      <c r="AC321" s="19"/>
    </row>
    <row r="322" spans="1:29" ht="13" x14ac:dyDescent="0.15">
      <c r="A322" s="19"/>
      <c r="B322" s="19"/>
      <c r="C322" s="19"/>
      <c r="D322" s="19"/>
      <c r="E322" s="19"/>
      <c r="F322" s="21"/>
      <c r="G322" s="21"/>
      <c r="H322" s="21"/>
      <c r="I322" s="19"/>
      <c r="J322" s="19"/>
      <c r="K322" s="21"/>
      <c r="L322" s="21"/>
      <c r="M322" s="19"/>
      <c r="N322" s="19"/>
      <c r="O322" s="18"/>
      <c r="P322" s="18"/>
      <c r="Q322" s="18"/>
      <c r="R322" s="18"/>
      <c r="S322" s="18"/>
      <c r="T322" s="18"/>
      <c r="U322" s="18"/>
      <c r="V322" s="18"/>
      <c r="W322" s="18"/>
      <c r="X322" s="18"/>
      <c r="Y322" s="18"/>
      <c r="Z322" s="18"/>
      <c r="AA322" s="18"/>
      <c r="AB322" s="18"/>
      <c r="AC322" s="19"/>
    </row>
    <row r="323" spans="1:29" ht="13" x14ac:dyDescent="0.15">
      <c r="A323" s="19"/>
      <c r="B323" s="19"/>
      <c r="C323" s="19"/>
      <c r="D323" s="19"/>
      <c r="E323" s="19"/>
      <c r="F323" s="21"/>
      <c r="G323" s="21"/>
      <c r="H323" s="21"/>
      <c r="I323" s="19"/>
      <c r="J323" s="19"/>
      <c r="K323" s="21"/>
      <c r="L323" s="21"/>
      <c r="M323" s="19"/>
      <c r="N323" s="19"/>
      <c r="O323" s="18"/>
      <c r="P323" s="18"/>
      <c r="Q323" s="18"/>
      <c r="R323" s="18"/>
      <c r="S323" s="18"/>
      <c r="T323" s="18"/>
      <c r="U323" s="18"/>
      <c r="V323" s="18"/>
      <c r="W323" s="18"/>
      <c r="X323" s="18"/>
      <c r="Y323" s="18"/>
      <c r="Z323" s="18"/>
      <c r="AA323" s="18"/>
      <c r="AB323" s="18"/>
      <c r="AC323" s="19"/>
    </row>
    <row r="324" spans="1:29" ht="13" x14ac:dyDescent="0.15">
      <c r="A324" s="19"/>
      <c r="B324" s="19"/>
      <c r="C324" s="19"/>
      <c r="D324" s="19"/>
      <c r="E324" s="19"/>
      <c r="F324" s="21"/>
      <c r="G324" s="21"/>
      <c r="H324" s="21"/>
      <c r="I324" s="19"/>
      <c r="J324" s="19"/>
      <c r="K324" s="21"/>
      <c r="L324" s="21"/>
      <c r="M324" s="19"/>
      <c r="N324" s="19"/>
      <c r="O324" s="18"/>
      <c r="P324" s="18"/>
      <c r="Q324" s="18"/>
      <c r="R324" s="18"/>
      <c r="S324" s="18"/>
      <c r="T324" s="18"/>
      <c r="U324" s="18"/>
      <c r="V324" s="18"/>
      <c r="W324" s="18"/>
      <c r="X324" s="18"/>
      <c r="Y324" s="18"/>
      <c r="Z324" s="18"/>
      <c r="AA324" s="18"/>
      <c r="AB324" s="18"/>
      <c r="AC324" s="19"/>
    </row>
    <row r="325" spans="1:29" ht="13" x14ac:dyDescent="0.15">
      <c r="A325" s="19"/>
      <c r="B325" s="19"/>
      <c r="C325" s="19"/>
      <c r="D325" s="19"/>
      <c r="E325" s="19"/>
      <c r="F325" s="21"/>
      <c r="G325" s="21"/>
      <c r="H325" s="21"/>
      <c r="I325" s="19"/>
      <c r="J325" s="19"/>
      <c r="K325" s="21"/>
      <c r="L325" s="21"/>
      <c r="M325" s="19"/>
      <c r="N325" s="19"/>
      <c r="O325" s="18"/>
      <c r="P325" s="18"/>
      <c r="Q325" s="18"/>
      <c r="R325" s="18"/>
      <c r="S325" s="18"/>
      <c r="T325" s="18"/>
      <c r="U325" s="18"/>
      <c r="V325" s="18"/>
      <c r="W325" s="18"/>
      <c r="X325" s="18"/>
      <c r="Y325" s="18"/>
      <c r="Z325" s="18"/>
      <c r="AA325" s="18"/>
      <c r="AB325" s="18"/>
      <c r="AC325" s="19"/>
    </row>
    <row r="326" spans="1:29" ht="13" x14ac:dyDescent="0.15">
      <c r="A326" s="19"/>
      <c r="B326" s="19"/>
      <c r="C326" s="19"/>
      <c r="D326" s="19"/>
      <c r="E326" s="19"/>
      <c r="F326" s="21"/>
      <c r="G326" s="21"/>
      <c r="H326" s="21"/>
      <c r="I326" s="19"/>
      <c r="J326" s="19"/>
      <c r="K326" s="21"/>
      <c r="L326" s="21"/>
      <c r="M326" s="19"/>
      <c r="N326" s="19"/>
      <c r="O326" s="18"/>
      <c r="P326" s="18"/>
      <c r="Q326" s="18"/>
      <c r="R326" s="18"/>
      <c r="S326" s="18"/>
      <c r="T326" s="18"/>
      <c r="U326" s="18"/>
      <c r="V326" s="18"/>
      <c r="W326" s="18"/>
      <c r="X326" s="18"/>
      <c r="Y326" s="18"/>
      <c r="Z326" s="18"/>
      <c r="AA326" s="18"/>
      <c r="AB326" s="18"/>
      <c r="AC326" s="19"/>
    </row>
    <row r="327" spans="1:29" ht="13" x14ac:dyDescent="0.15">
      <c r="A327" s="19"/>
      <c r="B327" s="19"/>
      <c r="C327" s="19"/>
      <c r="D327" s="19"/>
      <c r="E327" s="19"/>
      <c r="F327" s="21"/>
      <c r="G327" s="21"/>
      <c r="H327" s="21"/>
      <c r="I327" s="19"/>
      <c r="J327" s="19"/>
      <c r="K327" s="21"/>
      <c r="L327" s="21"/>
      <c r="M327" s="19"/>
      <c r="N327" s="19"/>
      <c r="O327" s="18"/>
      <c r="P327" s="18"/>
      <c r="Q327" s="18"/>
      <c r="R327" s="18"/>
      <c r="S327" s="18"/>
      <c r="T327" s="18"/>
      <c r="U327" s="18"/>
      <c r="V327" s="18"/>
      <c r="W327" s="18"/>
      <c r="X327" s="18"/>
      <c r="Y327" s="18"/>
      <c r="Z327" s="18"/>
      <c r="AA327" s="18"/>
      <c r="AB327" s="18"/>
      <c r="AC327" s="19"/>
    </row>
    <row r="328" spans="1:29" ht="13" x14ac:dyDescent="0.15">
      <c r="A328" s="19"/>
      <c r="B328" s="19"/>
      <c r="C328" s="19"/>
      <c r="D328" s="19"/>
      <c r="E328" s="19"/>
      <c r="F328" s="21"/>
      <c r="G328" s="21"/>
      <c r="H328" s="21"/>
      <c r="I328" s="19"/>
      <c r="J328" s="19"/>
      <c r="K328" s="21"/>
      <c r="L328" s="21"/>
      <c r="M328" s="19"/>
      <c r="N328" s="19"/>
      <c r="O328" s="18"/>
      <c r="P328" s="18"/>
      <c r="Q328" s="18"/>
      <c r="R328" s="18"/>
      <c r="S328" s="18"/>
      <c r="T328" s="18"/>
      <c r="U328" s="18"/>
      <c r="V328" s="18"/>
      <c r="W328" s="18"/>
      <c r="X328" s="18"/>
      <c r="Y328" s="18"/>
      <c r="Z328" s="18"/>
      <c r="AA328" s="18"/>
      <c r="AB328" s="18"/>
      <c r="AC328" s="19"/>
    </row>
    <row r="329" spans="1:29" ht="13" x14ac:dyDescent="0.15">
      <c r="A329" s="19"/>
      <c r="B329" s="19"/>
      <c r="C329" s="19"/>
      <c r="D329" s="19"/>
      <c r="E329" s="19"/>
      <c r="F329" s="21"/>
      <c r="G329" s="21"/>
      <c r="H329" s="21"/>
      <c r="I329" s="19"/>
      <c r="J329" s="19"/>
      <c r="K329" s="21"/>
      <c r="L329" s="21"/>
      <c r="M329" s="19"/>
      <c r="N329" s="19"/>
      <c r="O329" s="18"/>
      <c r="P329" s="18"/>
      <c r="Q329" s="18"/>
      <c r="R329" s="18"/>
      <c r="S329" s="18"/>
      <c r="T329" s="18"/>
      <c r="U329" s="18"/>
      <c r="V329" s="18"/>
      <c r="W329" s="18"/>
      <c r="X329" s="18"/>
      <c r="Y329" s="18"/>
      <c r="Z329" s="18"/>
      <c r="AA329" s="18"/>
      <c r="AB329" s="18"/>
      <c r="AC329" s="19"/>
    </row>
    <row r="330" spans="1:29" ht="13" x14ac:dyDescent="0.15">
      <c r="A330" s="19"/>
      <c r="B330" s="19"/>
      <c r="C330" s="19"/>
      <c r="D330" s="19"/>
      <c r="E330" s="19"/>
      <c r="F330" s="21"/>
      <c r="G330" s="21"/>
      <c r="H330" s="21"/>
      <c r="I330" s="19"/>
      <c r="J330" s="19"/>
      <c r="K330" s="21"/>
      <c r="L330" s="21"/>
      <c r="M330" s="19"/>
      <c r="N330" s="19"/>
      <c r="O330" s="18"/>
      <c r="P330" s="18"/>
      <c r="Q330" s="18"/>
      <c r="R330" s="18"/>
      <c r="S330" s="18"/>
      <c r="T330" s="18"/>
      <c r="U330" s="18"/>
      <c r="V330" s="18"/>
      <c r="W330" s="18"/>
      <c r="X330" s="18"/>
      <c r="Y330" s="18"/>
      <c r="Z330" s="18"/>
      <c r="AA330" s="18"/>
      <c r="AB330" s="18"/>
      <c r="AC330" s="19"/>
    </row>
    <row r="331" spans="1:29" ht="13" x14ac:dyDescent="0.15">
      <c r="A331" s="19"/>
      <c r="B331" s="19"/>
      <c r="C331" s="19"/>
      <c r="D331" s="19"/>
      <c r="E331" s="19"/>
      <c r="F331" s="21"/>
      <c r="G331" s="21"/>
      <c r="H331" s="21"/>
      <c r="I331" s="19"/>
      <c r="J331" s="19"/>
      <c r="K331" s="21"/>
      <c r="L331" s="21"/>
      <c r="M331" s="19"/>
      <c r="N331" s="19"/>
      <c r="O331" s="18"/>
      <c r="P331" s="18"/>
      <c r="Q331" s="18"/>
      <c r="R331" s="18"/>
      <c r="S331" s="18"/>
      <c r="T331" s="18"/>
      <c r="U331" s="18"/>
      <c r="V331" s="18"/>
      <c r="W331" s="18"/>
      <c r="X331" s="18"/>
      <c r="Y331" s="18"/>
      <c r="Z331" s="18"/>
      <c r="AA331" s="18"/>
      <c r="AB331" s="18"/>
      <c r="AC331" s="19"/>
    </row>
    <row r="332" spans="1:29" ht="13" x14ac:dyDescent="0.15">
      <c r="A332" s="19"/>
      <c r="B332" s="19"/>
      <c r="C332" s="19"/>
      <c r="D332" s="19"/>
      <c r="E332" s="19"/>
      <c r="F332" s="21"/>
      <c r="G332" s="21"/>
      <c r="H332" s="21"/>
      <c r="I332" s="19"/>
      <c r="J332" s="19"/>
      <c r="K332" s="21"/>
      <c r="L332" s="21"/>
      <c r="M332" s="19"/>
      <c r="N332" s="19"/>
      <c r="O332" s="18"/>
      <c r="P332" s="18"/>
      <c r="Q332" s="18"/>
      <c r="R332" s="18"/>
      <c r="S332" s="18"/>
      <c r="T332" s="18"/>
      <c r="U332" s="18"/>
      <c r="V332" s="18"/>
      <c r="W332" s="18"/>
      <c r="X332" s="18"/>
      <c r="Y332" s="18"/>
      <c r="Z332" s="18"/>
      <c r="AA332" s="18"/>
      <c r="AB332" s="18"/>
      <c r="AC332" s="19"/>
    </row>
    <row r="333" spans="1:29" ht="13" x14ac:dyDescent="0.15">
      <c r="A333" s="19"/>
      <c r="B333" s="19"/>
      <c r="C333" s="19"/>
      <c r="D333" s="19"/>
      <c r="E333" s="19"/>
      <c r="F333" s="21"/>
      <c r="G333" s="21"/>
      <c r="H333" s="21"/>
      <c r="I333" s="19"/>
      <c r="J333" s="19"/>
      <c r="K333" s="21"/>
      <c r="L333" s="21"/>
      <c r="M333" s="19"/>
      <c r="N333" s="19"/>
      <c r="O333" s="18"/>
      <c r="P333" s="18"/>
      <c r="Q333" s="18"/>
      <c r="R333" s="18"/>
      <c r="S333" s="18"/>
      <c r="T333" s="18"/>
      <c r="U333" s="18"/>
      <c r="V333" s="18"/>
      <c r="W333" s="18"/>
      <c r="X333" s="18"/>
      <c r="Y333" s="18"/>
      <c r="Z333" s="18"/>
      <c r="AA333" s="18"/>
      <c r="AB333" s="18"/>
      <c r="AC333" s="19"/>
    </row>
    <row r="334" spans="1:29" ht="13" x14ac:dyDescent="0.15">
      <c r="A334" s="19"/>
      <c r="B334" s="19"/>
      <c r="C334" s="19"/>
      <c r="D334" s="19"/>
      <c r="E334" s="19"/>
      <c r="F334" s="21"/>
      <c r="G334" s="21"/>
      <c r="H334" s="21"/>
      <c r="I334" s="19"/>
      <c r="J334" s="19"/>
      <c r="K334" s="21"/>
      <c r="L334" s="21"/>
      <c r="M334" s="19"/>
      <c r="N334" s="19"/>
      <c r="O334" s="18"/>
      <c r="P334" s="18"/>
      <c r="Q334" s="18"/>
      <c r="R334" s="18"/>
      <c r="S334" s="18"/>
      <c r="T334" s="18"/>
      <c r="U334" s="18"/>
      <c r="V334" s="18"/>
      <c r="W334" s="18"/>
      <c r="X334" s="18"/>
      <c r="Y334" s="18"/>
      <c r="Z334" s="18"/>
      <c r="AA334" s="18"/>
      <c r="AB334" s="18"/>
      <c r="AC334" s="19"/>
    </row>
    <row r="335" spans="1:29" ht="13" x14ac:dyDescent="0.15">
      <c r="A335" s="19"/>
      <c r="B335" s="19"/>
      <c r="C335" s="19"/>
      <c r="D335" s="19"/>
      <c r="E335" s="19"/>
      <c r="F335" s="21"/>
      <c r="G335" s="21"/>
      <c r="H335" s="21"/>
      <c r="I335" s="19"/>
      <c r="J335" s="19"/>
      <c r="K335" s="21"/>
      <c r="L335" s="21"/>
      <c r="M335" s="19"/>
      <c r="N335" s="19"/>
      <c r="O335" s="18"/>
      <c r="P335" s="18"/>
      <c r="Q335" s="18"/>
      <c r="R335" s="18"/>
      <c r="S335" s="18"/>
      <c r="T335" s="18"/>
      <c r="U335" s="18"/>
      <c r="V335" s="18"/>
      <c r="W335" s="18"/>
      <c r="X335" s="18"/>
      <c r="Y335" s="18"/>
      <c r="Z335" s="18"/>
      <c r="AA335" s="18"/>
      <c r="AB335" s="18"/>
      <c r="AC335" s="19"/>
    </row>
    <row r="336" spans="1:29" ht="13" x14ac:dyDescent="0.15">
      <c r="A336" s="19"/>
      <c r="B336" s="19"/>
      <c r="C336" s="19"/>
      <c r="D336" s="19"/>
      <c r="E336" s="19"/>
      <c r="F336" s="21"/>
      <c r="G336" s="21"/>
      <c r="H336" s="21"/>
      <c r="I336" s="19"/>
      <c r="J336" s="19"/>
      <c r="K336" s="21"/>
      <c r="L336" s="21"/>
      <c r="M336" s="19"/>
      <c r="N336" s="19"/>
      <c r="O336" s="18"/>
      <c r="P336" s="18"/>
      <c r="Q336" s="18"/>
      <c r="R336" s="18"/>
      <c r="S336" s="18"/>
      <c r="T336" s="18"/>
      <c r="U336" s="18"/>
      <c r="V336" s="18"/>
      <c r="W336" s="18"/>
      <c r="X336" s="18"/>
      <c r="Y336" s="18"/>
      <c r="Z336" s="18"/>
      <c r="AA336" s="18"/>
      <c r="AB336" s="18"/>
      <c r="AC336" s="19"/>
    </row>
    <row r="337" spans="1:29" ht="13" x14ac:dyDescent="0.15">
      <c r="A337" s="19"/>
      <c r="B337" s="19"/>
      <c r="C337" s="19"/>
      <c r="D337" s="19"/>
      <c r="E337" s="19"/>
      <c r="F337" s="21"/>
      <c r="G337" s="21"/>
      <c r="H337" s="21"/>
      <c r="I337" s="19"/>
      <c r="J337" s="19"/>
      <c r="K337" s="21"/>
      <c r="L337" s="21"/>
      <c r="M337" s="19"/>
      <c r="N337" s="19"/>
      <c r="O337" s="18"/>
      <c r="P337" s="18"/>
      <c r="Q337" s="18"/>
      <c r="R337" s="18"/>
      <c r="S337" s="18"/>
      <c r="T337" s="18"/>
      <c r="U337" s="18"/>
      <c r="V337" s="18"/>
      <c r="W337" s="18"/>
      <c r="X337" s="18"/>
      <c r="Y337" s="18"/>
      <c r="Z337" s="18"/>
      <c r="AA337" s="18"/>
      <c r="AB337" s="18"/>
      <c r="AC337" s="19"/>
    </row>
    <row r="338" spans="1:29" ht="13" x14ac:dyDescent="0.15">
      <c r="A338" s="19"/>
      <c r="B338" s="19"/>
      <c r="C338" s="19"/>
      <c r="D338" s="19"/>
      <c r="E338" s="19"/>
      <c r="F338" s="21"/>
      <c r="G338" s="21"/>
      <c r="H338" s="21"/>
      <c r="I338" s="19"/>
      <c r="J338" s="19"/>
      <c r="K338" s="21"/>
      <c r="L338" s="21"/>
      <c r="M338" s="19"/>
      <c r="N338" s="19"/>
      <c r="O338" s="18"/>
      <c r="P338" s="18"/>
      <c r="Q338" s="18"/>
      <c r="R338" s="18"/>
      <c r="S338" s="18"/>
      <c r="T338" s="18"/>
      <c r="U338" s="18"/>
      <c r="V338" s="18"/>
      <c r="W338" s="18"/>
      <c r="X338" s="18"/>
      <c r="Y338" s="18"/>
      <c r="Z338" s="18"/>
      <c r="AA338" s="18"/>
      <c r="AB338" s="18"/>
      <c r="AC338" s="19"/>
    </row>
    <row r="339" spans="1:29" ht="13" x14ac:dyDescent="0.15">
      <c r="A339" s="19"/>
      <c r="B339" s="19"/>
      <c r="C339" s="19"/>
      <c r="D339" s="19"/>
      <c r="E339" s="19"/>
      <c r="F339" s="21"/>
      <c r="G339" s="21"/>
      <c r="H339" s="21"/>
      <c r="I339" s="19"/>
      <c r="J339" s="19"/>
      <c r="K339" s="21"/>
      <c r="L339" s="21"/>
      <c r="M339" s="19"/>
      <c r="N339" s="19"/>
      <c r="O339" s="18"/>
      <c r="P339" s="18"/>
      <c r="Q339" s="18"/>
      <c r="R339" s="18"/>
      <c r="S339" s="18"/>
      <c r="T339" s="18"/>
      <c r="U339" s="18"/>
      <c r="V339" s="18"/>
      <c r="W339" s="18"/>
      <c r="X339" s="18"/>
      <c r="Y339" s="18"/>
      <c r="Z339" s="18"/>
      <c r="AA339" s="18"/>
      <c r="AB339" s="18"/>
      <c r="AC339" s="19"/>
    </row>
    <row r="340" spans="1:29" ht="13" x14ac:dyDescent="0.15">
      <c r="A340" s="19"/>
      <c r="B340" s="19"/>
      <c r="C340" s="19"/>
      <c r="D340" s="19"/>
      <c r="E340" s="19"/>
      <c r="F340" s="21"/>
      <c r="G340" s="21"/>
      <c r="H340" s="21"/>
      <c r="I340" s="19"/>
      <c r="J340" s="19"/>
      <c r="K340" s="21"/>
      <c r="L340" s="21"/>
      <c r="M340" s="19"/>
      <c r="N340" s="19"/>
      <c r="O340" s="18"/>
      <c r="P340" s="18"/>
      <c r="Q340" s="18"/>
      <c r="R340" s="18"/>
      <c r="S340" s="18"/>
      <c r="T340" s="18"/>
      <c r="U340" s="18"/>
      <c r="V340" s="18"/>
      <c r="W340" s="18"/>
      <c r="X340" s="18"/>
      <c r="Y340" s="18"/>
      <c r="Z340" s="18"/>
      <c r="AA340" s="18"/>
      <c r="AB340" s="18"/>
      <c r="AC340" s="19"/>
    </row>
    <row r="341" spans="1:29" ht="13" x14ac:dyDescent="0.15">
      <c r="A341" s="19"/>
      <c r="B341" s="19"/>
      <c r="C341" s="19"/>
      <c r="D341" s="19"/>
      <c r="E341" s="19"/>
      <c r="F341" s="21"/>
      <c r="G341" s="21"/>
      <c r="H341" s="21"/>
      <c r="I341" s="19"/>
      <c r="J341" s="19"/>
      <c r="K341" s="21"/>
      <c r="L341" s="21"/>
      <c r="M341" s="19"/>
      <c r="N341" s="19"/>
      <c r="O341" s="18"/>
      <c r="P341" s="18"/>
      <c r="Q341" s="18"/>
      <c r="R341" s="18"/>
      <c r="S341" s="18"/>
      <c r="T341" s="18"/>
      <c r="U341" s="18"/>
      <c r="V341" s="18"/>
      <c r="W341" s="18"/>
      <c r="X341" s="18"/>
      <c r="Y341" s="18"/>
      <c r="Z341" s="18"/>
      <c r="AA341" s="18"/>
      <c r="AB341" s="18"/>
      <c r="AC341" s="19"/>
    </row>
    <row r="342" spans="1:29" ht="13" x14ac:dyDescent="0.15">
      <c r="A342" s="19"/>
      <c r="B342" s="19"/>
      <c r="C342" s="19"/>
      <c r="D342" s="19"/>
      <c r="E342" s="19"/>
      <c r="F342" s="21"/>
      <c r="G342" s="21"/>
      <c r="H342" s="21"/>
      <c r="I342" s="19"/>
      <c r="J342" s="19"/>
      <c r="K342" s="21"/>
      <c r="L342" s="21"/>
      <c r="M342" s="19"/>
      <c r="N342" s="19"/>
      <c r="O342" s="18"/>
      <c r="P342" s="18"/>
      <c r="Q342" s="18"/>
      <c r="R342" s="18"/>
      <c r="S342" s="18"/>
      <c r="T342" s="18"/>
      <c r="U342" s="18"/>
      <c r="V342" s="18"/>
      <c r="W342" s="18"/>
      <c r="X342" s="18"/>
      <c r="Y342" s="18"/>
      <c r="Z342" s="18"/>
      <c r="AA342" s="18"/>
      <c r="AB342" s="18"/>
      <c r="AC342" s="19"/>
    </row>
    <row r="343" spans="1:29" ht="13" x14ac:dyDescent="0.15">
      <c r="A343" s="19"/>
      <c r="B343" s="19"/>
      <c r="C343" s="19"/>
      <c r="D343" s="19"/>
      <c r="E343" s="19"/>
      <c r="F343" s="21"/>
      <c r="G343" s="21"/>
      <c r="H343" s="21"/>
      <c r="I343" s="19"/>
      <c r="J343" s="19"/>
      <c r="K343" s="21"/>
      <c r="L343" s="21"/>
      <c r="M343" s="19"/>
      <c r="N343" s="19"/>
      <c r="O343" s="18"/>
      <c r="P343" s="18"/>
      <c r="Q343" s="18"/>
      <c r="R343" s="18"/>
      <c r="S343" s="18"/>
      <c r="T343" s="18"/>
      <c r="U343" s="18"/>
      <c r="V343" s="18"/>
      <c r="W343" s="18"/>
      <c r="X343" s="18"/>
      <c r="Y343" s="18"/>
      <c r="Z343" s="18"/>
      <c r="AA343" s="18"/>
      <c r="AB343" s="18"/>
      <c r="AC343" s="19"/>
    </row>
    <row r="344" spans="1:29" ht="13" x14ac:dyDescent="0.15">
      <c r="A344" s="19"/>
      <c r="B344" s="19"/>
      <c r="C344" s="19"/>
      <c r="D344" s="19"/>
      <c r="E344" s="19"/>
      <c r="F344" s="21"/>
      <c r="G344" s="21"/>
      <c r="H344" s="21"/>
      <c r="I344" s="19"/>
      <c r="J344" s="19"/>
      <c r="K344" s="21"/>
      <c r="L344" s="21"/>
      <c r="M344" s="19"/>
      <c r="N344" s="19"/>
      <c r="O344" s="18"/>
      <c r="P344" s="18"/>
      <c r="Q344" s="18"/>
      <c r="R344" s="18"/>
      <c r="S344" s="18"/>
      <c r="T344" s="18"/>
      <c r="U344" s="18"/>
      <c r="V344" s="18"/>
      <c r="W344" s="18"/>
      <c r="X344" s="18"/>
      <c r="Y344" s="18"/>
      <c r="Z344" s="18"/>
      <c r="AA344" s="18"/>
      <c r="AB344" s="18"/>
      <c r="AC344" s="19"/>
    </row>
    <row r="345" spans="1:29" ht="13" x14ac:dyDescent="0.15">
      <c r="A345" s="19"/>
      <c r="B345" s="19"/>
      <c r="C345" s="19"/>
      <c r="D345" s="19"/>
      <c r="E345" s="19"/>
      <c r="F345" s="21"/>
      <c r="G345" s="21"/>
      <c r="H345" s="21"/>
      <c r="I345" s="19"/>
      <c r="J345" s="19"/>
      <c r="K345" s="21"/>
      <c r="L345" s="21"/>
      <c r="M345" s="19"/>
      <c r="N345" s="19"/>
      <c r="O345" s="18"/>
      <c r="P345" s="18"/>
      <c r="Q345" s="18"/>
      <c r="R345" s="18"/>
      <c r="S345" s="18"/>
      <c r="T345" s="18"/>
      <c r="U345" s="18"/>
      <c r="V345" s="18"/>
      <c r="W345" s="18"/>
      <c r="X345" s="18"/>
      <c r="Y345" s="18"/>
      <c r="Z345" s="18"/>
      <c r="AA345" s="18"/>
      <c r="AB345" s="18"/>
      <c r="AC345" s="19"/>
    </row>
    <row r="346" spans="1:29" ht="13" x14ac:dyDescent="0.15">
      <c r="A346" s="19"/>
      <c r="B346" s="19"/>
      <c r="C346" s="19"/>
      <c r="D346" s="19"/>
      <c r="E346" s="19"/>
      <c r="F346" s="21"/>
      <c r="G346" s="21"/>
      <c r="H346" s="21"/>
      <c r="I346" s="19"/>
      <c r="J346" s="19"/>
      <c r="K346" s="21"/>
      <c r="L346" s="21"/>
      <c r="M346" s="19"/>
      <c r="N346" s="19"/>
      <c r="O346" s="18"/>
      <c r="P346" s="18"/>
      <c r="Q346" s="18"/>
      <c r="R346" s="18"/>
      <c r="S346" s="18"/>
      <c r="T346" s="18"/>
      <c r="U346" s="18"/>
      <c r="V346" s="18"/>
      <c r="W346" s="18"/>
      <c r="X346" s="18"/>
      <c r="Y346" s="18"/>
      <c r="Z346" s="18"/>
      <c r="AA346" s="18"/>
      <c r="AB346" s="18"/>
      <c r="AC346" s="19"/>
    </row>
    <row r="347" spans="1:29" ht="13" x14ac:dyDescent="0.15">
      <c r="A347" s="19"/>
      <c r="B347" s="19"/>
      <c r="C347" s="19"/>
      <c r="D347" s="19"/>
      <c r="E347" s="19"/>
      <c r="F347" s="21"/>
      <c r="G347" s="21"/>
      <c r="H347" s="21"/>
      <c r="I347" s="19"/>
      <c r="J347" s="19"/>
      <c r="K347" s="21"/>
      <c r="L347" s="21"/>
      <c r="M347" s="19"/>
      <c r="N347" s="19"/>
      <c r="O347" s="18"/>
      <c r="P347" s="18"/>
      <c r="Q347" s="18"/>
      <c r="R347" s="18"/>
      <c r="S347" s="18"/>
      <c r="T347" s="18"/>
      <c r="U347" s="18"/>
      <c r="V347" s="18"/>
      <c r="W347" s="18"/>
      <c r="X347" s="18"/>
      <c r="Y347" s="18"/>
      <c r="Z347" s="18"/>
      <c r="AA347" s="18"/>
      <c r="AB347" s="18"/>
      <c r="AC347" s="19"/>
    </row>
    <row r="348" spans="1:29" ht="13" x14ac:dyDescent="0.15">
      <c r="A348" s="19"/>
      <c r="B348" s="19"/>
      <c r="C348" s="19"/>
      <c r="D348" s="19"/>
      <c r="E348" s="19"/>
      <c r="F348" s="21"/>
      <c r="G348" s="21"/>
      <c r="H348" s="21"/>
      <c r="I348" s="19"/>
      <c r="J348" s="19"/>
      <c r="K348" s="21"/>
      <c r="L348" s="21"/>
      <c r="M348" s="19"/>
      <c r="N348" s="19"/>
      <c r="O348" s="18"/>
      <c r="P348" s="18"/>
      <c r="Q348" s="18"/>
      <c r="R348" s="18"/>
      <c r="S348" s="18"/>
      <c r="T348" s="18"/>
      <c r="U348" s="18"/>
      <c r="V348" s="18"/>
      <c r="W348" s="18"/>
      <c r="X348" s="18"/>
      <c r="Y348" s="18"/>
      <c r="Z348" s="18"/>
      <c r="AA348" s="18"/>
      <c r="AB348" s="18"/>
      <c r="AC348" s="19"/>
    </row>
    <row r="349" spans="1:29" ht="13" x14ac:dyDescent="0.15">
      <c r="A349" s="19"/>
      <c r="B349" s="19"/>
      <c r="C349" s="19"/>
      <c r="D349" s="19"/>
      <c r="E349" s="19"/>
      <c r="F349" s="21"/>
      <c r="G349" s="21"/>
      <c r="H349" s="21"/>
      <c r="I349" s="19"/>
      <c r="J349" s="19"/>
      <c r="K349" s="21"/>
      <c r="L349" s="21"/>
      <c r="M349" s="19"/>
      <c r="N349" s="19"/>
      <c r="O349" s="18"/>
      <c r="P349" s="18"/>
      <c r="Q349" s="18"/>
      <c r="R349" s="18"/>
      <c r="S349" s="18"/>
      <c r="T349" s="18"/>
      <c r="U349" s="18"/>
      <c r="V349" s="18"/>
      <c r="W349" s="18"/>
      <c r="X349" s="18"/>
      <c r="Y349" s="18"/>
      <c r="Z349" s="18"/>
      <c r="AA349" s="18"/>
      <c r="AB349" s="18"/>
      <c r="AC349" s="19"/>
    </row>
    <row r="350" spans="1:29" ht="13" x14ac:dyDescent="0.15">
      <c r="A350" s="19"/>
      <c r="B350" s="19"/>
      <c r="C350" s="19"/>
      <c r="D350" s="19"/>
      <c r="E350" s="19"/>
      <c r="F350" s="21"/>
      <c r="G350" s="21"/>
      <c r="H350" s="21"/>
      <c r="I350" s="19"/>
      <c r="J350" s="19"/>
      <c r="K350" s="21"/>
      <c r="L350" s="21"/>
      <c r="M350" s="19"/>
      <c r="N350" s="19"/>
      <c r="O350" s="18"/>
      <c r="P350" s="18"/>
      <c r="Q350" s="18"/>
      <c r="R350" s="18"/>
      <c r="S350" s="18"/>
      <c r="T350" s="18"/>
      <c r="U350" s="18"/>
      <c r="V350" s="18"/>
      <c r="W350" s="18"/>
      <c r="X350" s="18"/>
      <c r="Y350" s="18"/>
      <c r="Z350" s="18"/>
      <c r="AA350" s="18"/>
      <c r="AB350" s="18"/>
      <c r="AC350" s="19"/>
    </row>
    <row r="351" spans="1:29" ht="13" x14ac:dyDescent="0.15">
      <c r="A351" s="19"/>
      <c r="B351" s="19"/>
      <c r="C351" s="19"/>
      <c r="D351" s="19"/>
      <c r="E351" s="19"/>
      <c r="F351" s="21"/>
      <c r="G351" s="21"/>
      <c r="H351" s="21"/>
      <c r="I351" s="19"/>
      <c r="J351" s="19"/>
      <c r="K351" s="21"/>
      <c r="L351" s="21"/>
      <c r="M351" s="19"/>
      <c r="N351" s="19"/>
      <c r="O351" s="18"/>
      <c r="P351" s="18"/>
      <c r="Q351" s="18"/>
      <c r="R351" s="18"/>
      <c r="S351" s="18"/>
      <c r="T351" s="18"/>
      <c r="U351" s="18"/>
      <c r="V351" s="18"/>
      <c r="W351" s="18"/>
      <c r="X351" s="18"/>
      <c r="Y351" s="18"/>
      <c r="Z351" s="18"/>
      <c r="AA351" s="18"/>
      <c r="AB351" s="18"/>
      <c r="AC351" s="19"/>
    </row>
    <row r="352" spans="1:29" ht="13" x14ac:dyDescent="0.15">
      <c r="A352" s="19"/>
      <c r="B352" s="19"/>
      <c r="C352" s="19"/>
      <c r="D352" s="19"/>
      <c r="E352" s="19"/>
      <c r="F352" s="21"/>
      <c r="G352" s="21"/>
      <c r="H352" s="21"/>
      <c r="I352" s="19"/>
      <c r="J352" s="19"/>
      <c r="K352" s="21"/>
      <c r="L352" s="21"/>
      <c r="M352" s="19"/>
      <c r="N352" s="19"/>
      <c r="O352" s="18"/>
      <c r="P352" s="18"/>
      <c r="Q352" s="18"/>
      <c r="R352" s="18"/>
      <c r="S352" s="18"/>
      <c r="T352" s="18"/>
      <c r="U352" s="18"/>
      <c r="V352" s="18"/>
      <c r="W352" s="18"/>
      <c r="X352" s="18"/>
      <c r="Y352" s="18"/>
      <c r="Z352" s="18"/>
      <c r="AA352" s="18"/>
      <c r="AB352" s="18"/>
      <c r="AC352" s="19"/>
    </row>
    <row r="353" spans="1:29" ht="13" x14ac:dyDescent="0.15">
      <c r="A353" s="19"/>
      <c r="B353" s="19"/>
      <c r="C353" s="19"/>
      <c r="D353" s="19"/>
      <c r="E353" s="19"/>
      <c r="F353" s="21"/>
      <c r="G353" s="21"/>
      <c r="H353" s="21"/>
      <c r="I353" s="19"/>
      <c r="J353" s="19"/>
      <c r="K353" s="21"/>
      <c r="L353" s="21"/>
      <c r="M353" s="19"/>
      <c r="N353" s="19"/>
      <c r="O353" s="18"/>
      <c r="P353" s="18"/>
      <c r="Q353" s="18"/>
      <c r="R353" s="18"/>
      <c r="S353" s="18"/>
      <c r="T353" s="18"/>
      <c r="U353" s="18"/>
      <c r="V353" s="18"/>
      <c r="W353" s="18"/>
      <c r="X353" s="18"/>
      <c r="Y353" s="18"/>
      <c r="Z353" s="18"/>
      <c r="AA353" s="18"/>
      <c r="AB353" s="18"/>
      <c r="AC353" s="19"/>
    </row>
    <row r="354" spans="1:29" ht="13" x14ac:dyDescent="0.15">
      <c r="A354" s="19"/>
      <c r="B354" s="19"/>
      <c r="C354" s="19"/>
      <c r="D354" s="19"/>
      <c r="E354" s="19"/>
      <c r="F354" s="21"/>
      <c r="G354" s="21"/>
      <c r="H354" s="21"/>
      <c r="I354" s="19"/>
      <c r="J354" s="19"/>
      <c r="K354" s="21"/>
      <c r="L354" s="21"/>
      <c r="M354" s="19"/>
      <c r="N354" s="19"/>
      <c r="O354" s="18"/>
      <c r="P354" s="18"/>
      <c r="Q354" s="18"/>
      <c r="R354" s="18"/>
      <c r="S354" s="18"/>
      <c r="T354" s="18"/>
      <c r="U354" s="18"/>
      <c r="V354" s="18"/>
      <c r="W354" s="18"/>
      <c r="X354" s="18"/>
      <c r="Y354" s="18"/>
      <c r="Z354" s="18"/>
      <c r="AA354" s="18"/>
      <c r="AB354" s="18"/>
      <c r="AC354" s="19"/>
    </row>
    <row r="355" spans="1:29" ht="13" x14ac:dyDescent="0.15">
      <c r="A355" s="19"/>
      <c r="B355" s="19"/>
      <c r="C355" s="19"/>
      <c r="D355" s="19"/>
      <c r="E355" s="19"/>
      <c r="F355" s="21"/>
      <c r="G355" s="21"/>
      <c r="H355" s="21"/>
      <c r="I355" s="19"/>
      <c r="J355" s="19"/>
      <c r="K355" s="21"/>
      <c r="L355" s="21"/>
      <c r="M355" s="19"/>
      <c r="N355" s="19"/>
      <c r="O355" s="18"/>
      <c r="P355" s="18"/>
      <c r="Q355" s="18"/>
      <c r="R355" s="18"/>
      <c r="S355" s="18"/>
      <c r="T355" s="18"/>
      <c r="U355" s="18"/>
      <c r="V355" s="18"/>
      <c r="W355" s="18"/>
      <c r="X355" s="18"/>
      <c r="Y355" s="18"/>
      <c r="Z355" s="18"/>
      <c r="AA355" s="18"/>
      <c r="AB355" s="18"/>
      <c r="AC355" s="19"/>
    </row>
    <row r="356" spans="1:29" ht="13" x14ac:dyDescent="0.15">
      <c r="A356" s="19"/>
      <c r="B356" s="19"/>
      <c r="C356" s="19"/>
      <c r="D356" s="19"/>
      <c r="E356" s="19"/>
      <c r="F356" s="21"/>
      <c r="G356" s="21"/>
      <c r="H356" s="21"/>
      <c r="I356" s="19"/>
      <c r="J356" s="19"/>
      <c r="K356" s="21"/>
      <c r="L356" s="21"/>
      <c r="M356" s="19"/>
      <c r="N356" s="19"/>
      <c r="O356" s="18"/>
      <c r="P356" s="18"/>
      <c r="Q356" s="18"/>
      <c r="R356" s="18"/>
      <c r="S356" s="18"/>
      <c r="T356" s="18"/>
      <c r="U356" s="18"/>
      <c r="V356" s="18"/>
      <c r="W356" s="18"/>
      <c r="X356" s="18"/>
      <c r="Y356" s="18"/>
      <c r="Z356" s="18"/>
      <c r="AA356" s="18"/>
      <c r="AB356" s="18"/>
      <c r="AC356" s="19"/>
    </row>
    <row r="357" spans="1:29" ht="13" x14ac:dyDescent="0.15">
      <c r="A357" s="19"/>
      <c r="B357" s="19"/>
      <c r="C357" s="19"/>
      <c r="D357" s="19"/>
      <c r="E357" s="19"/>
      <c r="F357" s="21"/>
      <c r="G357" s="21"/>
      <c r="H357" s="21"/>
      <c r="I357" s="19"/>
      <c r="J357" s="19"/>
      <c r="K357" s="21"/>
      <c r="L357" s="21"/>
      <c r="M357" s="19"/>
      <c r="N357" s="19"/>
      <c r="O357" s="18"/>
      <c r="P357" s="18"/>
      <c r="Q357" s="18"/>
      <c r="R357" s="18"/>
      <c r="S357" s="18"/>
      <c r="T357" s="18"/>
      <c r="U357" s="18"/>
      <c r="V357" s="18"/>
      <c r="W357" s="18"/>
      <c r="X357" s="18"/>
      <c r="Y357" s="18"/>
      <c r="Z357" s="18"/>
      <c r="AA357" s="18"/>
      <c r="AB357" s="18"/>
      <c r="AC357" s="19"/>
    </row>
    <row r="358" spans="1:29" ht="13" x14ac:dyDescent="0.15">
      <c r="A358" s="19"/>
      <c r="B358" s="19"/>
      <c r="C358" s="19"/>
      <c r="D358" s="19"/>
      <c r="E358" s="19"/>
      <c r="F358" s="21"/>
      <c r="G358" s="21"/>
      <c r="H358" s="21"/>
      <c r="I358" s="19"/>
      <c r="J358" s="19"/>
      <c r="K358" s="21"/>
      <c r="L358" s="21"/>
      <c r="M358" s="19"/>
      <c r="N358" s="19"/>
      <c r="O358" s="18"/>
      <c r="P358" s="18"/>
      <c r="Q358" s="18"/>
      <c r="R358" s="18"/>
      <c r="S358" s="18"/>
      <c r="T358" s="18"/>
      <c r="U358" s="18"/>
      <c r="V358" s="18"/>
      <c r="W358" s="18"/>
      <c r="X358" s="18"/>
      <c r="Y358" s="18"/>
      <c r="Z358" s="18"/>
      <c r="AA358" s="18"/>
      <c r="AB358" s="18"/>
      <c r="AC358" s="19"/>
    </row>
    <row r="359" spans="1:29" ht="13" x14ac:dyDescent="0.15">
      <c r="A359" s="19"/>
      <c r="B359" s="19"/>
      <c r="C359" s="19"/>
      <c r="D359" s="19"/>
      <c r="E359" s="19"/>
      <c r="F359" s="21"/>
      <c r="G359" s="21"/>
      <c r="H359" s="21"/>
      <c r="I359" s="19"/>
      <c r="J359" s="19"/>
      <c r="K359" s="21"/>
      <c r="L359" s="21"/>
      <c r="M359" s="19"/>
      <c r="N359" s="19"/>
      <c r="O359" s="18"/>
      <c r="P359" s="18"/>
      <c r="Q359" s="18"/>
      <c r="R359" s="18"/>
      <c r="S359" s="18"/>
      <c r="T359" s="18"/>
      <c r="U359" s="18"/>
      <c r="V359" s="18"/>
      <c r="W359" s="18"/>
      <c r="X359" s="18"/>
      <c r="Y359" s="18"/>
      <c r="Z359" s="18"/>
      <c r="AA359" s="18"/>
      <c r="AB359" s="18"/>
      <c r="AC359" s="19"/>
    </row>
    <row r="360" spans="1:29" ht="13" x14ac:dyDescent="0.15">
      <c r="A360" s="19"/>
      <c r="B360" s="19"/>
      <c r="C360" s="19"/>
      <c r="D360" s="19"/>
      <c r="E360" s="19"/>
      <c r="F360" s="21"/>
      <c r="G360" s="21"/>
      <c r="H360" s="21"/>
      <c r="I360" s="19"/>
      <c r="J360" s="19"/>
      <c r="K360" s="21"/>
      <c r="L360" s="21"/>
      <c r="M360" s="19"/>
      <c r="N360" s="19"/>
      <c r="O360" s="18"/>
      <c r="P360" s="18"/>
      <c r="Q360" s="18"/>
      <c r="R360" s="18"/>
      <c r="S360" s="18"/>
      <c r="T360" s="18"/>
      <c r="U360" s="18"/>
      <c r="V360" s="18"/>
      <c r="W360" s="18"/>
      <c r="X360" s="18"/>
      <c r="Y360" s="18"/>
      <c r="Z360" s="18"/>
      <c r="AA360" s="18"/>
      <c r="AB360" s="18"/>
      <c r="AC360" s="19"/>
    </row>
    <row r="361" spans="1:29" ht="13" x14ac:dyDescent="0.15">
      <c r="A361" s="19"/>
      <c r="B361" s="19"/>
      <c r="C361" s="19"/>
      <c r="D361" s="19"/>
      <c r="E361" s="19"/>
      <c r="F361" s="21"/>
      <c r="G361" s="21"/>
      <c r="H361" s="21"/>
      <c r="I361" s="19"/>
      <c r="J361" s="19"/>
      <c r="K361" s="21"/>
      <c r="L361" s="21"/>
      <c r="M361" s="19"/>
      <c r="N361" s="19"/>
      <c r="O361" s="18"/>
      <c r="P361" s="18"/>
      <c r="Q361" s="18"/>
      <c r="R361" s="18"/>
      <c r="S361" s="18"/>
      <c r="T361" s="18"/>
      <c r="U361" s="18"/>
      <c r="V361" s="18"/>
      <c r="W361" s="18"/>
      <c r="X361" s="18"/>
      <c r="Y361" s="18"/>
      <c r="Z361" s="18"/>
      <c r="AA361" s="18"/>
      <c r="AB361" s="18"/>
      <c r="AC361" s="19"/>
    </row>
    <row r="362" spans="1:29" ht="13" x14ac:dyDescent="0.15">
      <c r="A362" s="19"/>
      <c r="B362" s="19"/>
      <c r="C362" s="19"/>
      <c r="D362" s="19"/>
      <c r="E362" s="19"/>
      <c r="F362" s="21"/>
      <c r="G362" s="21"/>
      <c r="H362" s="21"/>
      <c r="I362" s="19"/>
      <c r="J362" s="19"/>
      <c r="K362" s="21"/>
      <c r="L362" s="21"/>
      <c r="M362" s="19"/>
      <c r="N362" s="19"/>
      <c r="O362" s="18"/>
      <c r="P362" s="18"/>
      <c r="Q362" s="18"/>
      <c r="R362" s="18"/>
      <c r="S362" s="18"/>
      <c r="T362" s="18"/>
      <c r="U362" s="18"/>
      <c r="V362" s="18"/>
      <c r="W362" s="18"/>
      <c r="X362" s="18"/>
      <c r="Y362" s="18"/>
      <c r="Z362" s="18"/>
      <c r="AA362" s="18"/>
      <c r="AB362" s="18"/>
      <c r="AC362" s="19"/>
    </row>
    <row r="363" spans="1:29" ht="13" x14ac:dyDescent="0.15">
      <c r="A363" s="19"/>
      <c r="B363" s="19"/>
      <c r="C363" s="19"/>
      <c r="D363" s="19"/>
      <c r="E363" s="19"/>
      <c r="F363" s="21"/>
      <c r="G363" s="21"/>
      <c r="H363" s="21"/>
      <c r="I363" s="19"/>
      <c r="J363" s="19"/>
      <c r="K363" s="21"/>
      <c r="L363" s="21"/>
      <c r="M363" s="19"/>
      <c r="N363" s="19"/>
      <c r="O363" s="18"/>
      <c r="P363" s="18"/>
      <c r="Q363" s="18"/>
      <c r="R363" s="18"/>
      <c r="S363" s="18"/>
      <c r="T363" s="18"/>
      <c r="U363" s="18"/>
      <c r="V363" s="18"/>
      <c r="W363" s="18"/>
      <c r="X363" s="18"/>
      <c r="Y363" s="18"/>
      <c r="Z363" s="18"/>
      <c r="AA363" s="18"/>
      <c r="AB363" s="18"/>
      <c r="AC363" s="19"/>
    </row>
    <row r="364" spans="1:29" ht="13" x14ac:dyDescent="0.15">
      <c r="A364" s="19"/>
      <c r="B364" s="19"/>
      <c r="C364" s="19"/>
      <c r="D364" s="19"/>
      <c r="E364" s="19"/>
      <c r="F364" s="21"/>
      <c r="G364" s="21"/>
      <c r="H364" s="21"/>
      <c r="I364" s="19"/>
      <c r="J364" s="19"/>
      <c r="K364" s="21"/>
      <c r="L364" s="21"/>
      <c r="M364" s="19"/>
      <c r="N364" s="19"/>
      <c r="O364" s="18"/>
      <c r="P364" s="18"/>
      <c r="Q364" s="18"/>
      <c r="R364" s="18"/>
      <c r="S364" s="18"/>
      <c r="T364" s="18"/>
      <c r="U364" s="18"/>
      <c r="V364" s="18"/>
      <c r="W364" s="18"/>
      <c r="X364" s="18"/>
      <c r="Y364" s="18"/>
      <c r="Z364" s="18"/>
      <c r="AA364" s="18"/>
      <c r="AB364" s="18"/>
      <c r="AC364" s="19"/>
    </row>
    <row r="365" spans="1:29" ht="13" x14ac:dyDescent="0.15">
      <c r="A365" s="19"/>
      <c r="B365" s="19"/>
      <c r="C365" s="19"/>
      <c r="D365" s="19"/>
      <c r="E365" s="19"/>
      <c r="F365" s="21"/>
      <c r="G365" s="21"/>
      <c r="H365" s="21"/>
      <c r="I365" s="19"/>
      <c r="J365" s="19"/>
      <c r="K365" s="21"/>
      <c r="L365" s="21"/>
      <c r="M365" s="19"/>
      <c r="N365" s="19"/>
      <c r="O365" s="18"/>
      <c r="P365" s="18"/>
      <c r="Q365" s="18"/>
      <c r="R365" s="18"/>
      <c r="S365" s="18"/>
      <c r="T365" s="18"/>
      <c r="U365" s="18"/>
      <c r="V365" s="18"/>
      <c r="W365" s="18"/>
      <c r="X365" s="18"/>
      <c r="Y365" s="18"/>
      <c r="Z365" s="18"/>
      <c r="AA365" s="18"/>
      <c r="AB365" s="18"/>
      <c r="AC365" s="19"/>
    </row>
    <row r="366" spans="1:29" ht="13" x14ac:dyDescent="0.15">
      <c r="A366" s="19"/>
      <c r="B366" s="19"/>
      <c r="C366" s="19"/>
      <c r="D366" s="19"/>
      <c r="E366" s="19"/>
      <c r="F366" s="21"/>
      <c r="G366" s="21"/>
      <c r="H366" s="21"/>
      <c r="I366" s="19"/>
      <c r="J366" s="19"/>
      <c r="K366" s="21"/>
      <c r="L366" s="21"/>
      <c r="M366" s="19"/>
      <c r="N366" s="19"/>
      <c r="O366" s="18"/>
      <c r="P366" s="18"/>
      <c r="Q366" s="18"/>
      <c r="R366" s="18"/>
      <c r="S366" s="18"/>
      <c r="T366" s="18"/>
      <c r="U366" s="18"/>
      <c r="V366" s="18"/>
      <c r="W366" s="18"/>
      <c r="X366" s="18"/>
      <c r="Y366" s="18"/>
      <c r="Z366" s="18"/>
      <c r="AA366" s="18"/>
      <c r="AB366" s="18"/>
      <c r="AC366" s="19"/>
    </row>
    <row r="367" spans="1:29" ht="13" x14ac:dyDescent="0.15">
      <c r="A367" s="19"/>
      <c r="B367" s="19"/>
      <c r="C367" s="19"/>
      <c r="D367" s="19"/>
      <c r="E367" s="19"/>
      <c r="F367" s="21"/>
      <c r="G367" s="21"/>
      <c r="H367" s="21"/>
      <c r="I367" s="19"/>
      <c r="J367" s="19"/>
      <c r="K367" s="21"/>
      <c r="L367" s="21"/>
      <c r="M367" s="19"/>
      <c r="N367" s="19"/>
      <c r="O367" s="18"/>
      <c r="P367" s="18"/>
      <c r="Q367" s="18"/>
      <c r="R367" s="18"/>
      <c r="S367" s="18"/>
      <c r="T367" s="18"/>
      <c r="U367" s="18"/>
      <c r="V367" s="18"/>
      <c r="W367" s="18"/>
      <c r="X367" s="18"/>
      <c r="Y367" s="18"/>
      <c r="Z367" s="18"/>
      <c r="AA367" s="18"/>
      <c r="AB367" s="18"/>
      <c r="AC367" s="19"/>
    </row>
    <row r="368" spans="1:29" ht="13" x14ac:dyDescent="0.15">
      <c r="A368" s="19"/>
      <c r="B368" s="19"/>
      <c r="C368" s="19"/>
      <c r="D368" s="19"/>
      <c r="E368" s="19"/>
      <c r="F368" s="21"/>
      <c r="G368" s="21"/>
      <c r="H368" s="21"/>
      <c r="I368" s="19"/>
      <c r="J368" s="19"/>
      <c r="K368" s="21"/>
      <c r="L368" s="21"/>
      <c r="M368" s="19"/>
      <c r="N368" s="19"/>
      <c r="O368" s="18"/>
      <c r="P368" s="18"/>
      <c r="Q368" s="18"/>
      <c r="R368" s="18"/>
      <c r="S368" s="18"/>
      <c r="T368" s="18"/>
      <c r="U368" s="18"/>
      <c r="V368" s="18"/>
      <c r="W368" s="18"/>
      <c r="X368" s="18"/>
      <c r="Y368" s="18"/>
      <c r="Z368" s="18"/>
      <c r="AA368" s="18"/>
      <c r="AB368" s="18"/>
      <c r="AC368" s="19"/>
    </row>
    <row r="369" spans="1:29" ht="13" x14ac:dyDescent="0.15">
      <c r="A369" s="19"/>
      <c r="B369" s="19"/>
      <c r="C369" s="19"/>
      <c r="D369" s="19"/>
      <c r="E369" s="19"/>
      <c r="F369" s="21"/>
      <c r="G369" s="21"/>
      <c r="H369" s="21"/>
      <c r="I369" s="19"/>
      <c r="J369" s="19"/>
      <c r="K369" s="21"/>
      <c r="L369" s="21"/>
      <c r="M369" s="19"/>
      <c r="N369" s="19"/>
      <c r="O369" s="18"/>
      <c r="P369" s="18"/>
      <c r="Q369" s="18"/>
      <c r="R369" s="18"/>
      <c r="S369" s="18"/>
      <c r="T369" s="18"/>
      <c r="U369" s="18"/>
      <c r="V369" s="18"/>
      <c r="W369" s="18"/>
      <c r="X369" s="18"/>
      <c r="Y369" s="18"/>
      <c r="Z369" s="18"/>
      <c r="AA369" s="18"/>
      <c r="AB369" s="18"/>
      <c r="AC369" s="19"/>
    </row>
    <row r="370" spans="1:29" ht="13" x14ac:dyDescent="0.15">
      <c r="A370" s="19"/>
      <c r="B370" s="19"/>
      <c r="C370" s="19"/>
      <c r="D370" s="19"/>
      <c r="E370" s="19"/>
      <c r="F370" s="21"/>
      <c r="G370" s="21"/>
      <c r="H370" s="21"/>
      <c r="I370" s="19"/>
      <c r="J370" s="19"/>
      <c r="K370" s="21"/>
      <c r="L370" s="21"/>
      <c r="M370" s="19"/>
      <c r="N370" s="19"/>
      <c r="O370" s="18"/>
      <c r="P370" s="18"/>
      <c r="Q370" s="18"/>
      <c r="R370" s="18"/>
      <c r="S370" s="18"/>
      <c r="T370" s="18"/>
      <c r="U370" s="18"/>
      <c r="V370" s="18"/>
      <c r="W370" s="18"/>
      <c r="X370" s="18"/>
      <c r="Y370" s="18"/>
      <c r="Z370" s="18"/>
      <c r="AA370" s="18"/>
      <c r="AB370" s="18"/>
      <c r="AC370" s="19"/>
    </row>
    <row r="371" spans="1:29" ht="13" x14ac:dyDescent="0.15">
      <c r="A371" s="19"/>
      <c r="B371" s="19"/>
      <c r="C371" s="19"/>
      <c r="D371" s="19"/>
      <c r="E371" s="19"/>
      <c r="F371" s="21"/>
      <c r="G371" s="21"/>
      <c r="H371" s="21"/>
      <c r="I371" s="19"/>
      <c r="J371" s="19"/>
      <c r="K371" s="21"/>
      <c r="L371" s="21"/>
      <c r="M371" s="19"/>
      <c r="N371" s="19"/>
      <c r="O371" s="18"/>
      <c r="P371" s="18"/>
      <c r="Q371" s="18"/>
      <c r="R371" s="18"/>
      <c r="S371" s="18"/>
      <c r="T371" s="18"/>
      <c r="U371" s="18"/>
      <c r="V371" s="18"/>
      <c r="W371" s="18"/>
      <c r="X371" s="18"/>
      <c r="Y371" s="18"/>
      <c r="Z371" s="18"/>
      <c r="AA371" s="18"/>
      <c r="AB371" s="18"/>
      <c r="AC371" s="19"/>
    </row>
    <row r="372" spans="1:29" ht="13" x14ac:dyDescent="0.15">
      <c r="A372" s="19"/>
      <c r="B372" s="19"/>
      <c r="C372" s="19"/>
      <c r="D372" s="19"/>
      <c r="E372" s="19"/>
      <c r="F372" s="21"/>
      <c r="G372" s="21"/>
      <c r="H372" s="21"/>
      <c r="I372" s="19"/>
      <c r="J372" s="19"/>
      <c r="K372" s="21"/>
      <c r="L372" s="21"/>
      <c r="M372" s="19"/>
      <c r="N372" s="19"/>
      <c r="O372" s="18"/>
      <c r="P372" s="18"/>
      <c r="Q372" s="18"/>
      <c r="R372" s="18"/>
      <c r="S372" s="18"/>
      <c r="T372" s="18"/>
      <c r="U372" s="18"/>
      <c r="V372" s="18"/>
      <c r="W372" s="18"/>
      <c r="X372" s="18"/>
      <c r="Y372" s="18"/>
      <c r="Z372" s="18"/>
      <c r="AA372" s="18"/>
      <c r="AB372" s="18"/>
      <c r="AC372" s="19"/>
    </row>
    <row r="373" spans="1:29" ht="13" x14ac:dyDescent="0.15">
      <c r="A373" s="19"/>
      <c r="B373" s="19"/>
      <c r="C373" s="19"/>
      <c r="D373" s="19"/>
      <c r="E373" s="19"/>
      <c r="F373" s="21"/>
      <c r="G373" s="21"/>
      <c r="H373" s="21"/>
      <c r="I373" s="19"/>
      <c r="J373" s="19"/>
      <c r="K373" s="21"/>
      <c r="L373" s="21"/>
      <c r="M373" s="19"/>
      <c r="N373" s="19"/>
      <c r="O373" s="18"/>
      <c r="P373" s="18"/>
      <c r="Q373" s="18"/>
      <c r="R373" s="18"/>
      <c r="S373" s="18"/>
      <c r="T373" s="18"/>
      <c r="U373" s="18"/>
      <c r="V373" s="18"/>
      <c r="W373" s="18"/>
      <c r="X373" s="18"/>
      <c r="Y373" s="18"/>
      <c r="Z373" s="18"/>
      <c r="AA373" s="18"/>
      <c r="AB373" s="18"/>
      <c r="AC373" s="19"/>
    </row>
    <row r="374" spans="1:29" ht="13" x14ac:dyDescent="0.15">
      <c r="A374" s="19"/>
      <c r="B374" s="19"/>
      <c r="C374" s="19"/>
      <c r="D374" s="19"/>
      <c r="E374" s="19"/>
      <c r="F374" s="21"/>
      <c r="G374" s="21"/>
      <c r="H374" s="21"/>
      <c r="I374" s="19"/>
      <c r="J374" s="19"/>
      <c r="K374" s="21"/>
      <c r="L374" s="21"/>
      <c r="M374" s="19"/>
      <c r="N374" s="19"/>
      <c r="O374" s="18"/>
      <c r="P374" s="18"/>
      <c r="Q374" s="18"/>
      <c r="R374" s="18"/>
      <c r="S374" s="18"/>
      <c r="T374" s="18"/>
      <c r="U374" s="18"/>
      <c r="V374" s="18"/>
      <c r="W374" s="18"/>
      <c r="X374" s="18"/>
      <c r="Y374" s="18"/>
      <c r="Z374" s="18"/>
      <c r="AA374" s="18"/>
      <c r="AB374" s="18"/>
      <c r="AC374" s="19"/>
    </row>
    <row r="375" spans="1:29" ht="13" x14ac:dyDescent="0.15">
      <c r="A375" s="19"/>
      <c r="B375" s="19"/>
      <c r="C375" s="19"/>
      <c r="D375" s="19"/>
      <c r="E375" s="19"/>
      <c r="F375" s="21"/>
      <c r="G375" s="21"/>
      <c r="H375" s="21"/>
      <c r="I375" s="19"/>
      <c r="J375" s="19"/>
      <c r="K375" s="21"/>
      <c r="L375" s="21"/>
      <c r="M375" s="19"/>
      <c r="N375" s="19"/>
      <c r="O375" s="18"/>
      <c r="P375" s="18"/>
      <c r="Q375" s="18"/>
      <c r="R375" s="18"/>
      <c r="S375" s="18"/>
      <c r="T375" s="18"/>
      <c r="U375" s="18"/>
      <c r="V375" s="18"/>
      <c r="W375" s="18"/>
      <c r="X375" s="18"/>
      <c r="Y375" s="18"/>
      <c r="Z375" s="18"/>
      <c r="AA375" s="18"/>
      <c r="AB375" s="18"/>
      <c r="AC375" s="19"/>
    </row>
    <row r="376" spans="1:29" ht="13" x14ac:dyDescent="0.15">
      <c r="A376" s="19"/>
      <c r="B376" s="19"/>
      <c r="C376" s="19"/>
      <c r="D376" s="19"/>
      <c r="E376" s="19"/>
      <c r="F376" s="21"/>
      <c r="G376" s="21"/>
      <c r="H376" s="21"/>
      <c r="I376" s="19"/>
      <c r="J376" s="19"/>
      <c r="K376" s="21"/>
      <c r="L376" s="21"/>
      <c r="M376" s="19"/>
      <c r="N376" s="19"/>
      <c r="O376" s="18"/>
      <c r="P376" s="18"/>
      <c r="Q376" s="18"/>
      <c r="R376" s="18"/>
      <c r="S376" s="18"/>
      <c r="T376" s="18"/>
      <c r="U376" s="18"/>
      <c r="V376" s="18"/>
      <c r="W376" s="18"/>
      <c r="X376" s="18"/>
      <c r="Y376" s="18"/>
      <c r="Z376" s="18"/>
      <c r="AA376" s="18"/>
      <c r="AB376" s="18"/>
      <c r="AC376" s="19"/>
    </row>
    <row r="377" spans="1:29" ht="13" x14ac:dyDescent="0.15">
      <c r="A377" s="19"/>
      <c r="B377" s="19"/>
      <c r="C377" s="19"/>
      <c r="D377" s="19"/>
      <c r="E377" s="19"/>
      <c r="F377" s="21"/>
      <c r="G377" s="21"/>
      <c r="H377" s="21"/>
      <c r="I377" s="19"/>
      <c r="J377" s="19"/>
      <c r="K377" s="21"/>
      <c r="L377" s="21"/>
      <c r="M377" s="19"/>
      <c r="N377" s="19"/>
      <c r="O377" s="18"/>
      <c r="P377" s="18"/>
      <c r="Q377" s="18"/>
      <c r="R377" s="18"/>
      <c r="S377" s="18"/>
      <c r="T377" s="18"/>
      <c r="U377" s="18"/>
      <c r="V377" s="18"/>
      <c r="W377" s="18"/>
      <c r="X377" s="18"/>
      <c r="Y377" s="18"/>
      <c r="Z377" s="18"/>
      <c r="AA377" s="18"/>
      <c r="AB377" s="18"/>
      <c r="AC377" s="19"/>
    </row>
    <row r="378" spans="1:29" ht="13" x14ac:dyDescent="0.15">
      <c r="A378" s="19"/>
      <c r="B378" s="19"/>
      <c r="C378" s="19"/>
      <c r="D378" s="19"/>
      <c r="E378" s="19"/>
      <c r="F378" s="21"/>
      <c r="G378" s="21"/>
      <c r="H378" s="21"/>
      <c r="I378" s="19"/>
      <c r="J378" s="19"/>
      <c r="K378" s="21"/>
      <c r="L378" s="21"/>
      <c r="M378" s="19"/>
      <c r="N378" s="19"/>
      <c r="O378" s="18"/>
      <c r="P378" s="18"/>
      <c r="Q378" s="18"/>
      <c r="R378" s="18"/>
      <c r="S378" s="18"/>
      <c r="T378" s="18"/>
      <c r="U378" s="18"/>
      <c r="V378" s="18"/>
      <c r="W378" s="18"/>
      <c r="X378" s="18"/>
      <c r="Y378" s="18"/>
      <c r="Z378" s="18"/>
      <c r="AA378" s="18"/>
      <c r="AB378" s="18"/>
      <c r="AC378" s="19"/>
    </row>
    <row r="379" spans="1:29" ht="13" x14ac:dyDescent="0.15">
      <c r="A379" s="19"/>
      <c r="B379" s="19"/>
      <c r="C379" s="19"/>
      <c r="D379" s="19"/>
      <c r="E379" s="19"/>
      <c r="F379" s="21"/>
      <c r="G379" s="21"/>
      <c r="H379" s="21"/>
      <c r="I379" s="19"/>
      <c r="J379" s="19"/>
      <c r="K379" s="21"/>
      <c r="L379" s="21"/>
      <c r="M379" s="19"/>
      <c r="N379" s="19"/>
      <c r="O379" s="18"/>
      <c r="P379" s="18"/>
      <c r="Q379" s="18"/>
      <c r="R379" s="18"/>
      <c r="S379" s="18"/>
      <c r="T379" s="18"/>
      <c r="U379" s="18"/>
      <c r="V379" s="18"/>
      <c r="W379" s="18"/>
      <c r="X379" s="18"/>
      <c r="Y379" s="18"/>
      <c r="Z379" s="18"/>
      <c r="AA379" s="18"/>
      <c r="AB379" s="18"/>
      <c r="AC379" s="19"/>
    </row>
    <row r="380" spans="1:29" ht="13" x14ac:dyDescent="0.15">
      <c r="A380" s="19"/>
      <c r="B380" s="19"/>
      <c r="C380" s="19"/>
      <c r="D380" s="19"/>
      <c r="E380" s="19"/>
      <c r="F380" s="21"/>
      <c r="G380" s="21"/>
      <c r="H380" s="21"/>
      <c r="I380" s="19"/>
      <c r="J380" s="19"/>
      <c r="K380" s="21"/>
      <c r="L380" s="21"/>
      <c r="M380" s="19"/>
      <c r="N380" s="19"/>
      <c r="O380" s="18"/>
      <c r="P380" s="18"/>
      <c r="Q380" s="18"/>
      <c r="R380" s="18"/>
      <c r="S380" s="18"/>
      <c r="T380" s="18"/>
      <c r="U380" s="18"/>
      <c r="V380" s="18"/>
      <c r="W380" s="18"/>
      <c r="X380" s="18"/>
      <c r="Y380" s="18"/>
      <c r="Z380" s="18"/>
      <c r="AA380" s="18"/>
      <c r="AB380" s="18"/>
      <c r="AC380" s="19"/>
    </row>
    <row r="381" spans="1:29" ht="13" x14ac:dyDescent="0.15">
      <c r="A381" s="19"/>
      <c r="B381" s="19"/>
      <c r="C381" s="19"/>
      <c r="D381" s="19"/>
      <c r="E381" s="19"/>
      <c r="F381" s="21"/>
      <c r="G381" s="21"/>
      <c r="H381" s="21"/>
      <c r="I381" s="19"/>
      <c r="J381" s="19"/>
      <c r="K381" s="21"/>
      <c r="L381" s="21"/>
      <c r="M381" s="19"/>
      <c r="N381" s="19"/>
      <c r="O381" s="18"/>
      <c r="P381" s="18"/>
      <c r="Q381" s="18"/>
      <c r="R381" s="18"/>
      <c r="S381" s="18"/>
      <c r="T381" s="18"/>
      <c r="U381" s="18"/>
      <c r="V381" s="18"/>
      <c r="W381" s="18"/>
      <c r="X381" s="18"/>
      <c r="Y381" s="18"/>
      <c r="Z381" s="18"/>
      <c r="AA381" s="18"/>
      <c r="AB381" s="18"/>
      <c r="AC381" s="19"/>
    </row>
    <row r="382" spans="1:29" ht="13" x14ac:dyDescent="0.15">
      <c r="A382" s="19"/>
      <c r="B382" s="19"/>
      <c r="C382" s="19"/>
      <c r="D382" s="19"/>
      <c r="E382" s="19"/>
      <c r="F382" s="21"/>
      <c r="G382" s="21"/>
      <c r="H382" s="21"/>
      <c r="I382" s="19"/>
      <c r="J382" s="19"/>
      <c r="K382" s="21"/>
      <c r="L382" s="21"/>
      <c r="M382" s="19"/>
      <c r="N382" s="19"/>
      <c r="O382" s="18"/>
      <c r="P382" s="18"/>
      <c r="Q382" s="18"/>
      <c r="R382" s="18"/>
      <c r="S382" s="18"/>
      <c r="T382" s="18"/>
      <c r="U382" s="18"/>
      <c r="V382" s="18"/>
      <c r="W382" s="18"/>
      <c r="X382" s="18"/>
      <c r="Y382" s="18"/>
      <c r="Z382" s="18"/>
      <c r="AA382" s="18"/>
      <c r="AB382" s="18"/>
      <c r="AC382" s="19"/>
    </row>
    <row r="383" spans="1:29" ht="13" x14ac:dyDescent="0.15">
      <c r="A383" s="19"/>
      <c r="B383" s="19"/>
      <c r="C383" s="19"/>
      <c r="D383" s="19"/>
      <c r="E383" s="19"/>
      <c r="F383" s="21"/>
      <c r="G383" s="21"/>
      <c r="H383" s="21"/>
      <c r="I383" s="19"/>
      <c r="J383" s="19"/>
      <c r="K383" s="21"/>
      <c r="L383" s="21"/>
      <c r="M383" s="19"/>
      <c r="N383" s="19"/>
      <c r="O383" s="18"/>
      <c r="P383" s="18"/>
      <c r="Q383" s="18"/>
      <c r="R383" s="18"/>
      <c r="S383" s="18"/>
      <c r="T383" s="18"/>
      <c r="U383" s="18"/>
      <c r="V383" s="18"/>
      <c r="W383" s="18"/>
      <c r="X383" s="18"/>
      <c r="Y383" s="18"/>
      <c r="Z383" s="18"/>
      <c r="AA383" s="18"/>
      <c r="AB383" s="18"/>
      <c r="AC383" s="19"/>
    </row>
    <row r="384" spans="1:29" ht="13" x14ac:dyDescent="0.15">
      <c r="A384" s="19"/>
      <c r="B384" s="19"/>
      <c r="C384" s="19"/>
      <c r="D384" s="19"/>
      <c r="E384" s="19"/>
      <c r="F384" s="21"/>
      <c r="G384" s="21"/>
      <c r="H384" s="21"/>
      <c r="I384" s="19"/>
      <c r="J384" s="19"/>
      <c r="K384" s="21"/>
      <c r="L384" s="21"/>
      <c r="M384" s="19"/>
      <c r="N384" s="19"/>
      <c r="O384" s="18"/>
      <c r="P384" s="18"/>
      <c r="Q384" s="18"/>
      <c r="R384" s="18"/>
      <c r="S384" s="18"/>
      <c r="T384" s="18"/>
      <c r="U384" s="18"/>
      <c r="V384" s="18"/>
      <c r="W384" s="18"/>
      <c r="X384" s="18"/>
      <c r="Y384" s="18"/>
      <c r="Z384" s="18"/>
      <c r="AA384" s="18"/>
      <c r="AB384" s="18"/>
      <c r="AC384" s="19"/>
    </row>
    <row r="385" spans="1:29" ht="13" x14ac:dyDescent="0.15">
      <c r="A385" s="19"/>
      <c r="B385" s="19"/>
      <c r="C385" s="19"/>
      <c r="D385" s="19"/>
      <c r="E385" s="19"/>
      <c r="F385" s="21"/>
      <c r="G385" s="21"/>
      <c r="H385" s="21"/>
      <c r="I385" s="19"/>
      <c r="J385" s="19"/>
      <c r="K385" s="21"/>
      <c r="L385" s="21"/>
      <c r="M385" s="19"/>
      <c r="N385" s="19"/>
      <c r="O385" s="18"/>
      <c r="P385" s="18"/>
      <c r="Q385" s="18"/>
      <c r="R385" s="18"/>
      <c r="S385" s="18"/>
      <c r="T385" s="18"/>
      <c r="U385" s="18"/>
      <c r="V385" s="18"/>
      <c r="W385" s="18"/>
      <c r="X385" s="18"/>
      <c r="Y385" s="18"/>
      <c r="Z385" s="18"/>
      <c r="AA385" s="18"/>
      <c r="AB385" s="18"/>
      <c r="AC385" s="19"/>
    </row>
    <row r="386" spans="1:29" ht="13" x14ac:dyDescent="0.15">
      <c r="A386" s="19"/>
      <c r="B386" s="19"/>
      <c r="C386" s="19"/>
      <c r="D386" s="19"/>
      <c r="E386" s="19"/>
      <c r="F386" s="21"/>
      <c r="G386" s="21"/>
      <c r="H386" s="21"/>
      <c r="I386" s="19"/>
      <c r="J386" s="19"/>
      <c r="K386" s="21"/>
      <c r="L386" s="21"/>
      <c r="M386" s="19"/>
      <c r="N386" s="19"/>
      <c r="O386" s="18"/>
      <c r="P386" s="18"/>
      <c r="Q386" s="18"/>
      <c r="R386" s="18"/>
      <c r="S386" s="18"/>
      <c r="T386" s="18"/>
      <c r="U386" s="18"/>
      <c r="V386" s="18"/>
      <c r="W386" s="18"/>
      <c r="X386" s="18"/>
      <c r="Y386" s="18"/>
      <c r="Z386" s="18"/>
      <c r="AA386" s="18"/>
      <c r="AB386" s="18"/>
      <c r="AC386" s="19"/>
    </row>
    <row r="387" spans="1:29" ht="13" x14ac:dyDescent="0.15">
      <c r="A387" s="19"/>
      <c r="B387" s="19"/>
      <c r="C387" s="19"/>
      <c r="D387" s="19"/>
      <c r="E387" s="19"/>
      <c r="F387" s="21"/>
      <c r="G387" s="21"/>
      <c r="H387" s="21"/>
      <c r="I387" s="19"/>
      <c r="J387" s="19"/>
      <c r="K387" s="21"/>
      <c r="L387" s="21"/>
      <c r="M387" s="19"/>
      <c r="N387" s="19"/>
      <c r="O387" s="18"/>
      <c r="P387" s="18"/>
      <c r="Q387" s="18"/>
      <c r="R387" s="18"/>
      <c r="S387" s="18"/>
      <c r="T387" s="18"/>
      <c r="U387" s="18"/>
      <c r="V387" s="18"/>
      <c r="W387" s="18"/>
      <c r="X387" s="18"/>
      <c r="Y387" s="18"/>
      <c r="Z387" s="18"/>
      <c r="AA387" s="18"/>
      <c r="AB387" s="18"/>
      <c r="AC387" s="19"/>
    </row>
    <row r="388" spans="1:29" ht="13" x14ac:dyDescent="0.15">
      <c r="A388" s="19"/>
      <c r="B388" s="19"/>
      <c r="C388" s="19"/>
      <c r="D388" s="19"/>
      <c r="E388" s="19"/>
      <c r="F388" s="21"/>
      <c r="G388" s="21"/>
      <c r="H388" s="21"/>
      <c r="I388" s="19"/>
      <c r="J388" s="19"/>
      <c r="K388" s="21"/>
      <c r="L388" s="21"/>
      <c r="M388" s="19"/>
      <c r="N388" s="19"/>
      <c r="O388" s="18"/>
      <c r="P388" s="18"/>
      <c r="Q388" s="18"/>
      <c r="R388" s="18"/>
      <c r="S388" s="18"/>
      <c r="T388" s="18"/>
      <c r="U388" s="18"/>
      <c r="V388" s="18"/>
      <c r="W388" s="18"/>
      <c r="X388" s="18"/>
      <c r="Y388" s="18"/>
      <c r="Z388" s="18"/>
      <c r="AA388" s="18"/>
      <c r="AB388" s="18"/>
      <c r="AC388" s="19"/>
    </row>
    <row r="389" spans="1:29" ht="13" x14ac:dyDescent="0.15">
      <c r="A389" s="19"/>
      <c r="B389" s="19"/>
      <c r="C389" s="19"/>
      <c r="D389" s="19"/>
      <c r="E389" s="19"/>
      <c r="F389" s="21"/>
      <c r="G389" s="21"/>
      <c r="H389" s="21"/>
      <c r="I389" s="19"/>
      <c r="J389" s="19"/>
      <c r="K389" s="21"/>
      <c r="L389" s="21"/>
      <c r="M389" s="19"/>
      <c r="N389" s="19"/>
      <c r="O389" s="18"/>
      <c r="P389" s="18"/>
      <c r="Q389" s="18"/>
      <c r="R389" s="18"/>
      <c r="S389" s="18"/>
      <c r="T389" s="18"/>
      <c r="U389" s="18"/>
      <c r="V389" s="18"/>
      <c r="W389" s="18"/>
      <c r="X389" s="18"/>
      <c r="Y389" s="18"/>
      <c r="Z389" s="18"/>
      <c r="AA389" s="18"/>
      <c r="AB389" s="18"/>
      <c r="AC389" s="19"/>
    </row>
    <row r="390" spans="1:29" ht="13" x14ac:dyDescent="0.15">
      <c r="A390" s="19"/>
      <c r="B390" s="19"/>
      <c r="C390" s="19"/>
      <c r="D390" s="19"/>
      <c r="E390" s="19"/>
      <c r="F390" s="21"/>
      <c r="G390" s="21"/>
      <c r="H390" s="21"/>
      <c r="I390" s="19"/>
      <c r="J390" s="19"/>
      <c r="K390" s="21"/>
      <c r="L390" s="21"/>
      <c r="M390" s="19"/>
      <c r="N390" s="19"/>
      <c r="O390" s="18"/>
      <c r="P390" s="18"/>
      <c r="Q390" s="18"/>
      <c r="R390" s="18"/>
      <c r="S390" s="18"/>
      <c r="T390" s="18"/>
      <c r="U390" s="18"/>
      <c r="V390" s="18"/>
      <c r="W390" s="18"/>
      <c r="X390" s="18"/>
      <c r="Y390" s="18"/>
      <c r="Z390" s="18"/>
      <c r="AA390" s="18"/>
      <c r="AB390" s="18"/>
      <c r="AC390" s="19"/>
    </row>
    <row r="391" spans="1:29" ht="13" x14ac:dyDescent="0.15">
      <c r="A391" s="19"/>
      <c r="B391" s="19"/>
      <c r="C391" s="19"/>
      <c r="D391" s="19"/>
      <c r="E391" s="19"/>
      <c r="F391" s="21"/>
      <c r="G391" s="21"/>
      <c r="H391" s="21"/>
      <c r="I391" s="19"/>
      <c r="J391" s="19"/>
      <c r="K391" s="21"/>
      <c r="L391" s="21"/>
      <c r="M391" s="19"/>
      <c r="N391" s="19"/>
      <c r="O391" s="18"/>
      <c r="P391" s="18"/>
      <c r="Q391" s="18"/>
      <c r="R391" s="18"/>
      <c r="S391" s="18"/>
      <c r="T391" s="18"/>
      <c r="U391" s="18"/>
      <c r="V391" s="18"/>
      <c r="W391" s="18"/>
      <c r="X391" s="18"/>
      <c r="Y391" s="18"/>
      <c r="Z391" s="18"/>
      <c r="AA391" s="18"/>
      <c r="AB391" s="18"/>
      <c r="AC391" s="19"/>
    </row>
    <row r="392" spans="1:29" ht="13" x14ac:dyDescent="0.15">
      <c r="A392" s="19"/>
      <c r="B392" s="19"/>
      <c r="C392" s="19"/>
      <c r="D392" s="19"/>
      <c r="E392" s="19"/>
      <c r="F392" s="21"/>
      <c r="G392" s="21"/>
      <c r="H392" s="21"/>
      <c r="I392" s="19"/>
      <c r="J392" s="19"/>
      <c r="K392" s="21"/>
      <c r="L392" s="21"/>
      <c r="M392" s="19"/>
      <c r="N392" s="19"/>
      <c r="O392" s="18"/>
      <c r="P392" s="18"/>
      <c r="Q392" s="18"/>
      <c r="R392" s="18"/>
      <c r="S392" s="18"/>
      <c r="T392" s="18"/>
      <c r="U392" s="18"/>
      <c r="V392" s="18"/>
      <c r="W392" s="18"/>
      <c r="X392" s="18"/>
      <c r="Y392" s="18"/>
      <c r="Z392" s="18"/>
      <c r="AA392" s="18"/>
      <c r="AB392" s="18"/>
      <c r="AC392" s="19"/>
    </row>
    <row r="393" spans="1:29" ht="13" x14ac:dyDescent="0.15">
      <c r="A393" s="19"/>
      <c r="B393" s="19"/>
      <c r="C393" s="19"/>
      <c r="D393" s="19"/>
      <c r="E393" s="19"/>
      <c r="F393" s="21"/>
      <c r="G393" s="21"/>
      <c r="H393" s="21"/>
      <c r="I393" s="19"/>
      <c r="J393" s="19"/>
      <c r="K393" s="21"/>
      <c r="L393" s="21"/>
      <c r="M393" s="19"/>
      <c r="N393" s="19"/>
      <c r="O393" s="18"/>
      <c r="P393" s="18"/>
      <c r="Q393" s="18"/>
      <c r="R393" s="18"/>
      <c r="S393" s="18"/>
      <c r="T393" s="18"/>
      <c r="U393" s="18"/>
      <c r="V393" s="18"/>
      <c r="W393" s="18"/>
      <c r="X393" s="18"/>
      <c r="Y393" s="18"/>
      <c r="Z393" s="18"/>
      <c r="AA393" s="18"/>
      <c r="AB393" s="18"/>
      <c r="AC393" s="19"/>
    </row>
    <row r="394" spans="1:29" ht="13" x14ac:dyDescent="0.15">
      <c r="A394" s="19"/>
      <c r="B394" s="19"/>
      <c r="C394" s="19"/>
      <c r="D394" s="19"/>
      <c r="E394" s="19"/>
      <c r="F394" s="21"/>
      <c r="G394" s="21"/>
      <c r="H394" s="21"/>
      <c r="I394" s="19"/>
      <c r="J394" s="19"/>
      <c r="K394" s="21"/>
      <c r="L394" s="21"/>
      <c r="M394" s="19"/>
      <c r="N394" s="19"/>
      <c r="O394" s="18"/>
      <c r="P394" s="18"/>
      <c r="Q394" s="18"/>
      <c r="R394" s="18"/>
      <c r="S394" s="18"/>
      <c r="T394" s="18"/>
      <c r="U394" s="18"/>
      <c r="V394" s="18"/>
      <c r="W394" s="18"/>
      <c r="X394" s="18"/>
      <c r="Y394" s="18"/>
      <c r="Z394" s="18"/>
      <c r="AA394" s="18"/>
      <c r="AB394" s="18"/>
      <c r="AC394" s="19"/>
    </row>
    <row r="395" spans="1:29" ht="13" x14ac:dyDescent="0.15">
      <c r="A395" s="19"/>
      <c r="B395" s="19"/>
      <c r="C395" s="19"/>
      <c r="D395" s="19"/>
      <c r="E395" s="19"/>
      <c r="F395" s="21"/>
      <c r="G395" s="21"/>
      <c r="H395" s="21"/>
      <c r="I395" s="19"/>
      <c r="J395" s="19"/>
      <c r="K395" s="21"/>
      <c r="L395" s="21"/>
      <c r="M395" s="19"/>
      <c r="N395" s="19"/>
      <c r="O395" s="18"/>
      <c r="P395" s="18"/>
      <c r="Q395" s="18"/>
      <c r="R395" s="18"/>
      <c r="S395" s="18"/>
      <c r="T395" s="18"/>
      <c r="U395" s="18"/>
      <c r="V395" s="18"/>
      <c r="W395" s="18"/>
      <c r="X395" s="18"/>
      <c r="Y395" s="18"/>
      <c r="Z395" s="18"/>
      <c r="AA395" s="18"/>
      <c r="AB395" s="18"/>
      <c r="AC395" s="19"/>
    </row>
    <row r="396" spans="1:29" ht="13" x14ac:dyDescent="0.15">
      <c r="A396" s="19"/>
      <c r="B396" s="19"/>
      <c r="C396" s="19"/>
      <c r="D396" s="19"/>
      <c r="E396" s="19"/>
      <c r="F396" s="21"/>
      <c r="G396" s="21"/>
      <c r="H396" s="21"/>
      <c r="I396" s="19"/>
      <c r="J396" s="19"/>
      <c r="K396" s="21"/>
      <c r="L396" s="21"/>
      <c r="M396" s="19"/>
      <c r="N396" s="19"/>
      <c r="O396" s="18"/>
      <c r="P396" s="18"/>
      <c r="Q396" s="18"/>
      <c r="R396" s="18"/>
      <c r="S396" s="18"/>
      <c r="T396" s="18"/>
      <c r="U396" s="18"/>
      <c r="V396" s="18"/>
      <c r="W396" s="18"/>
      <c r="X396" s="18"/>
      <c r="Y396" s="18"/>
      <c r="Z396" s="18"/>
      <c r="AA396" s="18"/>
      <c r="AB396" s="18"/>
      <c r="AC396" s="19"/>
    </row>
    <row r="397" spans="1:29" ht="13" x14ac:dyDescent="0.15">
      <c r="A397" s="19"/>
      <c r="B397" s="19"/>
      <c r="C397" s="19"/>
      <c r="D397" s="19"/>
      <c r="E397" s="19"/>
      <c r="F397" s="21"/>
      <c r="G397" s="21"/>
      <c r="H397" s="21"/>
      <c r="I397" s="19"/>
      <c r="J397" s="19"/>
      <c r="K397" s="21"/>
      <c r="L397" s="21"/>
      <c r="M397" s="19"/>
      <c r="N397" s="19"/>
      <c r="O397" s="18"/>
      <c r="P397" s="18"/>
      <c r="Q397" s="18"/>
      <c r="R397" s="18"/>
      <c r="S397" s="18"/>
      <c r="T397" s="18"/>
      <c r="U397" s="18"/>
      <c r="V397" s="18"/>
      <c r="W397" s="18"/>
      <c r="X397" s="18"/>
      <c r="Y397" s="18"/>
      <c r="Z397" s="18"/>
      <c r="AA397" s="18"/>
      <c r="AB397" s="18"/>
      <c r="AC397" s="19"/>
    </row>
    <row r="398" spans="1:29" ht="13" x14ac:dyDescent="0.15">
      <c r="A398" s="19"/>
      <c r="B398" s="19"/>
      <c r="C398" s="19"/>
      <c r="D398" s="19"/>
      <c r="E398" s="19"/>
      <c r="F398" s="21"/>
      <c r="G398" s="21"/>
      <c r="H398" s="21"/>
      <c r="I398" s="19"/>
      <c r="J398" s="19"/>
      <c r="K398" s="21"/>
      <c r="L398" s="21"/>
      <c r="M398" s="19"/>
      <c r="N398" s="19"/>
      <c r="O398" s="18"/>
      <c r="P398" s="18"/>
      <c r="Q398" s="18"/>
      <c r="R398" s="18"/>
      <c r="S398" s="18"/>
      <c r="T398" s="18"/>
      <c r="U398" s="18"/>
      <c r="V398" s="18"/>
      <c r="W398" s="18"/>
      <c r="X398" s="18"/>
      <c r="Y398" s="18"/>
      <c r="Z398" s="18"/>
      <c r="AA398" s="18"/>
      <c r="AB398" s="18"/>
      <c r="AC398" s="19"/>
    </row>
    <row r="399" spans="1:29" ht="13" x14ac:dyDescent="0.15">
      <c r="A399" s="19"/>
      <c r="B399" s="19"/>
      <c r="C399" s="19"/>
      <c r="D399" s="19"/>
      <c r="E399" s="19"/>
      <c r="F399" s="21"/>
      <c r="G399" s="21"/>
      <c r="H399" s="21"/>
      <c r="I399" s="19"/>
      <c r="J399" s="19"/>
      <c r="K399" s="21"/>
      <c r="L399" s="21"/>
      <c r="M399" s="19"/>
      <c r="N399" s="19"/>
      <c r="O399" s="18"/>
      <c r="P399" s="18"/>
      <c r="Q399" s="18"/>
      <c r="R399" s="18"/>
      <c r="S399" s="18"/>
      <c r="T399" s="18"/>
      <c r="U399" s="18"/>
      <c r="V399" s="18"/>
      <c r="W399" s="18"/>
      <c r="X399" s="18"/>
      <c r="Y399" s="18"/>
      <c r="Z399" s="18"/>
      <c r="AA399" s="18"/>
      <c r="AB399" s="18"/>
      <c r="AC399" s="19"/>
    </row>
    <row r="400" spans="1:29" ht="13" x14ac:dyDescent="0.15">
      <c r="A400" s="19"/>
      <c r="B400" s="19"/>
      <c r="C400" s="19"/>
      <c r="D400" s="19"/>
      <c r="E400" s="19"/>
      <c r="F400" s="21"/>
      <c r="G400" s="21"/>
      <c r="H400" s="21"/>
      <c r="I400" s="19"/>
      <c r="J400" s="19"/>
      <c r="K400" s="21"/>
      <c r="L400" s="21"/>
      <c r="M400" s="19"/>
      <c r="N400" s="19"/>
      <c r="O400" s="18"/>
      <c r="P400" s="18"/>
      <c r="Q400" s="18"/>
      <c r="R400" s="18"/>
      <c r="S400" s="18"/>
      <c r="T400" s="18"/>
      <c r="U400" s="18"/>
      <c r="V400" s="18"/>
      <c r="W400" s="18"/>
      <c r="X400" s="18"/>
      <c r="Y400" s="18"/>
      <c r="Z400" s="18"/>
      <c r="AA400" s="18"/>
      <c r="AB400" s="18"/>
      <c r="AC400" s="19"/>
    </row>
    <row r="401" spans="1:29" ht="13" x14ac:dyDescent="0.15">
      <c r="A401" s="19"/>
      <c r="B401" s="19"/>
      <c r="C401" s="19"/>
      <c r="D401" s="19"/>
      <c r="E401" s="19"/>
      <c r="F401" s="21"/>
      <c r="G401" s="21"/>
      <c r="H401" s="21"/>
      <c r="I401" s="19"/>
      <c r="J401" s="19"/>
      <c r="K401" s="21"/>
      <c r="L401" s="21"/>
      <c r="M401" s="19"/>
      <c r="N401" s="19"/>
      <c r="O401" s="18"/>
      <c r="P401" s="18"/>
      <c r="Q401" s="18"/>
      <c r="R401" s="18"/>
      <c r="S401" s="18"/>
      <c r="T401" s="18"/>
      <c r="U401" s="18"/>
      <c r="V401" s="18"/>
      <c r="W401" s="18"/>
      <c r="X401" s="18"/>
      <c r="Y401" s="18"/>
      <c r="Z401" s="18"/>
      <c r="AA401" s="18"/>
      <c r="AB401" s="18"/>
      <c r="AC401" s="19"/>
    </row>
    <row r="402" spans="1:29" ht="13" x14ac:dyDescent="0.15">
      <c r="A402" s="19"/>
      <c r="B402" s="19"/>
      <c r="C402" s="19"/>
      <c r="D402" s="19"/>
      <c r="E402" s="19"/>
      <c r="F402" s="21"/>
      <c r="G402" s="21"/>
      <c r="H402" s="21"/>
      <c r="I402" s="19"/>
      <c r="J402" s="19"/>
      <c r="K402" s="21"/>
      <c r="L402" s="21"/>
      <c r="M402" s="19"/>
      <c r="N402" s="19"/>
      <c r="O402" s="18"/>
      <c r="P402" s="18"/>
      <c r="Q402" s="18"/>
      <c r="R402" s="18"/>
      <c r="S402" s="18"/>
      <c r="T402" s="18"/>
      <c r="U402" s="18"/>
      <c r="V402" s="18"/>
      <c r="W402" s="18"/>
      <c r="X402" s="18"/>
      <c r="Y402" s="18"/>
      <c r="Z402" s="18"/>
      <c r="AA402" s="18"/>
      <c r="AB402" s="18"/>
      <c r="AC402" s="19"/>
    </row>
    <row r="403" spans="1:29" ht="13" x14ac:dyDescent="0.15">
      <c r="A403" s="19"/>
      <c r="B403" s="19"/>
      <c r="C403" s="19"/>
      <c r="D403" s="19"/>
      <c r="E403" s="19"/>
      <c r="F403" s="21"/>
      <c r="G403" s="21"/>
      <c r="H403" s="21"/>
      <c r="I403" s="19"/>
      <c r="J403" s="19"/>
      <c r="K403" s="21"/>
      <c r="L403" s="21"/>
      <c r="M403" s="19"/>
      <c r="N403" s="19"/>
      <c r="O403" s="18"/>
      <c r="P403" s="18"/>
      <c r="Q403" s="18"/>
      <c r="R403" s="18"/>
      <c r="S403" s="18"/>
      <c r="T403" s="18"/>
      <c r="U403" s="18"/>
      <c r="V403" s="18"/>
      <c r="W403" s="18"/>
      <c r="X403" s="18"/>
      <c r="Y403" s="18"/>
      <c r="Z403" s="18"/>
      <c r="AA403" s="18"/>
      <c r="AB403" s="18"/>
      <c r="AC403" s="19"/>
    </row>
    <row r="404" spans="1:29" ht="13" x14ac:dyDescent="0.15">
      <c r="A404" s="19"/>
      <c r="B404" s="19"/>
      <c r="C404" s="19"/>
      <c r="D404" s="19"/>
      <c r="E404" s="19"/>
      <c r="F404" s="21"/>
      <c r="G404" s="21"/>
      <c r="H404" s="21"/>
      <c r="I404" s="19"/>
      <c r="J404" s="19"/>
      <c r="K404" s="21"/>
      <c r="L404" s="21"/>
      <c r="M404" s="19"/>
      <c r="N404" s="19"/>
      <c r="O404" s="18"/>
      <c r="P404" s="18"/>
      <c r="Q404" s="18"/>
      <c r="R404" s="18"/>
      <c r="S404" s="18"/>
      <c r="T404" s="18"/>
      <c r="U404" s="18"/>
      <c r="V404" s="18"/>
      <c r="W404" s="18"/>
      <c r="X404" s="18"/>
      <c r="Y404" s="18"/>
      <c r="Z404" s="18"/>
      <c r="AA404" s="18"/>
      <c r="AB404" s="18"/>
      <c r="AC404" s="19"/>
    </row>
    <row r="405" spans="1:29" ht="13" x14ac:dyDescent="0.15">
      <c r="A405" s="19"/>
      <c r="B405" s="19"/>
      <c r="C405" s="19"/>
      <c r="D405" s="19"/>
      <c r="E405" s="19"/>
      <c r="F405" s="21"/>
      <c r="G405" s="21"/>
      <c r="H405" s="21"/>
      <c r="I405" s="19"/>
      <c r="J405" s="19"/>
      <c r="K405" s="21"/>
      <c r="L405" s="21"/>
      <c r="M405" s="19"/>
      <c r="N405" s="19"/>
      <c r="O405" s="18"/>
      <c r="P405" s="18"/>
      <c r="Q405" s="18"/>
      <c r="R405" s="18"/>
      <c r="S405" s="18"/>
      <c r="T405" s="18"/>
      <c r="U405" s="18"/>
      <c r="V405" s="18"/>
      <c r="W405" s="18"/>
      <c r="X405" s="18"/>
      <c r="Y405" s="18"/>
      <c r="Z405" s="18"/>
      <c r="AA405" s="18"/>
      <c r="AB405" s="18"/>
      <c r="AC405" s="19"/>
    </row>
    <row r="406" spans="1:29" ht="13" x14ac:dyDescent="0.15">
      <c r="A406" s="19"/>
      <c r="B406" s="19"/>
      <c r="C406" s="19"/>
      <c r="D406" s="19"/>
      <c r="E406" s="19"/>
      <c r="F406" s="21"/>
      <c r="G406" s="21"/>
      <c r="H406" s="21"/>
      <c r="I406" s="19"/>
      <c r="J406" s="19"/>
      <c r="K406" s="21"/>
      <c r="L406" s="21"/>
      <c r="M406" s="19"/>
      <c r="N406" s="19"/>
      <c r="O406" s="18"/>
      <c r="P406" s="18"/>
      <c r="Q406" s="18"/>
      <c r="R406" s="18"/>
      <c r="S406" s="18"/>
      <c r="T406" s="18"/>
      <c r="U406" s="18"/>
      <c r="V406" s="18"/>
      <c r="W406" s="18"/>
      <c r="X406" s="18"/>
      <c r="Y406" s="18"/>
      <c r="Z406" s="18"/>
      <c r="AA406" s="18"/>
      <c r="AB406" s="18"/>
      <c r="AC406" s="19"/>
    </row>
    <row r="407" spans="1:29" ht="13" x14ac:dyDescent="0.15">
      <c r="A407" s="19"/>
      <c r="B407" s="19"/>
      <c r="C407" s="19"/>
      <c r="D407" s="19"/>
      <c r="E407" s="19"/>
      <c r="F407" s="21"/>
      <c r="G407" s="21"/>
      <c r="H407" s="21"/>
      <c r="I407" s="19"/>
      <c r="J407" s="19"/>
      <c r="K407" s="21"/>
      <c r="L407" s="21"/>
      <c r="M407" s="19"/>
      <c r="N407" s="19"/>
      <c r="O407" s="18"/>
      <c r="P407" s="18"/>
      <c r="Q407" s="18"/>
      <c r="R407" s="18"/>
      <c r="S407" s="18"/>
      <c r="T407" s="18"/>
      <c r="U407" s="18"/>
      <c r="V407" s="18"/>
      <c r="W407" s="18"/>
      <c r="X407" s="18"/>
      <c r="Y407" s="18"/>
      <c r="Z407" s="18"/>
      <c r="AA407" s="18"/>
      <c r="AB407" s="18"/>
      <c r="AC407" s="19"/>
    </row>
    <row r="408" spans="1:29" ht="13" x14ac:dyDescent="0.15">
      <c r="A408" s="19"/>
      <c r="B408" s="19"/>
      <c r="C408" s="19"/>
      <c r="D408" s="19"/>
      <c r="E408" s="19"/>
      <c r="F408" s="21"/>
      <c r="G408" s="21"/>
      <c r="H408" s="21"/>
      <c r="I408" s="19"/>
      <c r="J408" s="19"/>
      <c r="K408" s="21"/>
      <c r="L408" s="21"/>
      <c r="M408" s="19"/>
      <c r="N408" s="19"/>
      <c r="O408" s="18"/>
      <c r="P408" s="18"/>
      <c r="Q408" s="18"/>
      <c r="R408" s="18"/>
      <c r="S408" s="18"/>
      <c r="T408" s="18"/>
      <c r="U408" s="18"/>
      <c r="V408" s="18"/>
      <c r="W408" s="18"/>
      <c r="X408" s="18"/>
      <c r="Y408" s="18"/>
      <c r="Z408" s="18"/>
      <c r="AA408" s="18"/>
      <c r="AB408" s="18"/>
      <c r="AC408" s="19"/>
    </row>
    <row r="409" spans="1:29" ht="13" x14ac:dyDescent="0.15">
      <c r="A409" s="19"/>
      <c r="B409" s="19"/>
      <c r="C409" s="19"/>
      <c r="D409" s="19"/>
      <c r="E409" s="19"/>
      <c r="F409" s="21"/>
      <c r="G409" s="21"/>
      <c r="H409" s="21"/>
      <c r="I409" s="19"/>
      <c r="J409" s="19"/>
      <c r="K409" s="21"/>
      <c r="L409" s="21"/>
      <c r="M409" s="19"/>
      <c r="N409" s="19"/>
      <c r="O409" s="18"/>
      <c r="P409" s="18"/>
      <c r="Q409" s="18"/>
      <c r="R409" s="18"/>
      <c r="S409" s="18"/>
      <c r="T409" s="18"/>
      <c r="U409" s="18"/>
      <c r="V409" s="18"/>
      <c r="W409" s="18"/>
      <c r="X409" s="18"/>
      <c r="Y409" s="18"/>
      <c r="Z409" s="18"/>
      <c r="AA409" s="18"/>
      <c r="AB409" s="18"/>
      <c r="AC409" s="19"/>
    </row>
    <row r="410" spans="1:29" ht="13" x14ac:dyDescent="0.15">
      <c r="A410" s="19"/>
      <c r="B410" s="19"/>
      <c r="C410" s="19"/>
      <c r="D410" s="19"/>
      <c r="E410" s="19"/>
      <c r="F410" s="21"/>
      <c r="G410" s="21"/>
      <c r="H410" s="21"/>
      <c r="I410" s="19"/>
      <c r="J410" s="19"/>
      <c r="K410" s="21"/>
      <c r="L410" s="21"/>
      <c r="M410" s="19"/>
      <c r="N410" s="19"/>
      <c r="O410" s="18"/>
      <c r="P410" s="18"/>
      <c r="Q410" s="18"/>
      <c r="R410" s="18"/>
      <c r="S410" s="18"/>
      <c r="T410" s="18"/>
      <c r="U410" s="18"/>
      <c r="V410" s="18"/>
      <c r="W410" s="18"/>
      <c r="X410" s="18"/>
      <c r="Y410" s="18"/>
      <c r="Z410" s="18"/>
      <c r="AA410" s="18"/>
      <c r="AB410" s="18"/>
      <c r="AC410" s="19"/>
    </row>
    <row r="411" spans="1:29" ht="13" x14ac:dyDescent="0.15">
      <c r="A411" s="19"/>
      <c r="B411" s="19"/>
      <c r="C411" s="19"/>
      <c r="D411" s="19"/>
      <c r="E411" s="19"/>
      <c r="F411" s="21"/>
      <c r="G411" s="21"/>
      <c r="H411" s="21"/>
      <c r="I411" s="19"/>
      <c r="J411" s="19"/>
      <c r="K411" s="21"/>
      <c r="L411" s="21"/>
      <c r="M411" s="19"/>
      <c r="N411" s="19"/>
      <c r="O411" s="18"/>
      <c r="P411" s="18"/>
      <c r="Q411" s="18"/>
      <c r="R411" s="18"/>
      <c r="S411" s="18"/>
      <c r="T411" s="18"/>
      <c r="U411" s="18"/>
      <c r="V411" s="18"/>
      <c r="W411" s="18"/>
      <c r="X411" s="18"/>
      <c r="Y411" s="18"/>
      <c r="Z411" s="18"/>
      <c r="AA411" s="18"/>
      <c r="AB411" s="18"/>
      <c r="AC411" s="19"/>
    </row>
    <row r="412" spans="1:29" ht="13" x14ac:dyDescent="0.15">
      <c r="A412" s="19"/>
      <c r="B412" s="19"/>
      <c r="C412" s="19"/>
      <c r="D412" s="19"/>
      <c r="E412" s="19"/>
      <c r="F412" s="21"/>
      <c r="G412" s="21"/>
      <c r="H412" s="21"/>
      <c r="I412" s="19"/>
      <c r="J412" s="19"/>
      <c r="K412" s="21"/>
      <c r="L412" s="21"/>
      <c r="M412" s="19"/>
      <c r="N412" s="19"/>
      <c r="O412" s="18"/>
      <c r="P412" s="18"/>
      <c r="Q412" s="18"/>
      <c r="R412" s="18"/>
      <c r="S412" s="18"/>
      <c r="T412" s="18"/>
      <c r="U412" s="18"/>
      <c r="V412" s="18"/>
      <c r="W412" s="18"/>
      <c r="X412" s="18"/>
      <c r="Y412" s="18"/>
      <c r="Z412" s="18"/>
      <c r="AA412" s="18"/>
      <c r="AB412" s="18"/>
      <c r="AC412" s="19"/>
    </row>
    <row r="413" spans="1:29" ht="13" x14ac:dyDescent="0.15">
      <c r="A413" s="19"/>
      <c r="B413" s="19"/>
      <c r="C413" s="19"/>
      <c r="D413" s="19"/>
      <c r="E413" s="19"/>
      <c r="F413" s="21"/>
      <c r="G413" s="21"/>
      <c r="H413" s="21"/>
      <c r="I413" s="19"/>
      <c r="J413" s="19"/>
      <c r="K413" s="21"/>
      <c r="L413" s="21"/>
      <c r="M413" s="19"/>
      <c r="N413" s="19"/>
      <c r="O413" s="18"/>
      <c r="P413" s="18"/>
      <c r="Q413" s="18"/>
      <c r="R413" s="18"/>
      <c r="S413" s="18"/>
      <c r="T413" s="18"/>
      <c r="U413" s="18"/>
      <c r="V413" s="18"/>
      <c r="W413" s="18"/>
      <c r="X413" s="18"/>
      <c r="Y413" s="18"/>
      <c r="Z413" s="18"/>
      <c r="AA413" s="18"/>
      <c r="AB413" s="18"/>
      <c r="AC413" s="19"/>
    </row>
    <row r="414" spans="1:29" ht="13" x14ac:dyDescent="0.15">
      <c r="A414" s="19"/>
      <c r="B414" s="19"/>
      <c r="C414" s="19"/>
      <c r="D414" s="19"/>
      <c r="E414" s="19"/>
      <c r="F414" s="21"/>
      <c r="G414" s="21"/>
      <c r="H414" s="21"/>
      <c r="I414" s="19"/>
      <c r="J414" s="19"/>
      <c r="K414" s="21"/>
      <c r="L414" s="21"/>
      <c r="M414" s="19"/>
      <c r="N414" s="19"/>
      <c r="O414" s="18"/>
      <c r="P414" s="18"/>
      <c r="Q414" s="18"/>
      <c r="R414" s="18"/>
      <c r="S414" s="18"/>
      <c r="T414" s="18"/>
      <c r="U414" s="18"/>
      <c r="V414" s="18"/>
      <c r="W414" s="18"/>
      <c r="X414" s="18"/>
      <c r="Y414" s="18"/>
      <c r="Z414" s="18"/>
      <c r="AA414" s="18"/>
      <c r="AB414" s="18"/>
      <c r="AC414" s="19"/>
    </row>
    <row r="415" spans="1:29" ht="13" x14ac:dyDescent="0.15">
      <c r="A415" s="19"/>
      <c r="B415" s="19"/>
      <c r="C415" s="19"/>
      <c r="D415" s="19"/>
      <c r="E415" s="19"/>
      <c r="F415" s="21"/>
      <c r="G415" s="21"/>
      <c r="H415" s="21"/>
      <c r="I415" s="19"/>
      <c r="J415" s="19"/>
      <c r="K415" s="21"/>
      <c r="L415" s="21"/>
      <c r="M415" s="19"/>
      <c r="N415" s="19"/>
      <c r="O415" s="18"/>
      <c r="P415" s="18"/>
      <c r="Q415" s="18"/>
      <c r="R415" s="18"/>
      <c r="S415" s="18"/>
      <c r="T415" s="18"/>
      <c r="U415" s="18"/>
      <c r="V415" s="18"/>
      <c r="W415" s="18"/>
      <c r="X415" s="18"/>
      <c r="Y415" s="18"/>
      <c r="Z415" s="18"/>
      <c r="AA415" s="18"/>
      <c r="AB415" s="18"/>
      <c r="AC415" s="19"/>
    </row>
    <row r="416" spans="1:29" ht="13" x14ac:dyDescent="0.15">
      <c r="A416" s="19"/>
      <c r="B416" s="19"/>
      <c r="C416" s="19"/>
      <c r="D416" s="19"/>
      <c r="E416" s="19"/>
      <c r="F416" s="21"/>
      <c r="G416" s="21"/>
      <c r="H416" s="21"/>
      <c r="I416" s="19"/>
      <c r="J416" s="19"/>
      <c r="K416" s="21"/>
      <c r="L416" s="21"/>
      <c r="M416" s="19"/>
      <c r="N416" s="19"/>
      <c r="O416" s="18"/>
      <c r="P416" s="18"/>
      <c r="Q416" s="18"/>
      <c r="R416" s="18"/>
      <c r="S416" s="18"/>
      <c r="T416" s="18"/>
      <c r="U416" s="18"/>
      <c r="V416" s="18"/>
      <c r="W416" s="18"/>
      <c r="X416" s="18"/>
      <c r="Y416" s="18"/>
      <c r="Z416" s="18"/>
      <c r="AA416" s="18"/>
      <c r="AB416" s="18"/>
      <c r="AC416" s="19"/>
    </row>
    <row r="417" spans="1:29" ht="13" x14ac:dyDescent="0.15">
      <c r="A417" s="19"/>
      <c r="B417" s="19"/>
      <c r="C417" s="19"/>
      <c r="D417" s="19"/>
      <c r="E417" s="19"/>
      <c r="F417" s="21"/>
      <c r="G417" s="21"/>
      <c r="H417" s="21"/>
      <c r="I417" s="19"/>
      <c r="J417" s="19"/>
      <c r="K417" s="21"/>
      <c r="L417" s="21"/>
      <c r="M417" s="19"/>
      <c r="N417" s="19"/>
      <c r="O417" s="18"/>
      <c r="P417" s="18"/>
      <c r="Q417" s="18"/>
      <c r="R417" s="18"/>
      <c r="S417" s="18"/>
      <c r="T417" s="18"/>
      <c r="U417" s="18"/>
      <c r="V417" s="18"/>
      <c r="W417" s="18"/>
      <c r="X417" s="18"/>
      <c r="Y417" s="18"/>
      <c r="Z417" s="18"/>
      <c r="AA417" s="18"/>
      <c r="AB417" s="18"/>
      <c r="AC417" s="19"/>
    </row>
    <row r="418" spans="1:29" ht="13" x14ac:dyDescent="0.15">
      <c r="A418" s="19"/>
      <c r="B418" s="19"/>
      <c r="C418" s="19"/>
      <c r="D418" s="19"/>
      <c r="E418" s="19"/>
      <c r="F418" s="21"/>
      <c r="G418" s="21"/>
      <c r="H418" s="21"/>
      <c r="I418" s="19"/>
      <c r="J418" s="19"/>
      <c r="K418" s="21"/>
      <c r="L418" s="21"/>
      <c r="M418" s="19"/>
      <c r="N418" s="19"/>
      <c r="O418" s="18"/>
      <c r="P418" s="18"/>
      <c r="Q418" s="18"/>
      <c r="R418" s="18"/>
      <c r="S418" s="18"/>
      <c r="T418" s="18"/>
      <c r="U418" s="18"/>
      <c r="V418" s="18"/>
      <c r="W418" s="18"/>
      <c r="X418" s="18"/>
      <c r="Y418" s="18"/>
      <c r="Z418" s="18"/>
      <c r="AA418" s="18"/>
      <c r="AB418" s="18"/>
      <c r="AC418" s="19"/>
    </row>
    <row r="419" spans="1:29" ht="13" x14ac:dyDescent="0.15">
      <c r="A419" s="19"/>
      <c r="B419" s="19"/>
      <c r="C419" s="19"/>
      <c r="D419" s="19"/>
      <c r="E419" s="19"/>
      <c r="F419" s="21"/>
      <c r="G419" s="21"/>
      <c r="H419" s="21"/>
      <c r="I419" s="19"/>
      <c r="J419" s="19"/>
      <c r="K419" s="21"/>
      <c r="L419" s="21"/>
      <c r="M419" s="19"/>
      <c r="N419" s="19"/>
      <c r="O419" s="18"/>
      <c r="P419" s="18"/>
      <c r="Q419" s="18"/>
      <c r="R419" s="18"/>
      <c r="S419" s="18"/>
      <c r="T419" s="18"/>
      <c r="U419" s="18"/>
      <c r="V419" s="18"/>
      <c r="W419" s="18"/>
      <c r="X419" s="18"/>
      <c r="Y419" s="18"/>
      <c r="Z419" s="18"/>
      <c r="AA419" s="18"/>
      <c r="AB419" s="18"/>
      <c r="AC419" s="19"/>
    </row>
    <row r="420" spans="1:29" ht="13" x14ac:dyDescent="0.15">
      <c r="A420" s="19"/>
      <c r="B420" s="19"/>
      <c r="C420" s="19"/>
      <c r="D420" s="19"/>
      <c r="E420" s="19"/>
      <c r="F420" s="21"/>
      <c r="G420" s="21"/>
      <c r="H420" s="21"/>
      <c r="I420" s="19"/>
      <c r="J420" s="19"/>
      <c r="K420" s="21"/>
      <c r="L420" s="21"/>
      <c r="M420" s="19"/>
      <c r="N420" s="19"/>
      <c r="O420" s="18"/>
      <c r="P420" s="18"/>
      <c r="Q420" s="18"/>
      <c r="R420" s="18"/>
      <c r="S420" s="18"/>
      <c r="T420" s="18"/>
      <c r="U420" s="18"/>
      <c r="V420" s="18"/>
      <c r="W420" s="18"/>
      <c r="X420" s="18"/>
      <c r="Y420" s="18"/>
      <c r="Z420" s="18"/>
      <c r="AA420" s="18"/>
      <c r="AB420" s="18"/>
      <c r="AC420" s="19"/>
    </row>
    <row r="421" spans="1:29" ht="13" x14ac:dyDescent="0.15">
      <c r="A421" s="19"/>
      <c r="B421" s="19"/>
      <c r="C421" s="19"/>
      <c r="D421" s="19"/>
      <c r="E421" s="19"/>
      <c r="F421" s="21"/>
      <c r="G421" s="21"/>
      <c r="H421" s="21"/>
      <c r="I421" s="19"/>
      <c r="J421" s="19"/>
      <c r="K421" s="21"/>
      <c r="L421" s="21"/>
      <c r="M421" s="19"/>
      <c r="N421" s="19"/>
      <c r="O421" s="18"/>
      <c r="P421" s="18"/>
      <c r="Q421" s="18"/>
      <c r="R421" s="18"/>
      <c r="S421" s="18"/>
      <c r="T421" s="18"/>
      <c r="U421" s="18"/>
      <c r="V421" s="18"/>
      <c r="W421" s="18"/>
      <c r="X421" s="18"/>
      <c r="Y421" s="18"/>
      <c r="Z421" s="18"/>
      <c r="AA421" s="18"/>
      <c r="AB421" s="18"/>
      <c r="AC421" s="19"/>
    </row>
    <row r="422" spans="1:29" ht="13" x14ac:dyDescent="0.15">
      <c r="A422" s="19"/>
      <c r="B422" s="19"/>
      <c r="C422" s="19"/>
      <c r="D422" s="19"/>
      <c r="E422" s="19"/>
      <c r="F422" s="21"/>
      <c r="G422" s="21"/>
      <c r="H422" s="21"/>
      <c r="I422" s="19"/>
      <c r="J422" s="19"/>
      <c r="K422" s="21"/>
      <c r="L422" s="21"/>
      <c r="M422" s="19"/>
      <c r="N422" s="19"/>
      <c r="O422" s="18"/>
      <c r="P422" s="18"/>
      <c r="Q422" s="18"/>
      <c r="R422" s="18"/>
      <c r="S422" s="18"/>
      <c r="T422" s="18"/>
      <c r="U422" s="18"/>
      <c r="V422" s="18"/>
      <c r="W422" s="18"/>
      <c r="X422" s="18"/>
      <c r="Y422" s="18"/>
      <c r="Z422" s="18"/>
      <c r="AA422" s="18"/>
      <c r="AB422" s="18"/>
      <c r="AC422" s="19"/>
    </row>
    <row r="423" spans="1:29" ht="13" x14ac:dyDescent="0.15">
      <c r="A423" s="19"/>
      <c r="B423" s="19"/>
      <c r="C423" s="19"/>
      <c r="D423" s="19"/>
      <c r="E423" s="19"/>
      <c r="F423" s="21"/>
      <c r="G423" s="21"/>
      <c r="H423" s="21"/>
      <c r="I423" s="19"/>
      <c r="J423" s="19"/>
      <c r="K423" s="21"/>
      <c r="L423" s="21"/>
      <c r="M423" s="19"/>
      <c r="N423" s="19"/>
      <c r="O423" s="18"/>
      <c r="P423" s="18"/>
      <c r="Q423" s="18"/>
      <c r="R423" s="18"/>
      <c r="S423" s="18"/>
      <c r="T423" s="18"/>
      <c r="U423" s="18"/>
      <c r="V423" s="18"/>
      <c r="W423" s="18"/>
      <c r="X423" s="18"/>
      <c r="Y423" s="18"/>
      <c r="Z423" s="18"/>
      <c r="AA423" s="18"/>
      <c r="AB423" s="18"/>
      <c r="AC423" s="19"/>
    </row>
    <row r="424" spans="1:29" ht="13" x14ac:dyDescent="0.15">
      <c r="A424" s="19"/>
      <c r="B424" s="19"/>
      <c r="C424" s="19"/>
      <c r="D424" s="19"/>
      <c r="E424" s="19"/>
      <c r="F424" s="21"/>
      <c r="G424" s="21"/>
      <c r="H424" s="21"/>
      <c r="I424" s="19"/>
      <c r="J424" s="19"/>
      <c r="K424" s="21"/>
      <c r="L424" s="21"/>
      <c r="M424" s="19"/>
      <c r="N424" s="19"/>
      <c r="O424" s="18"/>
      <c r="P424" s="18"/>
      <c r="Q424" s="18"/>
      <c r="R424" s="18"/>
      <c r="S424" s="18"/>
      <c r="T424" s="18"/>
      <c r="U424" s="18"/>
      <c r="V424" s="18"/>
      <c r="W424" s="18"/>
      <c r="X424" s="18"/>
      <c r="Y424" s="18"/>
      <c r="Z424" s="18"/>
      <c r="AA424" s="18"/>
      <c r="AB424" s="18"/>
      <c r="AC424" s="19"/>
    </row>
    <row r="425" spans="1:29" ht="13" x14ac:dyDescent="0.15">
      <c r="A425" s="19"/>
      <c r="B425" s="19"/>
      <c r="C425" s="19"/>
      <c r="D425" s="19"/>
      <c r="E425" s="19"/>
      <c r="F425" s="21"/>
      <c r="G425" s="21"/>
      <c r="H425" s="21"/>
      <c r="I425" s="19"/>
      <c r="J425" s="19"/>
      <c r="K425" s="21"/>
      <c r="L425" s="21"/>
      <c r="M425" s="19"/>
      <c r="N425" s="19"/>
      <c r="O425" s="18"/>
      <c r="P425" s="18"/>
      <c r="Q425" s="18"/>
      <c r="R425" s="18"/>
      <c r="S425" s="18"/>
      <c r="T425" s="18"/>
      <c r="U425" s="18"/>
      <c r="V425" s="18"/>
      <c r="W425" s="18"/>
      <c r="X425" s="18"/>
      <c r="Y425" s="18"/>
      <c r="Z425" s="18"/>
      <c r="AA425" s="18"/>
      <c r="AB425" s="18"/>
      <c r="AC425" s="19"/>
    </row>
    <row r="426" spans="1:29" ht="13" x14ac:dyDescent="0.15">
      <c r="A426" s="19"/>
      <c r="B426" s="19"/>
      <c r="C426" s="19"/>
      <c r="D426" s="19"/>
      <c r="E426" s="19"/>
      <c r="F426" s="21"/>
      <c r="G426" s="21"/>
      <c r="H426" s="21"/>
      <c r="I426" s="19"/>
      <c r="J426" s="19"/>
      <c r="K426" s="21"/>
      <c r="L426" s="21"/>
      <c r="M426" s="19"/>
      <c r="N426" s="19"/>
      <c r="O426" s="18"/>
      <c r="P426" s="18"/>
      <c r="Q426" s="18"/>
      <c r="R426" s="18"/>
      <c r="S426" s="18"/>
      <c r="T426" s="18"/>
      <c r="U426" s="18"/>
      <c r="V426" s="18"/>
      <c r="W426" s="18"/>
      <c r="X426" s="18"/>
      <c r="Y426" s="18"/>
      <c r="Z426" s="18"/>
      <c r="AA426" s="18"/>
      <c r="AB426" s="18"/>
      <c r="AC426" s="19"/>
    </row>
    <row r="427" spans="1:29" ht="13" x14ac:dyDescent="0.15">
      <c r="A427" s="19"/>
      <c r="B427" s="19"/>
      <c r="C427" s="19"/>
      <c r="D427" s="19"/>
      <c r="E427" s="19"/>
      <c r="F427" s="21"/>
      <c r="G427" s="21"/>
      <c r="H427" s="21"/>
      <c r="I427" s="19"/>
      <c r="J427" s="19"/>
      <c r="K427" s="21"/>
      <c r="L427" s="21"/>
      <c r="M427" s="19"/>
      <c r="N427" s="19"/>
      <c r="O427" s="18"/>
      <c r="P427" s="18"/>
      <c r="Q427" s="18"/>
      <c r="R427" s="18"/>
      <c r="S427" s="18"/>
      <c r="T427" s="18"/>
      <c r="U427" s="18"/>
      <c r="V427" s="18"/>
      <c r="W427" s="18"/>
      <c r="X427" s="18"/>
      <c r="Y427" s="18"/>
      <c r="Z427" s="18"/>
      <c r="AA427" s="18"/>
      <c r="AB427" s="18"/>
      <c r="AC427" s="19"/>
    </row>
    <row r="428" spans="1:29" ht="13" x14ac:dyDescent="0.15">
      <c r="A428" s="19"/>
      <c r="B428" s="19"/>
      <c r="C428" s="19"/>
      <c r="D428" s="19"/>
      <c r="E428" s="19"/>
      <c r="F428" s="21"/>
      <c r="G428" s="21"/>
      <c r="H428" s="21"/>
      <c r="I428" s="19"/>
      <c r="J428" s="19"/>
      <c r="K428" s="21"/>
      <c r="L428" s="21"/>
      <c r="M428" s="19"/>
      <c r="N428" s="19"/>
      <c r="O428" s="18"/>
      <c r="P428" s="18"/>
      <c r="Q428" s="18"/>
      <c r="R428" s="18"/>
      <c r="S428" s="18"/>
      <c r="T428" s="18"/>
      <c r="U428" s="18"/>
      <c r="V428" s="18"/>
      <c r="W428" s="18"/>
      <c r="X428" s="18"/>
      <c r="Y428" s="18"/>
      <c r="Z428" s="18"/>
      <c r="AA428" s="18"/>
      <c r="AB428" s="18"/>
      <c r="AC428" s="19"/>
    </row>
    <row r="429" spans="1:29" ht="13" x14ac:dyDescent="0.15">
      <c r="A429" s="19"/>
      <c r="B429" s="19"/>
      <c r="C429" s="19"/>
      <c r="D429" s="19"/>
      <c r="E429" s="19"/>
      <c r="F429" s="21"/>
      <c r="G429" s="21"/>
      <c r="H429" s="21"/>
      <c r="I429" s="19"/>
      <c r="J429" s="19"/>
      <c r="K429" s="21"/>
      <c r="L429" s="21"/>
      <c r="M429" s="19"/>
      <c r="N429" s="19"/>
      <c r="O429" s="18"/>
      <c r="P429" s="18"/>
      <c r="Q429" s="18"/>
      <c r="R429" s="18"/>
      <c r="S429" s="18"/>
      <c r="T429" s="18"/>
      <c r="U429" s="18"/>
      <c r="V429" s="18"/>
      <c r="W429" s="18"/>
      <c r="X429" s="18"/>
      <c r="Y429" s="18"/>
      <c r="Z429" s="18"/>
      <c r="AA429" s="18"/>
      <c r="AB429" s="18"/>
      <c r="AC429" s="19"/>
    </row>
    <row r="430" spans="1:29" ht="13" x14ac:dyDescent="0.15">
      <c r="A430" s="19"/>
      <c r="B430" s="19"/>
      <c r="C430" s="19"/>
      <c r="D430" s="19"/>
      <c r="E430" s="19"/>
      <c r="F430" s="21"/>
      <c r="G430" s="21"/>
      <c r="H430" s="21"/>
      <c r="I430" s="19"/>
      <c r="J430" s="19"/>
      <c r="K430" s="21"/>
      <c r="L430" s="21"/>
      <c r="M430" s="19"/>
      <c r="N430" s="19"/>
      <c r="O430" s="18"/>
      <c r="P430" s="18"/>
      <c r="Q430" s="18"/>
      <c r="R430" s="18"/>
      <c r="S430" s="18"/>
      <c r="T430" s="18"/>
      <c r="U430" s="18"/>
      <c r="V430" s="18"/>
      <c r="W430" s="18"/>
      <c r="X430" s="18"/>
      <c r="Y430" s="18"/>
      <c r="Z430" s="18"/>
      <c r="AA430" s="18"/>
      <c r="AB430" s="18"/>
      <c r="AC430" s="19"/>
    </row>
    <row r="431" spans="1:29" ht="13" x14ac:dyDescent="0.15">
      <c r="A431" s="19"/>
      <c r="B431" s="19"/>
      <c r="C431" s="19"/>
      <c r="D431" s="19"/>
      <c r="E431" s="19"/>
      <c r="F431" s="21"/>
      <c r="G431" s="21"/>
      <c r="H431" s="21"/>
      <c r="I431" s="19"/>
      <c r="J431" s="19"/>
      <c r="K431" s="21"/>
      <c r="L431" s="21"/>
      <c r="M431" s="19"/>
      <c r="N431" s="19"/>
      <c r="O431" s="18"/>
      <c r="P431" s="18"/>
      <c r="Q431" s="18"/>
      <c r="R431" s="18"/>
      <c r="S431" s="18"/>
      <c r="T431" s="18"/>
      <c r="U431" s="18"/>
      <c r="V431" s="18"/>
      <c r="W431" s="18"/>
      <c r="X431" s="18"/>
      <c r="Y431" s="18"/>
      <c r="Z431" s="18"/>
      <c r="AA431" s="18"/>
      <c r="AB431" s="18"/>
      <c r="AC431" s="19"/>
    </row>
    <row r="432" spans="1:29" ht="13" x14ac:dyDescent="0.15">
      <c r="A432" s="19"/>
      <c r="B432" s="19"/>
      <c r="C432" s="19"/>
      <c r="D432" s="19"/>
      <c r="E432" s="19"/>
      <c r="F432" s="21"/>
      <c r="G432" s="21"/>
      <c r="H432" s="21"/>
      <c r="I432" s="19"/>
      <c r="J432" s="19"/>
      <c r="K432" s="21"/>
      <c r="L432" s="21"/>
      <c r="M432" s="19"/>
      <c r="N432" s="19"/>
      <c r="O432" s="18"/>
      <c r="P432" s="18"/>
      <c r="Q432" s="18"/>
      <c r="R432" s="18"/>
      <c r="S432" s="18"/>
      <c r="T432" s="18"/>
      <c r="U432" s="18"/>
      <c r="V432" s="18"/>
      <c r="W432" s="18"/>
      <c r="X432" s="18"/>
      <c r="Y432" s="18"/>
      <c r="Z432" s="18"/>
      <c r="AA432" s="18"/>
      <c r="AB432" s="18"/>
      <c r="AC432" s="19"/>
    </row>
    <row r="433" spans="1:29" ht="13" x14ac:dyDescent="0.15">
      <c r="A433" s="19"/>
      <c r="B433" s="19"/>
      <c r="C433" s="19"/>
      <c r="D433" s="19"/>
      <c r="E433" s="19"/>
      <c r="F433" s="21"/>
      <c r="G433" s="21"/>
      <c r="H433" s="21"/>
      <c r="I433" s="19"/>
      <c r="J433" s="19"/>
      <c r="K433" s="21"/>
      <c r="L433" s="21"/>
      <c r="M433" s="19"/>
      <c r="N433" s="19"/>
      <c r="O433" s="18"/>
      <c r="P433" s="18"/>
      <c r="Q433" s="18"/>
      <c r="R433" s="18"/>
      <c r="S433" s="18"/>
      <c r="T433" s="18"/>
      <c r="U433" s="18"/>
      <c r="V433" s="18"/>
      <c r="W433" s="18"/>
      <c r="X433" s="18"/>
      <c r="Y433" s="18"/>
      <c r="Z433" s="18"/>
      <c r="AA433" s="18"/>
      <c r="AB433" s="18"/>
      <c r="AC433" s="19"/>
    </row>
    <row r="434" spans="1:29" ht="13" x14ac:dyDescent="0.15">
      <c r="A434" s="19"/>
      <c r="B434" s="19"/>
      <c r="C434" s="19"/>
      <c r="D434" s="19"/>
      <c r="E434" s="19"/>
      <c r="F434" s="21"/>
      <c r="G434" s="21"/>
      <c r="H434" s="21"/>
      <c r="I434" s="19"/>
      <c r="J434" s="19"/>
      <c r="K434" s="21"/>
      <c r="L434" s="21"/>
      <c r="M434" s="19"/>
      <c r="N434" s="19"/>
      <c r="O434" s="18"/>
      <c r="P434" s="18"/>
      <c r="Q434" s="18"/>
      <c r="R434" s="18"/>
      <c r="S434" s="18"/>
      <c r="T434" s="18"/>
      <c r="U434" s="18"/>
      <c r="V434" s="18"/>
      <c r="W434" s="18"/>
      <c r="X434" s="18"/>
      <c r="Y434" s="18"/>
      <c r="Z434" s="18"/>
      <c r="AA434" s="18"/>
      <c r="AB434" s="18"/>
      <c r="AC434" s="19"/>
    </row>
    <row r="435" spans="1:29" ht="13" x14ac:dyDescent="0.15">
      <c r="A435" s="19"/>
      <c r="B435" s="19"/>
      <c r="C435" s="19"/>
      <c r="D435" s="19"/>
      <c r="E435" s="19"/>
      <c r="F435" s="21"/>
      <c r="G435" s="21"/>
      <c r="H435" s="21"/>
      <c r="I435" s="19"/>
      <c r="J435" s="19"/>
      <c r="K435" s="21"/>
      <c r="L435" s="21"/>
      <c r="M435" s="19"/>
      <c r="N435" s="19"/>
      <c r="O435" s="18"/>
      <c r="P435" s="18"/>
      <c r="Q435" s="18"/>
      <c r="R435" s="18"/>
      <c r="S435" s="18"/>
      <c r="T435" s="18"/>
      <c r="U435" s="18"/>
      <c r="V435" s="18"/>
      <c r="W435" s="18"/>
      <c r="X435" s="18"/>
      <c r="Y435" s="18"/>
      <c r="Z435" s="18"/>
      <c r="AA435" s="18"/>
      <c r="AB435" s="18"/>
      <c r="AC435" s="19"/>
    </row>
    <row r="436" spans="1:29" ht="13" x14ac:dyDescent="0.15">
      <c r="A436" s="19"/>
      <c r="B436" s="19"/>
      <c r="C436" s="19"/>
      <c r="D436" s="19"/>
      <c r="E436" s="19"/>
      <c r="F436" s="21"/>
      <c r="G436" s="21"/>
      <c r="H436" s="21"/>
      <c r="I436" s="19"/>
      <c r="J436" s="19"/>
      <c r="K436" s="21"/>
      <c r="L436" s="21"/>
      <c r="M436" s="19"/>
      <c r="N436" s="19"/>
      <c r="O436" s="18"/>
      <c r="P436" s="18"/>
      <c r="Q436" s="18"/>
      <c r="R436" s="18"/>
      <c r="S436" s="18"/>
      <c r="T436" s="18"/>
      <c r="U436" s="18"/>
      <c r="V436" s="18"/>
      <c r="W436" s="18"/>
      <c r="X436" s="18"/>
      <c r="Y436" s="18"/>
      <c r="Z436" s="18"/>
      <c r="AA436" s="18"/>
      <c r="AB436" s="18"/>
      <c r="AC436" s="19"/>
    </row>
    <row r="437" spans="1:29" ht="13" x14ac:dyDescent="0.15">
      <c r="A437" s="19"/>
      <c r="B437" s="19"/>
      <c r="C437" s="19"/>
      <c r="D437" s="19"/>
      <c r="E437" s="19"/>
      <c r="F437" s="21"/>
      <c r="G437" s="21"/>
      <c r="H437" s="21"/>
      <c r="I437" s="19"/>
      <c r="J437" s="19"/>
      <c r="K437" s="21"/>
      <c r="L437" s="21"/>
      <c r="M437" s="19"/>
      <c r="N437" s="19"/>
      <c r="O437" s="18"/>
      <c r="P437" s="18"/>
      <c r="Q437" s="18"/>
      <c r="R437" s="18"/>
      <c r="S437" s="18"/>
      <c r="T437" s="18"/>
      <c r="U437" s="18"/>
      <c r="V437" s="18"/>
      <c r="W437" s="18"/>
      <c r="X437" s="18"/>
      <c r="Y437" s="18"/>
      <c r="Z437" s="18"/>
      <c r="AA437" s="18"/>
      <c r="AB437" s="18"/>
      <c r="AC437" s="19"/>
    </row>
    <row r="438" spans="1:29" ht="13" x14ac:dyDescent="0.15">
      <c r="A438" s="19"/>
      <c r="B438" s="19"/>
      <c r="C438" s="19"/>
      <c r="D438" s="19"/>
      <c r="E438" s="19"/>
      <c r="F438" s="21"/>
      <c r="G438" s="21"/>
      <c r="H438" s="21"/>
      <c r="I438" s="19"/>
      <c r="J438" s="19"/>
      <c r="K438" s="21"/>
      <c r="L438" s="21"/>
      <c r="M438" s="19"/>
      <c r="N438" s="19"/>
      <c r="O438" s="18"/>
      <c r="P438" s="18"/>
      <c r="Q438" s="18"/>
      <c r="R438" s="18"/>
      <c r="S438" s="18"/>
      <c r="T438" s="18"/>
      <c r="U438" s="18"/>
      <c r="V438" s="18"/>
      <c r="W438" s="18"/>
      <c r="X438" s="18"/>
      <c r="Y438" s="18"/>
      <c r="Z438" s="18"/>
      <c r="AA438" s="18"/>
      <c r="AB438" s="18"/>
      <c r="AC438" s="19"/>
    </row>
    <row r="439" spans="1:29" ht="13" x14ac:dyDescent="0.15">
      <c r="A439" s="19"/>
      <c r="B439" s="19"/>
      <c r="C439" s="19"/>
      <c r="D439" s="19"/>
      <c r="E439" s="19"/>
      <c r="F439" s="21"/>
      <c r="G439" s="21"/>
      <c r="H439" s="21"/>
      <c r="I439" s="19"/>
      <c r="J439" s="19"/>
      <c r="K439" s="21"/>
      <c r="L439" s="21"/>
      <c r="M439" s="19"/>
      <c r="N439" s="19"/>
      <c r="O439" s="18"/>
      <c r="P439" s="18"/>
      <c r="Q439" s="18"/>
      <c r="R439" s="18"/>
      <c r="S439" s="18"/>
      <c r="T439" s="18"/>
      <c r="U439" s="18"/>
      <c r="V439" s="18"/>
      <c r="W439" s="18"/>
      <c r="X439" s="18"/>
      <c r="Y439" s="18"/>
      <c r="Z439" s="18"/>
      <c r="AA439" s="18"/>
      <c r="AB439" s="18"/>
      <c r="AC439" s="19"/>
    </row>
    <row r="440" spans="1:29" ht="13" x14ac:dyDescent="0.15">
      <c r="A440" s="19"/>
      <c r="B440" s="19"/>
      <c r="C440" s="19"/>
      <c r="D440" s="19"/>
      <c r="E440" s="19"/>
      <c r="F440" s="21"/>
      <c r="G440" s="21"/>
      <c r="H440" s="21"/>
      <c r="I440" s="19"/>
      <c r="J440" s="19"/>
      <c r="K440" s="21"/>
      <c r="L440" s="21"/>
      <c r="M440" s="19"/>
      <c r="N440" s="19"/>
      <c r="O440" s="18"/>
      <c r="P440" s="18"/>
      <c r="Q440" s="18"/>
      <c r="R440" s="18"/>
      <c r="S440" s="18"/>
      <c r="T440" s="18"/>
      <c r="U440" s="18"/>
      <c r="V440" s="18"/>
      <c r="W440" s="18"/>
      <c r="X440" s="18"/>
      <c r="Y440" s="18"/>
      <c r="Z440" s="18"/>
      <c r="AA440" s="18"/>
      <c r="AB440" s="18"/>
      <c r="AC440" s="19"/>
    </row>
    <row r="441" spans="1:29" ht="13" x14ac:dyDescent="0.15">
      <c r="A441" s="19"/>
      <c r="B441" s="19"/>
      <c r="C441" s="19"/>
      <c r="D441" s="19"/>
      <c r="E441" s="19"/>
      <c r="F441" s="21"/>
      <c r="G441" s="21"/>
      <c r="H441" s="21"/>
      <c r="I441" s="19"/>
      <c r="J441" s="19"/>
      <c r="K441" s="21"/>
      <c r="L441" s="21"/>
      <c r="M441" s="19"/>
      <c r="N441" s="19"/>
      <c r="O441" s="18"/>
      <c r="P441" s="18"/>
      <c r="Q441" s="18"/>
      <c r="R441" s="18"/>
      <c r="S441" s="18"/>
      <c r="T441" s="18"/>
      <c r="U441" s="18"/>
      <c r="V441" s="18"/>
      <c r="W441" s="18"/>
      <c r="X441" s="18"/>
      <c r="Y441" s="18"/>
      <c r="Z441" s="18"/>
      <c r="AA441" s="18"/>
      <c r="AB441" s="18"/>
      <c r="AC441" s="19"/>
    </row>
    <row r="442" spans="1:29" ht="13" x14ac:dyDescent="0.15">
      <c r="A442" s="19"/>
      <c r="B442" s="19"/>
      <c r="C442" s="19"/>
      <c r="D442" s="19"/>
      <c r="E442" s="19"/>
      <c r="F442" s="21"/>
      <c r="G442" s="21"/>
      <c r="H442" s="21"/>
      <c r="I442" s="19"/>
      <c r="J442" s="19"/>
      <c r="K442" s="21"/>
      <c r="L442" s="21"/>
      <c r="M442" s="19"/>
      <c r="N442" s="19"/>
      <c r="O442" s="18"/>
      <c r="P442" s="18"/>
      <c r="Q442" s="18"/>
      <c r="R442" s="18"/>
      <c r="S442" s="18"/>
      <c r="T442" s="18"/>
      <c r="U442" s="18"/>
      <c r="V442" s="18"/>
      <c r="W442" s="18"/>
      <c r="X442" s="18"/>
      <c r="Y442" s="18"/>
      <c r="Z442" s="18"/>
      <c r="AA442" s="18"/>
      <c r="AB442" s="18"/>
      <c r="AC442" s="19"/>
    </row>
    <row r="443" spans="1:29" ht="13" x14ac:dyDescent="0.15">
      <c r="A443" s="19"/>
      <c r="B443" s="19"/>
      <c r="C443" s="19"/>
      <c r="D443" s="19"/>
      <c r="E443" s="19"/>
      <c r="F443" s="21"/>
      <c r="G443" s="21"/>
      <c r="H443" s="21"/>
      <c r="I443" s="19"/>
      <c r="J443" s="19"/>
      <c r="K443" s="21"/>
      <c r="L443" s="21"/>
      <c r="M443" s="19"/>
      <c r="N443" s="19"/>
      <c r="O443" s="18"/>
      <c r="P443" s="18"/>
      <c r="Q443" s="18"/>
      <c r="R443" s="18"/>
      <c r="S443" s="18"/>
      <c r="T443" s="18"/>
      <c r="U443" s="18"/>
      <c r="V443" s="18"/>
      <c r="W443" s="18"/>
      <c r="X443" s="18"/>
      <c r="Y443" s="18"/>
      <c r="Z443" s="18"/>
      <c r="AA443" s="18"/>
      <c r="AB443" s="18"/>
      <c r="AC443" s="19"/>
    </row>
    <row r="444" spans="1:29" ht="13" x14ac:dyDescent="0.15">
      <c r="A444" s="19"/>
      <c r="B444" s="19"/>
      <c r="C444" s="19"/>
      <c r="D444" s="19"/>
      <c r="E444" s="19"/>
      <c r="F444" s="21"/>
      <c r="G444" s="21"/>
      <c r="H444" s="21"/>
      <c r="I444" s="19"/>
      <c r="J444" s="19"/>
      <c r="K444" s="21"/>
      <c r="L444" s="21"/>
      <c r="M444" s="19"/>
      <c r="N444" s="19"/>
      <c r="O444" s="18"/>
      <c r="P444" s="18"/>
      <c r="Q444" s="18"/>
      <c r="R444" s="18"/>
      <c r="S444" s="18"/>
      <c r="T444" s="18"/>
      <c r="U444" s="18"/>
      <c r="V444" s="18"/>
      <c r="W444" s="18"/>
      <c r="X444" s="18"/>
      <c r="Y444" s="18"/>
      <c r="Z444" s="18"/>
      <c r="AA444" s="18"/>
      <c r="AB444" s="18"/>
      <c r="AC444" s="19"/>
    </row>
    <row r="445" spans="1:29" ht="13" x14ac:dyDescent="0.15">
      <c r="A445" s="19"/>
      <c r="B445" s="19"/>
      <c r="C445" s="19"/>
      <c r="D445" s="19"/>
      <c r="E445" s="19"/>
      <c r="F445" s="21"/>
      <c r="G445" s="21"/>
      <c r="H445" s="21"/>
      <c r="I445" s="19"/>
      <c r="J445" s="19"/>
      <c r="K445" s="21"/>
      <c r="L445" s="21"/>
      <c r="M445" s="19"/>
      <c r="N445" s="19"/>
      <c r="O445" s="18"/>
      <c r="P445" s="18"/>
      <c r="Q445" s="18"/>
      <c r="R445" s="18"/>
      <c r="S445" s="18"/>
      <c r="T445" s="18"/>
      <c r="U445" s="18"/>
      <c r="V445" s="18"/>
      <c r="W445" s="18"/>
      <c r="X445" s="18"/>
      <c r="Y445" s="18"/>
      <c r="Z445" s="18"/>
      <c r="AA445" s="18"/>
      <c r="AB445" s="18"/>
      <c r="AC445" s="19"/>
    </row>
    <row r="446" spans="1:29" ht="13" x14ac:dyDescent="0.15">
      <c r="A446" s="19"/>
      <c r="B446" s="19"/>
      <c r="C446" s="19"/>
      <c r="D446" s="19"/>
      <c r="E446" s="19"/>
      <c r="F446" s="21"/>
      <c r="G446" s="21"/>
      <c r="H446" s="21"/>
      <c r="I446" s="19"/>
      <c r="J446" s="19"/>
      <c r="K446" s="21"/>
      <c r="L446" s="21"/>
      <c r="M446" s="19"/>
      <c r="N446" s="19"/>
      <c r="O446" s="18"/>
      <c r="P446" s="18"/>
      <c r="Q446" s="18"/>
      <c r="R446" s="18"/>
      <c r="S446" s="18"/>
      <c r="T446" s="18"/>
      <c r="U446" s="18"/>
      <c r="V446" s="18"/>
      <c r="W446" s="18"/>
      <c r="X446" s="18"/>
      <c r="Y446" s="18"/>
      <c r="Z446" s="18"/>
      <c r="AA446" s="18"/>
      <c r="AB446" s="18"/>
      <c r="AC446" s="19"/>
    </row>
    <row r="447" spans="1:29" ht="13" x14ac:dyDescent="0.15">
      <c r="A447" s="19"/>
      <c r="B447" s="19"/>
      <c r="C447" s="19"/>
      <c r="D447" s="19"/>
      <c r="E447" s="19"/>
      <c r="F447" s="21"/>
      <c r="G447" s="21"/>
      <c r="H447" s="21"/>
      <c r="I447" s="19"/>
      <c r="J447" s="19"/>
      <c r="K447" s="21"/>
      <c r="L447" s="21"/>
      <c r="M447" s="19"/>
      <c r="N447" s="19"/>
      <c r="O447" s="18"/>
      <c r="P447" s="18"/>
      <c r="Q447" s="18"/>
      <c r="R447" s="18"/>
      <c r="S447" s="18"/>
      <c r="T447" s="18"/>
      <c r="U447" s="18"/>
      <c r="V447" s="18"/>
      <c r="W447" s="18"/>
      <c r="X447" s="18"/>
      <c r="Y447" s="18"/>
      <c r="Z447" s="18"/>
      <c r="AA447" s="18"/>
      <c r="AB447" s="18"/>
      <c r="AC447" s="19"/>
    </row>
    <row r="448" spans="1:29" ht="13" x14ac:dyDescent="0.15">
      <c r="A448" s="19"/>
      <c r="B448" s="19"/>
      <c r="C448" s="19"/>
      <c r="D448" s="19"/>
      <c r="E448" s="19"/>
      <c r="F448" s="21"/>
      <c r="G448" s="21"/>
      <c r="H448" s="21"/>
      <c r="I448" s="19"/>
      <c r="J448" s="19"/>
      <c r="K448" s="21"/>
      <c r="L448" s="21"/>
      <c r="M448" s="19"/>
      <c r="N448" s="19"/>
      <c r="O448" s="18"/>
      <c r="P448" s="18"/>
      <c r="Q448" s="18"/>
      <c r="R448" s="18"/>
      <c r="S448" s="18"/>
      <c r="T448" s="18"/>
      <c r="U448" s="18"/>
      <c r="V448" s="18"/>
      <c r="W448" s="18"/>
      <c r="X448" s="18"/>
      <c r="Y448" s="18"/>
      <c r="Z448" s="18"/>
      <c r="AA448" s="18"/>
      <c r="AB448" s="18"/>
      <c r="AC448" s="19"/>
    </row>
    <row r="449" spans="1:29" ht="13" x14ac:dyDescent="0.15">
      <c r="A449" s="19"/>
      <c r="B449" s="19"/>
      <c r="C449" s="19"/>
      <c r="D449" s="19"/>
      <c r="E449" s="19"/>
      <c r="F449" s="21"/>
      <c r="G449" s="21"/>
      <c r="H449" s="21"/>
      <c r="I449" s="19"/>
      <c r="J449" s="19"/>
      <c r="K449" s="21"/>
      <c r="L449" s="21"/>
      <c r="M449" s="19"/>
      <c r="N449" s="19"/>
      <c r="O449" s="18"/>
      <c r="P449" s="18"/>
      <c r="Q449" s="18"/>
      <c r="R449" s="18"/>
      <c r="S449" s="18"/>
      <c r="T449" s="18"/>
      <c r="U449" s="18"/>
      <c r="V449" s="18"/>
      <c r="W449" s="18"/>
      <c r="X449" s="18"/>
      <c r="Y449" s="18"/>
      <c r="Z449" s="18"/>
      <c r="AA449" s="18"/>
      <c r="AB449" s="18"/>
      <c r="AC449" s="19"/>
    </row>
    <row r="450" spans="1:29" ht="13" x14ac:dyDescent="0.15">
      <c r="A450" s="19"/>
      <c r="B450" s="19"/>
      <c r="C450" s="19"/>
      <c r="D450" s="19"/>
      <c r="E450" s="19"/>
      <c r="F450" s="21"/>
      <c r="G450" s="21"/>
      <c r="H450" s="21"/>
      <c r="I450" s="19"/>
      <c r="J450" s="19"/>
      <c r="K450" s="21"/>
      <c r="L450" s="21"/>
      <c r="M450" s="19"/>
      <c r="N450" s="19"/>
      <c r="O450" s="18"/>
      <c r="P450" s="18"/>
      <c r="Q450" s="18"/>
      <c r="R450" s="18"/>
      <c r="S450" s="18"/>
      <c r="T450" s="18"/>
      <c r="U450" s="18"/>
      <c r="V450" s="18"/>
      <c r="W450" s="18"/>
      <c r="X450" s="18"/>
      <c r="Y450" s="18"/>
      <c r="Z450" s="18"/>
      <c r="AA450" s="18"/>
      <c r="AB450" s="18"/>
      <c r="AC450" s="19"/>
    </row>
    <row r="451" spans="1:29" ht="13" x14ac:dyDescent="0.15">
      <c r="A451" s="19"/>
      <c r="B451" s="19"/>
      <c r="C451" s="19"/>
      <c r="D451" s="19"/>
      <c r="E451" s="19"/>
      <c r="F451" s="21"/>
      <c r="G451" s="21"/>
      <c r="H451" s="21"/>
      <c r="I451" s="19"/>
      <c r="J451" s="19"/>
      <c r="K451" s="21"/>
      <c r="L451" s="21"/>
      <c r="M451" s="19"/>
      <c r="N451" s="19"/>
      <c r="O451" s="18"/>
      <c r="P451" s="18"/>
      <c r="Q451" s="18"/>
      <c r="R451" s="18"/>
      <c r="S451" s="18"/>
      <c r="T451" s="18"/>
      <c r="U451" s="18"/>
      <c r="V451" s="18"/>
      <c r="W451" s="18"/>
      <c r="X451" s="18"/>
      <c r="Y451" s="18"/>
      <c r="Z451" s="18"/>
      <c r="AA451" s="18"/>
      <c r="AB451" s="18"/>
      <c r="AC451" s="19"/>
    </row>
    <row r="452" spans="1:29" ht="13" x14ac:dyDescent="0.15">
      <c r="A452" s="19"/>
      <c r="B452" s="19"/>
      <c r="C452" s="19"/>
      <c r="D452" s="19"/>
      <c r="E452" s="19"/>
      <c r="F452" s="21"/>
      <c r="G452" s="21"/>
      <c r="H452" s="21"/>
      <c r="I452" s="19"/>
      <c r="J452" s="19"/>
      <c r="K452" s="21"/>
      <c r="L452" s="21"/>
      <c r="M452" s="19"/>
      <c r="N452" s="19"/>
      <c r="O452" s="18"/>
      <c r="P452" s="18"/>
      <c r="Q452" s="18"/>
      <c r="R452" s="18"/>
      <c r="S452" s="18"/>
      <c r="T452" s="18"/>
      <c r="U452" s="18"/>
      <c r="V452" s="18"/>
      <c r="W452" s="18"/>
      <c r="X452" s="18"/>
      <c r="Y452" s="18"/>
      <c r="Z452" s="18"/>
      <c r="AA452" s="18"/>
      <c r="AB452" s="18"/>
      <c r="AC452" s="19"/>
    </row>
    <row r="453" spans="1:29" ht="13" x14ac:dyDescent="0.15">
      <c r="A453" s="19"/>
      <c r="B453" s="19"/>
      <c r="C453" s="19"/>
      <c r="D453" s="19"/>
      <c r="E453" s="19"/>
      <c r="F453" s="21"/>
      <c r="G453" s="21"/>
      <c r="H453" s="21"/>
      <c r="I453" s="19"/>
      <c r="J453" s="19"/>
      <c r="K453" s="21"/>
      <c r="L453" s="21"/>
      <c r="M453" s="19"/>
      <c r="N453" s="19"/>
      <c r="O453" s="18"/>
      <c r="P453" s="18"/>
      <c r="Q453" s="18"/>
      <c r="R453" s="18"/>
      <c r="S453" s="18"/>
      <c r="T453" s="18"/>
      <c r="U453" s="18"/>
      <c r="V453" s="18"/>
      <c r="W453" s="18"/>
      <c r="X453" s="18"/>
      <c r="Y453" s="18"/>
      <c r="Z453" s="18"/>
      <c r="AA453" s="18"/>
      <c r="AB453" s="18"/>
      <c r="AC453" s="19"/>
    </row>
    <row r="454" spans="1:29" ht="13" x14ac:dyDescent="0.15">
      <c r="A454" s="19"/>
      <c r="B454" s="19"/>
      <c r="C454" s="19"/>
      <c r="D454" s="19"/>
      <c r="E454" s="19"/>
      <c r="F454" s="21"/>
      <c r="G454" s="21"/>
      <c r="H454" s="21"/>
      <c r="I454" s="19"/>
      <c r="J454" s="19"/>
      <c r="K454" s="21"/>
      <c r="L454" s="21"/>
      <c r="M454" s="19"/>
      <c r="N454" s="19"/>
      <c r="O454" s="18"/>
      <c r="P454" s="18"/>
      <c r="Q454" s="18"/>
      <c r="R454" s="18"/>
      <c r="S454" s="18"/>
      <c r="T454" s="18"/>
      <c r="U454" s="18"/>
      <c r="V454" s="18"/>
      <c r="W454" s="18"/>
      <c r="X454" s="18"/>
      <c r="Y454" s="18"/>
      <c r="Z454" s="18"/>
      <c r="AA454" s="18"/>
      <c r="AB454" s="18"/>
      <c r="AC454" s="19"/>
    </row>
    <row r="455" spans="1:29" ht="13" x14ac:dyDescent="0.15">
      <c r="A455" s="19"/>
      <c r="B455" s="19"/>
      <c r="C455" s="19"/>
      <c r="D455" s="19"/>
      <c r="E455" s="19"/>
      <c r="F455" s="21"/>
      <c r="G455" s="21"/>
      <c r="H455" s="21"/>
      <c r="I455" s="19"/>
      <c r="J455" s="19"/>
      <c r="K455" s="21"/>
      <c r="L455" s="21"/>
      <c r="M455" s="19"/>
      <c r="N455" s="19"/>
      <c r="O455" s="18"/>
      <c r="P455" s="18"/>
      <c r="Q455" s="18"/>
      <c r="R455" s="18"/>
      <c r="S455" s="18"/>
      <c r="T455" s="18"/>
      <c r="U455" s="18"/>
      <c r="V455" s="18"/>
      <c r="W455" s="18"/>
      <c r="X455" s="18"/>
      <c r="Y455" s="18"/>
      <c r="Z455" s="18"/>
      <c r="AA455" s="18"/>
      <c r="AB455" s="18"/>
      <c r="AC455" s="19"/>
    </row>
    <row r="456" spans="1:29" ht="13" x14ac:dyDescent="0.15">
      <c r="A456" s="19"/>
      <c r="B456" s="19"/>
      <c r="C456" s="19"/>
      <c r="D456" s="19"/>
      <c r="E456" s="19"/>
      <c r="F456" s="21"/>
      <c r="G456" s="21"/>
      <c r="H456" s="21"/>
      <c r="I456" s="19"/>
      <c r="J456" s="19"/>
      <c r="K456" s="21"/>
      <c r="L456" s="21"/>
      <c r="M456" s="19"/>
      <c r="N456" s="19"/>
      <c r="O456" s="18"/>
      <c r="P456" s="18"/>
      <c r="Q456" s="18"/>
      <c r="R456" s="18"/>
      <c r="S456" s="18"/>
      <c r="T456" s="18"/>
      <c r="U456" s="18"/>
      <c r="V456" s="18"/>
      <c r="W456" s="18"/>
      <c r="X456" s="18"/>
      <c r="Y456" s="18"/>
      <c r="Z456" s="18"/>
      <c r="AA456" s="18"/>
      <c r="AB456" s="18"/>
      <c r="AC456" s="19"/>
    </row>
    <row r="457" spans="1:29" ht="13" x14ac:dyDescent="0.15">
      <c r="A457" s="19"/>
      <c r="B457" s="19"/>
      <c r="C457" s="19"/>
      <c r="D457" s="19"/>
      <c r="E457" s="19"/>
      <c r="F457" s="21"/>
      <c r="G457" s="21"/>
      <c r="H457" s="21"/>
      <c r="I457" s="19"/>
      <c r="J457" s="19"/>
      <c r="K457" s="21"/>
      <c r="L457" s="21"/>
      <c r="M457" s="19"/>
      <c r="N457" s="19"/>
      <c r="O457" s="18"/>
      <c r="P457" s="18"/>
      <c r="Q457" s="18"/>
      <c r="R457" s="18"/>
      <c r="S457" s="18"/>
      <c r="T457" s="18"/>
      <c r="U457" s="18"/>
      <c r="V457" s="18"/>
      <c r="W457" s="18"/>
      <c r="X457" s="18"/>
      <c r="Y457" s="18"/>
      <c r="Z457" s="18"/>
      <c r="AA457" s="18"/>
      <c r="AB457" s="18"/>
      <c r="AC457" s="19"/>
    </row>
    <row r="458" spans="1:29" ht="13" x14ac:dyDescent="0.15">
      <c r="A458" s="19"/>
      <c r="B458" s="19"/>
      <c r="C458" s="19"/>
      <c r="D458" s="19"/>
      <c r="E458" s="19"/>
      <c r="F458" s="21"/>
      <c r="G458" s="21"/>
      <c r="H458" s="21"/>
      <c r="I458" s="19"/>
      <c r="J458" s="19"/>
      <c r="K458" s="21"/>
      <c r="L458" s="21"/>
      <c r="M458" s="19"/>
      <c r="N458" s="19"/>
      <c r="O458" s="18"/>
      <c r="P458" s="18"/>
      <c r="Q458" s="18"/>
      <c r="R458" s="18"/>
      <c r="S458" s="18"/>
      <c r="T458" s="18"/>
      <c r="U458" s="18"/>
      <c r="V458" s="18"/>
      <c r="W458" s="18"/>
      <c r="X458" s="18"/>
      <c r="Y458" s="18"/>
      <c r="Z458" s="18"/>
      <c r="AA458" s="18"/>
      <c r="AB458" s="18"/>
      <c r="AC458" s="19"/>
    </row>
    <row r="459" spans="1:29" ht="13" x14ac:dyDescent="0.15">
      <c r="A459" s="19"/>
      <c r="B459" s="19"/>
      <c r="C459" s="19"/>
      <c r="D459" s="19"/>
      <c r="E459" s="19"/>
      <c r="F459" s="21"/>
      <c r="G459" s="21"/>
      <c r="H459" s="21"/>
      <c r="I459" s="19"/>
      <c r="J459" s="19"/>
      <c r="K459" s="21"/>
      <c r="L459" s="21"/>
      <c r="M459" s="19"/>
      <c r="N459" s="19"/>
      <c r="O459" s="18"/>
      <c r="P459" s="18"/>
      <c r="Q459" s="18"/>
      <c r="R459" s="18"/>
      <c r="S459" s="18"/>
      <c r="T459" s="18"/>
      <c r="U459" s="18"/>
      <c r="V459" s="18"/>
      <c r="W459" s="18"/>
      <c r="X459" s="18"/>
      <c r="Y459" s="18"/>
      <c r="Z459" s="18"/>
      <c r="AA459" s="18"/>
      <c r="AB459" s="18"/>
      <c r="AC459" s="19"/>
    </row>
    <row r="460" spans="1:29" ht="13" x14ac:dyDescent="0.15">
      <c r="A460" s="19"/>
      <c r="B460" s="19"/>
      <c r="C460" s="19"/>
      <c r="D460" s="19"/>
      <c r="E460" s="19"/>
      <c r="F460" s="21"/>
      <c r="G460" s="21"/>
      <c r="H460" s="21"/>
      <c r="I460" s="19"/>
      <c r="J460" s="19"/>
      <c r="K460" s="21"/>
      <c r="L460" s="21"/>
      <c r="M460" s="19"/>
      <c r="N460" s="19"/>
      <c r="O460" s="18"/>
      <c r="P460" s="18"/>
      <c r="Q460" s="18"/>
      <c r="R460" s="18"/>
      <c r="S460" s="18"/>
      <c r="T460" s="18"/>
      <c r="U460" s="18"/>
      <c r="V460" s="18"/>
      <c r="W460" s="18"/>
      <c r="X460" s="18"/>
      <c r="Y460" s="18"/>
      <c r="Z460" s="18"/>
      <c r="AA460" s="18"/>
      <c r="AB460" s="18"/>
      <c r="AC460" s="19"/>
    </row>
    <row r="461" spans="1:29" ht="13" x14ac:dyDescent="0.15">
      <c r="A461" s="19"/>
      <c r="B461" s="19"/>
      <c r="C461" s="19"/>
      <c r="D461" s="19"/>
      <c r="E461" s="19"/>
      <c r="F461" s="21"/>
      <c r="G461" s="21"/>
      <c r="H461" s="21"/>
      <c r="I461" s="19"/>
      <c r="J461" s="19"/>
      <c r="K461" s="21"/>
      <c r="L461" s="21"/>
      <c r="M461" s="19"/>
      <c r="N461" s="19"/>
      <c r="O461" s="18"/>
      <c r="P461" s="18"/>
      <c r="Q461" s="18"/>
      <c r="R461" s="18"/>
      <c r="S461" s="18"/>
      <c r="T461" s="18"/>
      <c r="U461" s="18"/>
      <c r="V461" s="18"/>
      <c r="W461" s="18"/>
      <c r="X461" s="18"/>
      <c r="Y461" s="18"/>
      <c r="Z461" s="18"/>
      <c r="AA461" s="18"/>
      <c r="AB461" s="18"/>
      <c r="AC461" s="19"/>
    </row>
    <row r="462" spans="1:29" ht="13" x14ac:dyDescent="0.15">
      <c r="A462" s="19"/>
      <c r="B462" s="19"/>
      <c r="C462" s="19"/>
      <c r="D462" s="19"/>
      <c r="E462" s="19"/>
      <c r="F462" s="21"/>
      <c r="G462" s="21"/>
      <c r="H462" s="21"/>
      <c r="I462" s="19"/>
      <c r="J462" s="19"/>
      <c r="K462" s="21"/>
      <c r="L462" s="21"/>
      <c r="M462" s="19"/>
      <c r="N462" s="19"/>
      <c r="O462" s="18"/>
      <c r="P462" s="18"/>
      <c r="Q462" s="18"/>
      <c r="R462" s="18"/>
      <c r="S462" s="18"/>
      <c r="T462" s="18"/>
      <c r="U462" s="18"/>
      <c r="V462" s="18"/>
      <c r="W462" s="18"/>
      <c r="X462" s="18"/>
      <c r="Y462" s="18"/>
      <c r="Z462" s="18"/>
      <c r="AA462" s="18"/>
      <c r="AB462" s="18"/>
      <c r="AC462" s="19"/>
    </row>
    <row r="463" spans="1:29" ht="13" x14ac:dyDescent="0.15">
      <c r="A463" s="19"/>
      <c r="B463" s="19"/>
      <c r="C463" s="19"/>
      <c r="D463" s="19"/>
      <c r="E463" s="19"/>
      <c r="F463" s="21"/>
      <c r="G463" s="21"/>
      <c r="H463" s="21"/>
      <c r="I463" s="19"/>
      <c r="J463" s="19"/>
      <c r="K463" s="21"/>
      <c r="L463" s="21"/>
      <c r="M463" s="19"/>
      <c r="N463" s="19"/>
      <c r="O463" s="18"/>
      <c r="P463" s="18"/>
      <c r="Q463" s="18"/>
      <c r="R463" s="18"/>
      <c r="S463" s="18"/>
      <c r="T463" s="18"/>
      <c r="U463" s="18"/>
      <c r="V463" s="18"/>
      <c r="W463" s="18"/>
      <c r="X463" s="18"/>
      <c r="Y463" s="18"/>
      <c r="Z463" s="18"/>
      <c r="AA463" s="18"/>
      <c r="AB463" s="18"/>
      <c r="AC463" s="19"/>
    </row>
    <row r="464" spans="1:29" ht="13" x14ac:dyDescent="0.15">
      <c r="A464" s="19"/>
      <c r="B464" s="19"/>
      <c r="C464" s="19"/>
      <c r="D464" s="19"/>
      <c r="E464" s="19"/>
      <c r="F464" s="21"/>
      <c r="G464" s="21"/>
      <c r="H464" s="21"/>
      <c r="I464" s="19"/>
      <c r="J464" s="19"/>
      <c r="K464" s="21"/>
      <c r="L464" s="21"/>
      <c r="M464" s="19"/>
      <c r="N464" s="19"/>
      <c r="O464" s="18"/>
      <c r="P464" s="18"/>
      <c r="Q464" s="18"/>
      <c r="R464" s="18"/>
      <c r="S464" s="18"/>
      <c r="T464" s="18"/>
      <c r="U464" s="18"/>
      <c r="V464" s="18"/>
      <c r="W464" s="18"/>
      <c r="X464" s="18"/>
      <c r="Y464" s="18"/>
      <c r="Z464" s="18"/>
      <c r="AA464" s="18"/>
      <c r="AB464" s="18"/>
      <c r="AC464" s="19"/>
    </row>
    <row r="465" spans="1:29" ht="13" x14ac:dyDescent="0.15">
      <c r="A465" s="19"/>
      <c r="B465" s="19"/>
      <c r="C465" s="19"/>
      <c r="D465" s="19"/>
      <c r="E465" s="19"/>
      <c r="F465" s="21"/>
      <c r="G465" s="21"/>
      <c r="H465" s="21"/>
      <c r="I465" s="19"/>
      <c r="J465" s="19"/>
      <c r="K465" s="21"/>
      <c r="L465" s="21"/>
      <c r="M465" s="19"/>
      <c r="N465" s="19"/>
      <c r="O465" s="18"/>
      <c r="P465" s="18"/>
      <c r="Q465" s="18"/>
      <c r="R465" s="18"/>
      <c r="S465" s="18"/>
      <c r="T465" s="18"/>
      <c r="U465" s="18"/>
      <c r="V465" s="18"/>
      <c r="W465" s="18"/>
      <c r="X465" s="18"/>
      <c r="Y465" s="18"/>
      <c r="Z465" s="18"/>
      <c r="AA465" s="18"/>
      <c r="AB465" s="18"/>
      <c r="AC465" s="19"/>
    </row>
    <row r="466" spans="1:29" ht="13" x14ac:dyDescent="0.15">
      <c r="A466" s="19"/>
      <c r="B466" s="19"/>
      <c r="C466" s="19"/>
      <c r="D466" s="19"/>
      <c r="E466" s="19"/>
      <c r="F466" s="21"/>
      <c r="G466" s="21"/>
      <c r="H466" s="21"/>
      <c r="I466" s="19"/>
      <c r="J466" s="19"/>
      <c r="K466" s="21"/>
      <c r="L466" s="21"/>
      <c r="M466" s="19"/>
      <c r="N466" s="19"/>
      <c r="O466" s="18"/>
      <c r="P466" s="18"/>
      <c r="Q466" s="18"/>
      <c r="R466" s="18"/>
      <c r="S466" s="18"/>
      <c r="T466" s="18"/>
      <c r="U466" s="18"/>
      <c r="V466" s="18"/>
      <c r="W466" s="18"/>
      <c r="X466" s="18"/>
      <c r="Y466" s="18"/>
      <c r="Z466" s="18"/>
      <c r="AA466" s="18"/>
      <c r="AB466" s="18"/>
      <c r="AC466" s="19"/>
    </row>
    <row r="467" spans="1:29" ht="13" x14ac:dyDescent="0.15">
      <c r="A467" s="19"/>
      <c r="B467" s="19"/>
      <c r="C467" s="19"/>
      <c r="D467" s="19"/>
      <c r="E467" s="19"/>
      <c r="F467" s="21"/>
      <c r="G467" s="21"/>
      <c r="H467" s="21"/>
      <c r="I467" s="19"/>
      <c r="J467" s="19"/>
      <c r="K467" s="21"/>
      <c r="L467" s="21"/>
      <c r="M467" s="19"/>
      <c r="N467" s="19"/>
      <c r="O467" s="18"/>
      <c r="P467" s="18"/>
      <c r="Q467" s="18"/>
      <c r="R467" s="18"/>
      <c r="S467" s="18"/>
      <c r="T467" s="18"/>
      <c r="U467" s="18"/>
      <c r="V467" s="18"/>
      <c r="W467" s="18"/>
      <c r="X467" s="18"/>
      <c r="Y467" s="18"/>
      <c r="Z467" s="18"/>
      <c r="AA467" s="18"/>
      <c r="AB467" s="18"/>
      <c r="AC467" s="19"/>
    </row>
    <row r="468" spans="1:29" ht="13" x14ac:dyDescent="0.15">
      <c r="A468" s="19"/>
      <c r="B468" s="19"/>
      <c r="C468" s="19"/>
      <c r="D468" s="19"/>
      <c r="E468" s="19"/>
      <c r="F468" s="21"/>
      <c r="G468" s="21"/>
      <c r="H468" s="21"/>
      <c r="I468" s="19"/>
      <c r="J468" s="19"/>
      <c r="K468" s="21"/>
      <c r="L468" s="21"/>
      <c r="M468" s="19"/>
      <c r="N468" s="19"/>
      <c r="O468" s="18"/>
      <c r="P468" s="18"/>
      <c r="Q468" s="18"/>
      <c r="R468" s="18"/>
      <c r="S468" s="18"/>
      <c r="T468" s="18"/>
      <c r="U468" s="18"/>
      <c r="V468" s="18"/>
      <c r="W468" s="18"/>
      <c r="X468" s="18"/>
      <c r="Y468" s="18"/>
      <c r="Z468" s="18"/>
      <c r="AA468" s="18"/>
      <c r="AB468" s="18"/>
      <c r="AC468" s="19"/>
    </row>
    <row r="469" spans="1:29" ht="13" x14ac:dyDescent="0.15">
      <c r="A469" s="19"/>
      <c r="B469" s="19"/>
      <c r="C469" s="19"/>
      <c r="D469" s="19"/>
      <c r="E469" s="19"/>
      <c r="F469" s="21"/>
      <c r="G469" s="21"/>
      <c r="H469" s="21"/>
      <c r="I469" s="19"/>
      <c r="J469" s="19"/>
      <c r="K469" s="21"/>
      <c r="L469" s="21"/>
      <c r="M469" s="19"/>
      <c r="N469" s="19"/>
      <c r="O469" s="18"/>
      <c r="P469" s="18"/>
      <c r="Q469" s="18"/>
      <c r="R469" s="18"/>
      <c r="S469" s="18"/>
      <c r="T469" s="18"/>
      <c r="U469" s="18"/>
      <c r="V469" s="18"/>
      <c r="W469" s="18"/>
      <c r="X469" s="18"/>
      <c r="Y469" s="18"/>
      <c r="Z469" s="18"/>
      <c r="AA469" s="18"/>
      <c r="AB469" s="18"/>
      <c r="AC469" s="19"/>
    </row>
    <row r="470" spans="1:29" ht="13" x14ac:dyDescent="0.15">
      <c r="A470" s="19"/>
      <c r="B470" s="19"/>
      <c r="C470" s="19"/>
      <c r="D470" s="19"/>
      <c r="E470" s="19"/>
      <c r="F470" s="21"/>
      <c r="G470" s="21"/>
      <c r="H470" s="21"/>
      <c r="I470" s="19"/>
      <c r="J470" s="19"/>
      <c r="K470" s="21"/>
      <c r="L470" s="21"/>
      <c r="M470" s="19"/>
      <c r="N470" s="19"/>
      <c r="O470" s="18"/>
      <c r="P470" s="18"/>
      <c r="Q470" s="18"/>
      <c r="R470" s="18"/>
      <c r="S470" s="18"/>
      <c r="T470" s="18"/>
      <c r="U470" s="18"/>
      <c r="V470" s="18"/>
      <c r="W470" s="18"/>
      <c r="X470" s="18"/>
      <c r="Y470" s="18"/>
      <c r="Z470" s="18"/>
      <c r="AA470" s="18"/>
      <c r="AB470" s="18"/>
      <c r="AC470" s="19"/>
    </row>
    <row r="471" spans="1:29" ht="13" x14ac:dyDescent="0.15">
      <c r="A471" s="19"/>
      <c r="B471" s="19"/>
      <c r="C471" s="19"/>
      <c r="D471" s="19"/>
      <c r="E471" s="19"/>
      <c r="F471" s="21"/>
      <c r="G471" s="21"/>
      <c r="H471" s="21"/>
      <c r="I471" s="19"/>
      <c r="J471" s="19"/>
      <c r="K471" s="21"/>
      <c r="L471" s="21"/>
      <c r="M471" s="19"/>
      <c r="N471" s="19"/>
      <c r="O471" s="18"/>
      <c r="P471" s="18"/>
      <c r="Q471" s="18"/>
      <c r="R471" s="18"/>
      <c r="S471" s="18"/>
      <c r="T471" s="18"/>
      <c r="U471" s="18"/>
      <c r="V471" s="18"/>
      <c r="W471" s="18"/>
      <c r="X471" s="18"/>
      <c r="Y471" s="18"/>
      <c r="Z471" s="18"/>
      <c r="AA471" s="18"/>
      <c r="AB471" s="18"/>
      <c r="AC471" s="19"/>
    </row>
    <row r="472" spans="1:29" ht="13" x14ac:dyDescent="0.15">
      <c r="A472" s="19"/>
      <c r="B472" s="19"/>
      <c r="C472" s="19"/>
      <c r="D472" s="19"/>
      <c r="E472" s="19"/>
      <c r="F472" s="21"/>
      <c r="G472" s="21"/>
      <c r="H472" s="21"/>
      <c r="I472" s="19"/>
      <c r="J472" s="19"/>
      <c r="K472" s="21"/>
      <c r="L472" s="21"/>
      <c r="M472" s="19"/>
      <c r="N472" s="19"/>
      <c r="O472" s="18"/>
      <c r="P472" s="18"/>
      <c r="Q472" s="18"/>
      <c r="R472" s="18"/>
      <c r="S472" s="18"/>
      <c r="T472" s="18"/>
      <c r="U472" s="18"/>
      <c r="V472" s="18"/>
      <c r="W472" s="18"/>
      <c r="X472" s="18"/>
      <c r="Y472" s="18"/>
      <c r="Z472" s="18"/>
      <c r="AA472" s="18"/>
      <c r="AB472" s="18"/>
      <c r="AC472" s="19"/>
    </row>
    <row r="473" spans="1:29" ht="13" x14ac:dyDescent="0.15">
      <c r="A473" s="19"/>
      <c r="B473" s="19"/>
      <c r="C473" s="19"/>
      <c r="D473" s="19"/>
      <c r="E473" s="19"/>
      <c r="F473" s="21"/>
      <c r="G473" s="21"/>
      <c r="H473" s="21"/>
      <c r="I473" s="19"/>
      <c r="J473" s="19"/>
      <c r="K473" s="21"/>
      <c r="L473" s="21"/>
      <c r="M473" s="19"/>
      <c r="N473" s="19"/>
      <c r="O473" s="18"/>
      <c r="P473" s="18"/>
      <c r="Q473" s="18"/>
      <c r="R473" s="18"/>
      <c r="S473" s="18"/>
      <c r="T473" s="18"/>
      <c r="U473" s="18"/>
      <c r="V473" s="18"/>
      <c r="W473" s="18"/>
      <c r="X473" s="18"/>
      <c r="Y473" s="18"/>
      <c r="Z473" s="18"/>
      <c r="AA473" s="18"/>
      <c r="AB473" s="18"/>
      <c r="AC473" s="19"/>
    </row>
    <row r="474" spans="1:29" ht="13" x14ac:dyDescent="0.15">
      <c r="A474" s="19"/>
      <c r="B474" s="19"/>
      <c r="C474" s="19"/>
      <c r="D474" s="19"/>
      <c r="E474" s="19"/>
      <c r="F474" s="21"/>
      <c r="G474" s="21"/>
      <c r="H474" s="21"/>
      <c r="I474" s="19"/>
      <c r="J474" s="19"/>
      <c r="K474" s="21"/>
      <c r="L474" s="21"/>
      <c r="M474" s="19"/>
      <c r="N474" s="19"/>
      <c r="O474" s="18"/>
      <c r="P474" s="18"/>
      <c r="Q474" s="18"/>
      <c r="R474" s="18"/>
      <c r="S474" s="18"/>
      <c r="T474" s="18"/>
      <c r="U474" s="18"/>
      <c r="V474" s="18"/>
      <c r="W474" s="18"/>
      <c r="X474" s="18"/>
      <c r="Y474" s="18"/>
      <c r="Z474" s="18"/>
      <c r="AA474" s="18"/>
      <c r="AB474" s="18"/>
      <c r="AC474" s="19"/>
    </row>
    <row r="475" spans="1:29" ht="13" x14ac:dyDescent="0.15">
      <c r="A475" s="19"/>
      <c r="B475" s="19"/>
      <c r="C475" s="19"/>
      <c r="D475" s="19"/>
      <c r="E475" s="19"/>
      <c r="F475" s="21"/>
      <c r="G475" s="21"/>
      <c r="H475" s="21"/>
      <c r="I475" s="19"/>
      <c r="J475" s="19"/>
      <c r="K475" s="21"/>
      <c r="L475" s="21"/>
      <c r="M475" s="19"/>
      <c r="N475" s="19"/>
      <c r="O475" s="18"/>
      <c r="P475" s="18"/>
      <c r="Q475" s="18"/>
      <c r="R475" s="18"/>
      <c r="S475" s="18"/>
      <c r="T475" s="18"/>
      <c r="U475" s="18"/>
      <c r="V475" s="18"/>
      <c r="W475" s="18"/>
      <c r="X475" s="18"/>
      <c r="Y475" s="18"/>
      <c r="Z475" s="18"/>
      <c r="AA475" s="18"/>
      <c r="AB475" s="18"/>
      <c r="AC475" s="19"/>
    </row>
    <row r="476" spans="1:29" ht="13" x14ac:dyDescent="0.15">
      <c r="A476" s="19"/>
      <c r="B476" s="19"/>
      <c r="C476" s="19"/>
      <c r="D476" s="19"/>
      <c r="E476" s="19"/>
      <c r="F476" s="21"/>
      <c r="G476" s="21"/>
      <c r="H476" s="21"/>
      <c r="I476" s="19"/>
      <c r="J476" s="19"/>
      <c r="K476" s="21"/>
      <c r="L476" s="21"/>
      <c r="M476" s="19"/>
      <c r="N476" s="19"/>
      <c r="O476" s="18"/>
      <c r="P476" s="18"/>
      <c r="Q476" s="18"/>
      <c r="R476" s="18"/>
      <c r="S476" s="18"/>
      <c r="T476" s="18"/>
      <c r="U476" s="18"/>
      <c r="V476" s="18"/>
      <c r="W476" s="18"/>
      <c r="X476" s="18"/>
      <c r="Y476" s="18"/>
      <c r="Z476" s="18"/>
      <c r="AA476" s="18"/>
      <c r="AB476" s="18"/>
      <c r="AC476" s="19"/>
    </row>
    <row r="477" spans="1:29" ht="13" x14ac:dyDescent="0.15">
      <c r="A477" s="19"/>
      <c r="B477" s="19"/>
      <c r="C477" s="19"/>
      <c r="D477" s="19"/>
      <c r="E477" s="19"/>
      <c r="F477" s="21"/>
      <c r="G477" s="21"/>
      <c r="H477" s="21"/>
      <c r="I477" s="19"/>
      <c r="J477" s="19"/>
      <c r="K477" s="21"/>
      <c r="L477" s="21"/>
      <c r="M477" s="19"/>
      <c r="N477" s="19"/>
      <c r="O477" s="18"/>
      <c r="P477" s="18"/>
      <c r="Q477" s="18"/>
      <c r="R477" s="18"/>
      <c r="S477" s="18"/>
      <c r="T477" s="18"/>
      <c r="U477" s="18"/>
      <c r="V477" s="18"/>
      <c r="W477" s="18"/>
      <c r="X477" s="18"/>
      <c r="Y477" s="18"/>
      <c r="Z477" s="18"/>
      <c r="AA477" s="18"/>
      <c r="AB477" s="18"/>
      <c r="AC477" s="19"/>
    </row>
    <row r="478" spans="1:29" ht="13" x14ac:dyDescent="0.15">
      <c r="A478" s="19"/>
      <c r="B478" s="19"/>
      <c r="C478" s="19"/>
      <c r="D478" s="19"/>
      <c r="E478" s="19"/>
      <c r="F478" s="21"/>
      <c r="G478" s="21"/>
      <c r="H478" s="21"/>
      <c r="I478" s="19"/>
      <c r="J478" s="19"/>
      <c r="K478" s="21"/>
      <c r="L478" s="21"/>
      <c r="M478" s="19"/>
      <c r="N478" s="19"/>
      <c r="O478" s="18"/>
      <c r="P478" s="18"/>
      <c r="Q478" s="18"/>
      <c r="R478" s="18"/>
      <c r="S478" s="18"/>
      <c r="T478" s="18"/>
      <c r="U478" s="18"/>
      <c r="V478" s="18"/>
      <c r="W478" s="18"/>
      <c r="X478" s="18"/>
      <c r="Y478" s="18"/>
      <c r="Z478" s="18"/>
      <c r="AA478" s="18"/>
      <c r="AB478" s="18"/>
      <c r="AC478" s="19"/>
    </row>
    <row r="479" spans="1:29" ht="13" x14ac:dyDescent="0.15">
      <c r="A479" s="19"/>
      <c r="B479" s="19"/>
      <c r="C479" s="19"/>
      <c r="D479" s="19"/>
      <c r="E479" s="19"/>
      <c r="F479" s="21"/>
      <c r="G479" s="21"/>
      <c r="H479" s="21"/>
      <c r="I479" s="19"/>
      <c r="J479" s="19"/>
      <c r="K479" s="21"/>
      <c r="L479" s="21"/>
      <c r="M479" s="19"/>
      <c r="N479" s="19"/>
      <c r="O479" s="18"/>
      <c r="P479" s="18"/>
      <c r="Q479" s="18"/>
      <c r="R479" s="18"/>
      <c r="S479" s="18"/>
      <c r="T479" s="18"/>
      <c r="U479" s="18"/>
      <c r="V479" s="18"/>
      <c r="W479" s="18"/>
      <c r="X479" s="18"/>
      <c r="Y479" s="18"/>
      <c r="Z479" s="18"/>
      <c r="AA479" s="18"/>
      <c r="AB479" s="18"/>
      <c r="AC479" s="19"/>
    </row>
    <row r="480" spans="1:29" ht="13" x14ac:dyDescent="0.15">
      <c r="A480" s="19"/>
      <c r="B480" s="19"/>
      <c r="C480" s="19"/>
      <c r="D480" s="19"/>
      <c r="E480" s="19"/>
      <c r="F480" s="21"/>
      <c r="G480" s="21"/>
      <c r="H480" s="21"/>
      <c r="I480" s="19"/>
      <c r="J480" s="19"/>
      <c r="K480" s="21"/>
      <c r="L480" s="21"/>
      <c r="M480" s="19"/>
      <c r="N480" s="19"/>
      <c r="O480" s="18"/>
      <c r="P480" s="18"/>
      <c r="Q480" s="18"/>
      <c r="R480" s="18"/>
      <c r="S480" s="18"/>
      <c r="T480" s="18"/>
      <c r="U480" s="18"/>
      <c r="V480" s="18"/>
      <c r="W480" s="18"/>
      <c r="X480" s="18"/>
      <c r="Y480" s="18"/>
      <c r="Z480" s="18"/>
      <c r="AA480" s="18"/>
      <c r="AB480" s="18"/>
      <c r="AC480" s="19"/>
    </row>
    <row r="481" spans="1:29" ht="13" x14ac:dyDescent="0.15">
      <c r="A481" s="19"/>
      <c r="B481" s="19"/>
      <c r="C481" s="19"/>
      <c r="D481" s="19"/>
      <c r="E481" s="19"/>
      <c r="F481" s="21"/>
      <c r="G481" s="21"/>
      <c r="H481" s="21"/>
      <c r="I481" s="19"/>
      <c r="J481" s="19"/>
      <c r="K481" s="21"/>
      <c r="L481" s="21"/>
      <c r="M481" s="19"/>
      <c r="N481" s="19"/>
      <c r="O481" s="18"/>
      <c r="P481" s="18"/>
      <c r="Q481" s="18"/>
      <c r="R481" s="18"/>
      <c r="S481" s="18"/>
      <c r="T481" s="18"/>
      <c r="U481" s="18"/>
      <c r="V481" s="18"/>
      <c r="W481" s="18"/>
      <c r="X481" s="18"/>
      <c r="Y481" s="18"/>
      <c r="Z481" s="18"/>
      <c r="AA481" s="18"/>
      <c r="AB481" s="18"/>
      <c r="AC481" s="19"/>
    </row>
    <row r="482" spans="1:29" ht="13" x14ac:dyDescent="0.15">
      <c r="A482" s="19"/>
      <c r="B482" s="19"/>
      <c r="C482" s="19"/>
      <c r="D482" s="19"/>
      <c r="E482" s="19"/>
      <c r="F482" s="21"/>
      <c r="G482" s="21"/>
      <c r="H482" s="21"/>
      <c r="I482" s="19"/>
      <c r="J482" s="19"/>
      <c r="K482" s="21"/>
      <c r="L482" s="21"/>
      <c r="M482" s="19"/>
      <c r="N482" s="19"/>
      <c r="O482" s="18"/>
      <c r="P482" s="18"/>
      <c r="Q482" s="18"/>
      <c r="R482" s="18"/>
      <c r="S482" s="18"/>
      <c r="T482" s="18"/>
      <c r="U482" s="18"/>
      <c r="V482" s="18"/>
      <c r="W482" s="18"/>
      <c r="X482" s="18"/>
      <c r="Y482" s="18"/>
      <c r="Z482" s="18"/>
      <c r="AA482" s="18"/>
      <c r="AB482" s="18"/>
      <c r="AC482" s="19"/>
    </row>
    <row r="483" spans="1:29" ht="13" x14ac:dyDescent="0.15">
      <c r="A483" s="19"/>
      <c r="B483" s="19"/>
      <c r="C483" s="19"/>
      <c r="D483" s="19"/>
      <c r="E483" s="19"/>
      <c r="F483" s="21"/>
      <c r="G483" s="21"/>
      <c r="H483" s="21"/>
      <c r="I483" s="19"/>
      <c r="J483" s="19"/>
      <c r="K483" s="21"/>
      <c r="L483" s="21"/>
      <c r="M483" s="19"/>
      <c r="N483" s="19"/>
      <c r="O483" s="18"/>
      <c r="P483" s="18"/>
      <c r="Q483" s="18"/>
      <c r="R483" s="18"/>
      <c r="S483" s="18"/>
      <c r="T483" s="18"/>
      <c r="U483" s="18"/>
      <c r="V483" s="18"/>
      <c r="W483" s="18"/>
      <c r="X483" s="18"/>
      <c r="Y483" s="18"/>
      <c r="Z483" s="18"/>
      <c r="AA483" s="18"/>
      <c r="AB483" s="18"/>
      <c r="AC483" s="19"/>
    </row>
    <row r="484" spans="1:29" ht="13" x14ac:dyDescent="0.15">
      <c r="A484" s="19"/>
      <c r="B484" s="19"/>
      <c r="C484" s="19"/>
      <c r="D484" s="19"/>
      <c r="E484" s="19"/>
      <c r="F484" s="21"/>
      <c r="G484" s="21"/>
      <c r="H484" s="21"/>
      <c r="I484" s="19"/>
      <c r="J484" s="19"/>
      <c r="K484" s="21"/>
      <c r="L484" s="21"/>
      <c r="M484" s="19"/>
      <c r="N484" s="19"/>
      <c r="O484" s="18"/>
      <c r="P484" s="18"/>
      <c r="Q484" s="18"/>
      <c r="R484" s="18"/>
      <c r="S484" s="18"/>
      <c r="T484" s="18"/>
      <c r="U484" s="18"/>
      <c r="V484" s="18"/>
      <c r="W484" s="18"/>
      <c r="X484" s="18"/>
      <c r="Y484" s="18"/>
      <c r="Z484" s="18"/>
      <c r="AA484" s="18"/>
      <c r="AB484" s="18"/>
      <c r="AC484" s="19"/>
    </row>
    <row r="485" spans="1:29" ht="13" x14ac:dyDescent="0.15">
      <c r="A485" s="19"/>
      <c r="B485" s="19"/>
      <c r="C485" s="19"/>
      <c r="D485" s="19"/>
      <c r="E485" s="19"/>
      <c r="F485" s="21"/>
      <c r="G485" s="21"/>
      <c r="H485" s="21"/>
      <c r="I485" s="19"/>
      <c r="J485" s="19"/>
      <c r="K485" s="21"/>
      <c r="L485" s="21"/>
      <c r="M485" s="19"/>
      <c r="N485" s="19"/>
      <c r="O485" s="18"/>
      <c r="P485" s="18"/>
      <c r="Q485" s="18"/>
      <c r="R485" s="18"/>
      <c r="S485" s="18"/>
      <c r="T485" s="18"/>
      <c r="U485" s="18"/>
      <c r="V485" s="18"/>
      <c r="W485" s="18"/>
      <c r="X485" s="18"/>
      <c r="Y485" s="18"/>
      <c r="Z485" s="18"/>
      <c r="AA485" s="18"/>
      <c r="AB485" s="18"/>
      <c r="AC485" s="19"/>
    </row>
    <row r="486" spans="1:29" ht="13" x14ac:dyDescent="0.15">
      <c r="A486" s="19"/>
      <c r="B486" s="19"/>
      <c r="C486" s="19"/>
      <c r="D486" s="19"/>
      <c r="E486" s="19"/>
      <c r="F486" s="21"/>
      <c r="G486" s="21"/>
      <c r="H486" s="21"/>
      <c r="I486" s="19"/>
      <c r="J486" s="19"/>
      <c r="K486" s="21"/>
      <c r="L486" s="21"/>
      <c r="M486" s="19"/>
      <c r="N486" s="19"/>
      <c r="O486" s="18"/>
      <c r="P486" s="18"/>
      <c r="Q486" s="18"/>
      <c r="R486" s="18"/>
      <c r="S486" s="18"/>
      <c r="T486" s="18"/>
      <c r="U486" s="18"/>
      <c r="V486" s="18"/>
      <c r="W486" s="18"/>
      <c r="X486" s="18"/>
      <c r="Y486" s="18"/>
      <c r="Z486" s="18"/>
      <c r="AA486" s="18"/>
      <c r="AB486" s="18"/>
      <c r="AC486" s="19"/>
    </row>
    <row r="487" spans="1:29" ht="13" x14ac:dyDescent="0.15">
      <c r="A487" s="19"/>
      <c r="B487" s="19"/>
      <c r="C487" s="19"/>
      <c r="D487" s="19"/>
      <c r="E487" s="19"/>
      <c r="F487" s="21"/>
      <c r="G487" s="21"/>
      <c r="H487" s="21"/>
      <c r="I487" s="19"/>
      <c r="J487" s="19"/>
      <c r="K487" s="21"/>
      <c r="L487" s="21"/>
      <c r="M487" s="19"/>
      <c r="N487" s="19"/>
      <c r="O487" s="18"/>
      <c r="P487" s="18"/>
      <c r="Q487" s="18"/>
      <c r="R487" s="18"/>
      <c r="S487" s="18"/>
      <c r="T487" s="18"/>
      <c r="U487" s="18"/>
      <c r="V487" s="18"/>
      <c r="W487" s="18"/>
      <c r="X487" s="18"/>
      <c r="Y487" s="18"/>
      <c r="Z487" s="18"/>
      <c r="AA487" s="18"/>
      <c r="AB487" s="18"/>
      <c r="AC487" s="19"/>
    </row>
    <row r="488" spans="1:29" ht="13" x14ac:dyDescent="0.15">
      <c r="A488" s="19"/>
      <c r="B488" s="19"/>
      <c r="C488" s="19"/>
      <c r="D488" s="19"/>
      <c r="E488" s="19"/>
      <c r="F488" s="21"/>
      <c r="G488" s="21"/>
      <c r="H488" s="21"/>
      <c r="I488" s="19"/>
      <c r="J488" s="19"/>
      <c r="K488" s="21"/>
      <c r="L488" s="21"/>
      <c r="M488" s="19"/>
      <c r="N488" s="19"/>
      <c r="O488" s="18"/>
      <c r="P488" s="18"/>
      <c r="Q488" s="18"/>
      <c r="R488" s="18"/>
      <c r="S488" s="18"/>
      <c r="T488" s="18"/>
      <c r="U488" s="18"/>
      <c r="V488" s="18"/>
      <c r="W488" s="18"/>
      <c r="X488" s="18"/>
      <c r="Y488" s="18"/>
      <c r="Z488" s="18"/>
      <c r="AA488" s="18"/>
      <c r="AB488" s="18"/>
      <c r="AC488" s="19"/>
    </row>
    <row r="489" spans="1:29" ht="13" x14ac:dyDescent="0.15">
      <c r="A489" s="19"/>
      <c r="B489" s="19"/>
      <c r="C489" s="19"/>
      <c r="D489" s="19"/>
      <c r="E489" s="19"/>
      <c r="F489" s="21"/>
      <c r="G489" s="21"/>
      <c r="H489" s="21"/>
      <c r="I489" s="19"/>
      <c r="J489" s="19"/>
      <c r="K489" s="21"/>
      <c r="L489" s="21"/>
      <c r="M489" s="19"/>
      <c r="N489" s="19"/>
      <c r="O489" s="18"/>
      <c r="P489" s="18"/>
      <c r="Q489" s="18"/>
      <c r="R489" s="18"/>
      <c r="S489" s="18"/>
      <c r="T489" s="18"/>
      <c r="U489" s="18"/>
      <c r="V489" s="18"/>
      <c r="W489" s="18"/>
      <c r="X489" s="18"/>
      <c r="Y489" s="18"/>
      <c r="Z489" s="18"/>
      <c r="AA489" s="18"/>
      <c r="AB489" s="18"/>
      <c r="AC489" s="19"/>
    </row>
    <row r="490" spans="1:29" ht="13" x14ac:dyDescent="0.15">
      <c r="A490" s="19"/>
      <c r="B490" s="19"/>
      <c r="C490" s="19"/>
      <c r="D490" s="19"/>
      <c r="E490" s="19"/>
      <c r="F490" s="21"/>
      <c r="G490" s="21"/>
      <c r="H490" s="21"/>
      <c r="I490" s="19"/>
      <c r="J490" s="19"/>
      <c r="K490" s="21"/>
      <c r="L490" s="21"/>
      <c r="M490" s="19"/>
      <c r="N490" s="19"/>
      <c r="O490" s="18"/>
      <c r="P490" s="18"/>
      <c r="Q490" s="18"/>
      <c r="R490" s="18"/>
      <c r="S490" s="18"/>
      <c r="T490" s="18"/>
      <c r="U490" s="18"/>
      <c r="V490" s="18"/>
      <c r="W490" s="18"/>
      <c r="X490" s="18"/>
      <c r="Y490" s="18"/>
      <c r="Z490" s="18"/>
      <c r="AA490" s="18"/>
      <c r="AB490" s="18"/>
      <c r="AC490" s="19"/>
    </row>
    <row r="491" spans="1:29" ht="13" x14ac:dyDescent="0.15">
      <c r="A491" s="19"/>
      <c r="B491" s="19"/>
      <c r="C491" s="19"/>
      <c r="D491" s="19"/>
      <c r="E491" s="19"/>
      <c r="F491" s="21"/>
      <c r="G491" s="21"/>
      <c r="H491" s="21"/>
      <c r="I491" s="19"/>
      <c r="J491" s="19"/>
      <c r="K491" s="21"/>
      <c r="L491" s="21"/>
      <c r="M491" s="19"/>
      <c r="N491" s="19"/>
      <c r="O491" s="18"/>
      <c r="P491" s="18"/>
      <c r="Q491" s="18"/>
      <c r="R491" s="18"/>
      <c r="S491" s="18"/>
      <c r="T491" s="18"/>
      <c r="U491" s="18"/>
      <c r="V491" s="18"/>
      <c r="W491" s="18"/>
      <c r="X491" s="18"/>
      <c r="Y491" s="18"/>
      <c r="Z491" s="18"/>
      <c r="AA491" s="18"/>
      <c r="AB491" s="18"/>
      <c r="AC491" s="19"/>
    </row>
    <row r="492" spans="1:29" ht="13" x14ac:dyDescent="0.15">
      <c r="A492" s="19"/>
      <c r="B492" s="19"/>
      <c r="C492" s="19"/>
      <c r="D492" s="19"/>
      <c r="E492" s="19"/>
      <c r="F492" s="21"/>
      <c r="G492" s="21"/>
      <c r="H492" s="21"/>
      <c r="I492" s="19"/>
      <c r="J492" s="19"/>
      <c r="K492" s="21"/>
      <c r="L492" s="21"/>
      <c r="M492" s="19"/>
      <c r="N492" s="19"/>
      <c r="O492" s="18"/>
      <c r="P492" s="18"/>
      <c r="Q492" s="18"/>
      <c r="R492" s="18"/>
      <c r="S492" s="18"/>
      <c r="T492" s="18"/>
      <c r="U492" s="18"/>
      <c r="V492" s="18"/>
      <c r="W492" s="18"/>
      <c r="X492" s="18"/>
      <c r="Y492" s="18"/>
      <c r="Z492" s="18"/>
      <c r="AA492" s="18"/>
      <c r="AB492" s="18"/>
      <c r="AC492" s="19"/>
    </row>
    <row r="493" spans="1:29" ht="13" x14ac:dyDescent="0.15">
      <c r="A493" s="19"/>
      <c r="B493" s="19"/>
      <c r="C493" s="19"/>
      <c r="D493" s="19"/>
      <c r="E493" s="19"/>
      <c r="F493" s="21"/>
      <c r="G493" s="21"/>
      <c r="H493" s="21"/>
      <c r="I493" s="19"/>
      <c r="J493" s="19"/>
      <c r="K493" s="21"/>
      <c r="L493" s="21"/>
      <c r="M493" s="19"/>
      <c r="N493" s="19"/>
      <c r="O493" s="18"/>
      <c r="P493" s="18"/>
      <c r="Q493" s="18"/>
      <c r="R493" s="18"/>
      <c r="S493" s="18"/>
      <c r="T493" s="18"/>
      <c r="U493" s="18"/>
      <c r="V493" s="18"/>
      <c r="W493" s="18"/>
      <c r="X493" s="18"/>
      <c r="Y493" s="18"/>
      <c r="Z493" s="18"/>
      <c r="AA493" s="18"/>
      <c r="AB493" s="18"/>
      <c r="AC493" s="19"/>
    </row>
    <row r="494" spans="1:29" ht="13" x14ac:dyDescent="0.15">
      <c r="A494" s="19"/>
      <c r="B494" s="19"/>
      <c r="C494" s="19"/>
      <c r="D494" s="19"/>
      <c r="E494" s="19"/>
      <c r="F494" s="21"/>
      <c r="G494" s="21"/>
      <c r="H494" s="21"/>
      <c r="I494" s="19"/>
      <c r="J494" s="19"/>
      <c r="K494" s="21"/>
      <c r="L494" s="21"/>
      <c r="M494" s="19"/>
      <c r="N494" s="19"/>
      <c r="O494" s="18"/>
      <c r="P494" s="18"/>
      <c r="Q494" s="18"/>
      <c r="R494" s="18"/>
      <c r="S494" s="18"/>
      <c r="T494" s="18"/>
      <c r="U494" s="18"/>
      <c r="V494" s="18"/>
      <c r="W494" s="18"/>
      <c r="X494" s="18"/>
      <c r="Y494" s="18"/>
      <c r="Z494" s="18"/>
      <c r="AA494" s="18"/>
      <c r="AB494" s="18"/>
      <c r="AC494" s="19"/>
    </row>
    <row r="495" spans="1:29" ht="13" x14ac:dyDescent="0.15">
      <c r="A495" s="19"/>
      <c r="B495" s="19"/>
      <c r="C495" s="19"/>
      <c r="D495" s="19"/>
      <c r="E495" s="19"/>
      <c r="F495" s="21"/>
      <c r="G495" s="21"/>
      <c r="H495" s="21"/>
      <c r="I495" s="19"/>
      <c r="J495" s="19"/>
      <c r="K495" s="21"/>
      <c r="L495" s="21"/>
      <c r="M495" s="19"/>
      <c r="N495" s="19"/>
      <c r="O495" s="18"/>
      <c r="P495" s="18"/>
      <c r="Q495" s="18"/>
      <c r="R495" s="18"/>
      <c r="S495" s="18"/>
      <c r="T495" s="18"/>
      <c r="U495" s="18"/>
      <c r="V495" s="18"/>
      <c r="W495" s="18"/>
      <c r="X495" s="18"/>
      <c r="Y495" s="18"/>
      <c r="Z495" s="18"/>
      <c r="AA495" s="18"/>
      <c r="AB495" s="18"/>
      <c r="AC495" s="19"/>
    </row>
    <row r="496" spans="1:29" ht="13" x14ac:dyDescent="0.15">
      <c r="A496" s="19"/>
      <c r="B496" s="19"/>
      <c r="C496" s="19"/>
      <c r="D496" s="19"/>
      <c r="E496" s="19"/>
      <c r="F496" s="21"/>
      <c r="G496" s="21"/>
      <c r="H496" s="21"/>
      <c r="I496" s="19"/>
      <c r="J496" s="19"/>
      <c r="K496" s="21"/>
      <c r="L496" s="21"/>
      <c r="M496" s="19"/>
      <c r="N496" s="19"/>
      <c r="O496" s="18"/>
      <c r="P496" s="18"/>
      <c r="Q496" s="18"/>
      <c r="R496" s="18"/>
      <c r="S496" s="18"/>
      <c r="T496" s="18"/>
      <c r="U496" s="18"/>
      <c r="V496" s="18"/>
      <c r="W496" s="18"/>
      <c r="X496" s="18"/>
      <c r="Y496" s="18"/>
      <c r="Z496" s="18"/>
      <c r="AA496" s="18"/>
      <c r="AB496" s="18"/>
      <c r="AC496" s="19"/>
    </row>
    <row r="497" spans="1:29" ht="13" x14ac:dyDescent="0.15">
      <c r="A497" s="19"/>
      <c r="B497" s="19"/>
      <c r="C497" s="19"/>
      <c r="D497" s="19"/>
      <c r="E497" s="19"/>
      <c r="F497" s="21"/>
      <c r="G497" s="21"/>
      <c r="H497" s="21"/>
      <c r="I497" s="19"/>
      <c r="J497" s="19"/>
      <c r="K497" s="21"/>
      <c r="L497" s="21"/>
      <c r="M497" s="19"/>
      <c r="N497" s="19"/>
      <c r="O497" s="18"/>
      <c r="P497" s="18"/>
      <c r="Q497" s="18"/>
      <c r="R497" s="18"/>
      <c r="S497" s="18"/>
      <c r="T497" s="18"/>
      <c r="U497" s="18"/>
      <c r="V497" s="18"/>
      <c r="W497" s="18"/>
      <c r="X497" s="18"/>
      <c r="Y497" s="18"/>
      <c r="Z497" s="18"/>
      <c r="AA497" s="18"/>
      <c r="AB497" s="18"/>
      <c r="AC497" s="19"/>
    </row>
    <row r="498" spans="1:29" ht="13" x14ac:dyDescent="0.15">
      <c r="A498" s="19"/>
      <c r="B498" s="19"/>
      <c r="C498" s="19"/>
      <c r="D498" s="19"/>
      <c r="E498" s="19"/>
      <c r="F498" s="21"/>
      <c r="G498" s="21"/>
      <c r="H498" s="21"/>
      <c r="I498" s="19"/>
      <c r="J498" s="19"/>
      <c r="K498" s="21"/>
      <c r="L498" s="21"/>
      <c r="M498" s="19"/>
      <c r="N498" s="19"/>
      <c r="O498" s="18"/>
      <c r="P498" s="18"/>
      <c r="Q498" s="18"/>
      <c r="R498" s="18"/>
      <c r="S498" s="18"/>
      <c r="T498" s="18"/>
      <c r="U498" s="18"/>
      <c r="V498" s="18"/>
      <c r="W498" s="18"/>
      <c r="X498" s="18"/>
      <c r="Y498" s="18"/>
      <c r="Z498" s="18"/>
      <c r="AA498" s="18"/>
      <c r="AB498" s="18"/>
      <c r="AC498" s="19"/>
    </row>
    <row r="499" spans="1:29" ht="13" x14ac:dyDescent="0.15">
      <c r="A499" s="19"/>
      <c r="B499" s="19"/>
      <c r="C499" s="19"/>
      <c r="D499" s="19"/>
      <c r="E499" s="19"/>
      <c r="F499" s="21"/>
      <c r="G499" s="21"/>
      <c r="H499" s="21"/>
      <c r="I499" s="19"/>
      <c r="J499" s="19"/>
      <c r="K499" s="21"/>
      <c r="L499" s="21"/>
      <c r="M499" s="19"/>
      <c r="N499" s="19"/>
      <c r="O499" s="18"/>
      <c r="P499" s="18"/>
      <c r="Q499" s="18"/>
      <c r="R499" s="18"/>
      <c r="S499" s="18"/>
      <c r="T499" s="18"/>
      <c r="U499" s="18"/>
      <c r="V499" s="18"/>
      <c r="W499" s="18"/>
      <c r="X499" s="18"/>
      <c r="Y499" s="18"/>
      <c r="Z499" s="18"/>
      <c r="AA499" s="18"/>
      <c r="AB499" s="18"/>
      <c r="AC499" s="19"/>
    </row>
    <row r="500" spans="1:29" ht="13" x14ac:dyDescent="0.15">
      <c r="A500" s="19"/>
      <c r="B500" s="19"/>
      <c r="C500" s="19"/>
      <c r="D500" s="19"/>
      <c r="E500" s="19"/>
      <c r="F500" s="21"/>
      <c r="G500" s="21"/>
      <c r="H500" s="21"/>
      <c r="I500" s="19"/>
      <c r="J500" s="19"/>
      <c r="K500" s="21"/>
      <c r="L500" s="21"/>
      <c r="M500" s="19"/>
      <c r="N500" s="19"/>
      <c r="O500" s="18"/>
      <c r="P500" s="18"/>
      <c r="Q500" s="18"/>
      <c r="R500" s="18"/>
      <c r="S500" s="18"/>
      <c r="T500" s="18"/>
      <c r="U500" s="18"/>
      <c r="V500" s="18"/>
      <c r="W500" s="18"/>
      <c r="X500" s="18"/>
      <c r="Y500" s="18"/>
      <c r="Z500" s="18"/>
      <c r="AA500" s="18"/>
      <c r="AB500" s="18"/>
      <c r="AC500" s="19"/>
    </row>
    <row r="501" spans="1:29" ht="13" x14ac:dyDescent="0.15">
      <c r="A501" s="19"/>
      <c r="B501" s="19"/>
      <c r="C501" s="19"/>
      <c r="D501" s="19"/>
      <c r="E501" s="19"/>
      <c r="F501" s="21"/>
      <c r="G501" s="21"/>
      <c r="H501" s="21"/>
      <c r="I501" s="19"/>
      <c r="J501" s="19"/>
      <c r="K501" s="21"/>
      <c r="L501" s="21"/>
      <c r="M501" s="19"/>
      <c r="N501" s="19"/>
      <c r="O501" s="18"/>
      <c r="P501" s="18"/>
      <c r="Q501" s="18"/>
      <c r="R501" s="18"/>
      <c r="S501" s="18"/>
      <c r="T501" s="18"/>
      <c r="U501" s="18"/>
      <c r="V501" s="18"/>
      <c r="W501" s="18"/>
      <c r="X501" s="18"/>
      <c r="Y501" s="18"/>
      <c r="Z501" s="18"/>
      <c r="AA501" s="18"/>
      <c r="AB501" s="18"/>
      <c r="AC501" s="19"/>
    </row>
    <row r="502" spans="1:29" ht="13" x14ac:dyDescent="0.15">
      <c r="A502" s="19"/>
      <c r="B502" s="19"/>
      <c r="C502" s="19"/>
      <c r="D502" s="19"/>
      <c r="E502" s="19"/>
      <c r="F502" s="21"/>
      <c r="G502" s="21"/>
      <c r="H502" s="21"/>
      <c r="I502" s="19"/>
      <c r="J502" s="19"/>
      <c r="K502" s="21"/>
      <c r="L502" s="21"/>
      <c r="M502" s="19"/>
      <c r="N502" s="19"/>
      <c r="O502" s="18"/>
      <c r="P502" s="18"/>
      <c r="Q502" s="18"/>
      <c r="R502" s="18"/>
      <c r="S502" s="18"/>
      <c r="T502" s="18"/>
      <c r="U502" s="18"/>
      <c r="V502" s="18"/>
      <c r="W502" s="18"/>
      <c r="X502" s="18"/>
      <c r="Y502" s="18"/>
      <c r="Z502" s="18"/>
      <c r="AA502" s="18"/>
      <c r="AB502" s="18"/>
      <c r="AC502" s="19"/>
    </row>
    <row r="503" spans="1:29" ht="13" x14ac:dyDescent="0.15">
      <c r="A503" s="19"/>
      <c r="B503" s="19"/>
      <c r="C503" s="19"/>
      <c r="D503" s="19"/>
      <c r="E503" s="19"/>
      <c r="F503" s="21"/>
      <c r="G503" s="21"/>
      <c r="H503" s="21"/>
      <c r="I503" s="19"/>
      <c r="J503" s="19"/>
      <c r="K503" s="21"/>
      <c r="L503" s="21"/>
      <c r="M503" s="19"/>
      <c r="N503" s="19"/>
      <c r="O503" s="18"/>
      <c r="P503" s="18"/>
      <c r="Q503" s="18"/>
      <c r="R503" s="18"/>
      <c r="S503" s="18"/>
      <c r="T503" s="18"/>
      <c r="U503" s="18"/>
      <c r="V503" s="18"/>
      <c r="W503" s="18"/>
      <c r="X503" s="18"/>
      <c r="Y503" s="18"/>
      <c r="Z503" s="18"/>
      <c r="AA503" s="18"/>
      <c r="AB503" s="18"/>
      <c r="AC503" s="19"/>
    </row>
    <row r="504" spans="1:29" ht="13" x14ac:dyDescent="0.15">
      <c r="A504" s="19"/>
      <c r="B504" s="19"/>
      <c r="C504" s="19"/>
      <c r="D504" s="19"/>
      <c r="E504" s="19"/>
      <c r="F504" s="21"/>
      <c r="G504" s="21"/>
      <c r="H504" s="21"/>
      <c r="I504" s="19"/>
      <c r="J504" s="19"/>
      <c r="K504" s="21"/>
      <c r="L504" s="21"/>
      <c r="M504" s="19"/>
      <c r="N504" s="19"/>
      <c r="O504" s="18"/>
      <c r="P504" s="18"/>
      <c r="Q504" s="18"/>
      <c r="R504" s="18"/>
      <c r="S504" s="18"/>
      <c r="T504" s="18"/>
      <c r="U504" s="18"/>
      <c r="V504" s="18"/>
      <c r="W504" s="18"/>
      <c r="X504" s="18"/>
      <c r="Y504" s="18"/>
      <c r="Z504" s="18"/>
      <c r="AA504" s="18"/>
      <c r="AB504" s="18"/>
      <c r="AC504" s="19"/>
    </row>
    <row r="505" spans="1:29" ht="13" x14ac:dyDescent="0.15">
      <c r="A505" s="19"/>
      <c r="B505" s="19"/>
      <c r="C505" s="19"/>
      <c r="D505" s="19"/>
      <c r="E505" s="19"/>
      <c r="F505" s="21"/>
      <c r="G505" s="21"/>
      <c r="H505" s="21"/>
      <c r="I505" s="19"/>
      <c r="J505" s="19"/>
      <c r="K505" s="21"/>
      <c r="L505" s="21"/>
      <c r="M505" s="19"/>
      <c r="N505" s="19"/>
      <c r="O505" s="18"/>
      <c r="P505" s="18"/>
      <c r="Q505" s="18"/>
      <c r="R505" s="18"/>
      <c r="S505" s="18"/>
      <c r="T505" s="18"/>
      <c r="U505" s="18"/>
      <c r="V505" s="18"/>
      <c r="W505" s="18"/>
      <c r="X505" s="18"/>
      <c r="Y505" s="18"/>
      <c r="Z505" s="18"/>
      <c r="AA505" s="18"/>
      <c r="AB505" s="18"/>
      <c r="AC505" s="19"/>
    </row>
    <row r="506" spans="1:29" ht="13" x14ac:dyDescent="0.15">
      <c r="A506" s="19"/>
      <c r="B506" s="19"/>
      <c r="C506" s="19"/>
      <c r="D506" s="19"/>
      <c r="E506" s="19"/>
      <c r="F506" s="21"/>
      <c r="G506" s="21"/>
      <c r="H506" s="21"/>
      <c r="I506" s="19"/>
      <c r="J506" s="19"/>
      <c r="K506" s="21"/>
      <c r="L506" s="21"/>
      <c r="M506" s="19"/>
      <c r="N506" s="19"/>
      <c r="O506" s="18"/>
      <c r="P506" s="18"/>
      <c r="Q506" s="18"/>
      <c r="R506" s="18"/>
      <c r="S506" s="18"/>
      <c r="T506" s="18"/>
      <c r="U506" s="18"/>
      <c r="V506" s="18"/>
      <c r="W506" s="18"/>
      <c r="X506" s="18"/>
      <c r="Y506" s="18"/>
      <c r="Z506" s="18"/>
      <c r="AA506" s="18"/>
      <c r="AB506" s="18"/>
      <c r="AC506" s="19"/>
    </row>
    <row r="507" spans="1:29" ht="13" x14ac:dyDescent="0.15">
      <c r="A507" s="19"/>
      <c r="B507" s="19"/>
      <c r="C507" s="19"/>
      <c r="D507" s="19"/>
      <c r="E507" s="19"/>
      <c r="F507" s="21"/>
      <c r="G507" s="21"/>
      <c r="H507" s="21"/>
      <c r="I507" s="19"/>
      <c r="J507" s="19"/>
      <c r="K507" s="21"/>
      <c r="L507" s="21"/>
      <c r="M507" s="19"/>
      <c r="N507" s="19"/>
      <c r="O507" s="18"/>
      <c r="P507" s="18"/>
      <c r="Q507" s="18"/>
      <c r="R507" s="18"/>
      <c r="S507" s="18"/>
      <c r="T507" s="18"/>
      <c r="U507" s="18"/>
      <c r="V507" s="18"/>
      <c r="W507" s="18"/>
      <c r="X507" s="18"/>
      <c r="Y507" s="18"/>
      <c r="Z507" s="18"/>
      <c r="AA507" s="18"/>
      <c r="AB507" s="18"/>
      <c r="AC507" s="19"/>
    </row>
    <row r="508" spans="1:29" ht="13" x14ac:dyDescent="0.15">
      <c r="A508" s="19"/>
      <c r="B508" s="19"/>
      <c r="C508" s="19"/>
      <c r="D508" s="19"/>
      <c r="E508" s="19"/>
      <c r="F508" s="21"/>
      <c r="G508" s="21"/>
      <c r="H508" s="21"/>
      <c r="I508" s="19"/>
      <c r="J508" s="19"/>
      <c r="K508" s="21"/>
      <c r="L508" s="21"/>
      <c r="M508" s="19"/>
      <c r="N508" s="19"/>
      <c r="O508" s="18"/>
      <c r="P508" s="18"/>
      <c r="Q508" s="18"/>
      <c r="R508" s="18"/>
      <c r="S508" s="18"/>
      <c r="T508" s="18"/>
      <c r="U508" s="18"/>
      <c r="V508" s="18"/>
      <c r="W508" s="18"/>
      <c r="X508" s="18"/>
      <c r="Y508" s="18"/>
      <c r="Z508" s="18"/>
      <c r="AA508" s="18"/>
      <c r="AB508" s="18"/>
      <c r="AC508" s="19"/>
    </row>
    <row r="509" spans="1:29" ht="13" x14ac:dyDescent="0.15">
      <c r="A509" s="19"/>
      <c r="B509" s="19"/>
      <c r="C509" s="19"/>
      <c r="D509" s="19"/>
      <c r="E509" s="19"/>
      <c r="F509" s="21"/>
      <c r="G509" s="21"/>
      <c r="H509" s="21"/>
      <c r="I509" s="19"/>
      <c r="J509" s="19"/>
      <c r="K509" s="21"/>
      <c r="L509" s="21"/>
      <c r="M509" s="19"/>
      <c r="N509" s="19"/>
      <c r="O509" s="18"/>
      <c r="P509" s="18"/>
      <c r="Q509" s="18"/>
      <c r="R509" s="18"/>
      <c r="S509" s="18"/>
      <c r="T509" s="18"/>
      <c r="U509" s="18"/>
      <c r="V509" s="18"/>
      <c r="W509" s="18"/>
      <c r="X509" s="18"/>
      <c r="Y509" s="18"/>
      <c r="Z509" s="18"/>
      <c r="AA509" s="18"/>
      <c r="AB509" s="18"/>
      <c r="AC509" s="19"/>
    </row>
    <row r="510" spans="1:29" ht="13" x14ac:dyDescent="0.15">
      <c r="A510" s="19"/>
      <c r="B510" s="19"/>
      <c r="C510" s="19"/>
      <c r="D510" s="19"/>
      <c r="E510" s="19"/>
      <c r="F510" s="21"/>
      <c r="G510" s="21"/>
      <c r="H510" s="21"/>
      <c r="I510" s="19"/>
      <c r="J510" s="19"/>
      <c r="K510" s="21"/>
      <c r="L510" s="21"/>
      <c r="M510" s="19"/>
      <c r="N510" s="19"/>
      <c r="O510" s="18"/>
      <c r="P510" s="18"/>
      <c r="Q510" s="18"/>
      <c r="R510" s="18"/>
      <c r="S510" s="18"/>
      <c r="T510" s="18"/>
      <c r="U510" s="18"/>
      <c r="V510" s="18"/>
      <c r="W510" s="18"/>
      <c r="X510" s="18"/>
      <c r="Y510" s="18"/>
      <c r="Z510" s="18"/>
      <c r="AA510" s="18"/>
      <c r="AB510" s="18"/>
      <c r="AC510" s="19"/>
    </row>
    <row r="511" spans="1:29" ht="13" x14ac:dyDescent="0.15">
      <c r="A511" s="19"/>
      <c r="B511" s="19"/>
      <c r="C511" s="19"/>
      <c r="D511" s="19"/>
      <c r="E511" s="19"/>
      <c r="F511" s="21"/>
      <c r="G511" s="21"/>
      <c r="H511" s="21"/>
      <c r="I511" s="19"/>
      <c r="J511" s="19"/>
      <c r="K511" s="21"/>
      <c r="L511" s="21"/>
      <c r="M511" s="19"/>
      <c r="N511" s="19"/>
      <c r="O511" s="18"/>
      <c r="P511" s="18"/>
      <c r="Q511" s="18"/>
      <c r="R511" s="18"/>
      <c r="S511" s="18"/>
      <c r="T511" s="18"/>
      <c r="U511" s="18"/>
      <c r="V511" s="18"/>
      <c r="W511" s="18"/>
      <c r="X511" s="18"/>
      <c r="Y511" s="18"/>
      <c r="Z511" s="18"/>
      <c r="AA511" s="18"/>
      <c r="AB511" s="18"/>
      <c r="AC511" s="19"/>
    </row>
    <row r="512" spans="1:29" ht="13" x14ac:dyDescent="0.15">
      <c r="A512" s="19"/>
      <c r="B512" s="19"/>
      <c r="C512" s="19"/>
      <c r="D512" s="19"/>
      <c r="E512" s="19"/>
      <c r="F512" s="21"/>
      <c r="G512" s="21"/>
      <c r="H512" s="21"/>
      <c r="I512" s="19"/>
      <c r="J512" s="19"/>
      <c r="K512" s="21"/>
      <c r="L512" s="21"/>
      <c r="M512" s="19"/>
      <c r="N512" s="19"/>
      <c r="O512" s="18"/>
      <c r="P512" s="18"/>
      <c r="Q512" s="18"/>
      <c r="R512" s="18"/>
      <c r="S512" s="18"/>
      <c r="T512" s="18"/>
      <c r="U512" s="18"/>
      <c r="V512" s="18"/>
      <c r="W512" s="18"/>
      <c r="X512" s="18"/>
      <c r="Y512" s="18"/>
      <c r="Z512" s="18"/>
      <c r="AA512" s="18"/>
      <c r="AB512" s="18"/>
      <c r="AC512" s="19"/>
    </row>
    <row r="513" spans="1:29" ht="13" x14ac:dyDescent="0.15">
      <c r="A513" s="19"/>
      <c r="B513" s="19"/>
      <c r="C513" s="19"/>
      <c r="D513" s="19"/>
      <c r="E513" s="19"/>
      <c r="F513" s="21"/>
      <c r="G513" s="21"/>
      <c r="H513" s="21"/>
      <c r="I513" s="19"/>
      <c r="J513" s="19"/>
      <c r="K513" s="21"/>
      <c r="L513" s="21"/>
      <c r="M513" s="19"/>
      <c r="N513" s="19"/>
      <c r="O513" s="18"/>
      <c r="P513" s="18"/>
      <c r="Q513" s="18"/>
      <c r="R513" s="18"/>
      <c r="S513" s="18"/>
      <c r="T513" s="18"/>
      <c r="U513" s="18"/>
      <c r="V513" s="18"/>
      <c r="W513" s="18"/>
      <c r="X513" s="18"/>
      <c r="Y513" s="18"/>
      <c r="Z513" s="18"/>
      <c r="AA513" s="18"/>
      <c r="AB513" s="18"/>
      <c r="AC513" s="19"/>
    </row>
    <row r="514" spans="1:29" ht="13" x14ac:dyDescent="0.15">
      <c r="A514" s="19"/>
      <c r="B514" s="19"/>
      <c r="C514" s="19"/>
      <c r="D514" s="19"/>
      <c r="E514" s="19"/>
      <c r="F514" s="21"/>
      <c r="G514" s="21"/>
      <c r="H514" s="21"/>
      <c r="I514" s="19"/>
      <c r="J514" s="19"/>
      <c r="K514" s="21"/>
      <c r="L514" s="21"/>
      <c r="M514" s="19"/>
      <c r="N514" s="19"/>
      <c r="O514" s="18"/>
      <c r="P514" s="18"/>
      <c r="Q514" s="18"/>
      <c r="R514" s="18"/>
      <c r="S514" s="18"/>
      <c r="T514" s="18"/>
      <c r="U514" s="18"/>
      <c r="V514" s="18"/>
      <c r="W514" s="18"/>
      <c r="X514" s="18"/>
      <c r="Y514" s="18"/>
      <c r="Z514" s="18"/>
      <c r="AA514" s="18"/>
      <c r="AB514" s="18"/>
      <c r="AC514" s="19"/>
    </row>
    <row r="515" spans="1:29" ht="13" x14ac:dyDescent="0.15">
      <c r="A515" s="19"/>
      <c r="B515" s="19"/>
      <c r="C515" s="19"/>
      <c r="D515" s="19"/>
      <c r="E515" s="19"/>
      <c r="F515" s="21"/>
      <c r="G515" s="21"/>
      <c r="H515" s="21"/>
      <c r="I515" s="19"/>
      <c r="J515" s="19"/>
      <c r="K515" s="21"/>
      <c r="L515" s="21"/>
      <c r="M515" s="19"/>
      <c r="N515" s="19"/>
      <c r="O515" s="18"/>
      <c r="P515" s="18"/>
      <c r="Q515" s="18"/>
      <c r="R515" s="18"/>
      <c r="S515" s="18"/>
      <c r="T515" s="18"/>
      <c r="U515" s="18"/>
      <c r="V515" s="18"/>
      <c r="W515" s="18"/>
      <c r="X515" s="18"/>
      <c r="Y515" s="18"/>
      <c r="Z515" s="18"/>
      <c r="AA515" s="18"/>
      <c r="AB515" s="18"/>
      <c r="AC515" s="19"/>
    </row>
    <row r="516" spans="1:29" ht="13" x14ac:dyDescent="0.15">
      <c r="A516" s="19"/>
      <c r="B516" s="19"/>
      <c r="C516" s="19"/>
      <c r="D516" s="19"/>
      <c r="E516" s="19"/>
      <c r="F516" s="21"/>
      <c r="G516" s="21"/>
      <c r="H516" s="21"/>
      <c r="I516" s="19"/>
      <c r="J516" s="19"/>
      <c r="K516" s="21"/>
      <c r="L516" s="21"/>
      <c r="M516" s="19"/>
      <c r="N516" s="19"/>
      <c r="O516" s="18"/>
      <c r="P516" s="18"/>
      <c r="Q516" s="18"/>
      <c r="R516" s="18"/>
      <c r="S516" s="18"/>
      <c r="T516" s="18"/>
      <c r="U516" s="18"/>
      <c r="V516" s="18"/>
      <c r="W516" s="18"/>
      <c r="X516" s="18"/>
      <c r="Y516" s="18"/>
      <c r="Z516" s="18"/>
      <c r="AA516" s="18"/>
      <c r="AB516" s="18"/>
      <c r="AC516" s="19"/>
    </row>
    <row r="517" spans="1:29" ht="13" x14ac:dyDescent="0.15">
      <c r="A517" s="19"/>
      <c r="B517" s="19"/>
      <c r="C517" s="19"/>
      <c r="D517" s="19"/>
      <c r="E517" s="19"/>
      <c r="F517" s="21"/>
      <c r="G517" s="21"/>
      <c r="H517" s="21"/>
      <c r="I517" s="19"/>
      <c r="J517" s="19"/>
      <c r="K517" s="21"/>
      <c r="L517" s="21"/>
      <c r="M517" s="19"/>
      <c r="N517" s="19"/>
      <c r="O517" s="18"/>
      <c r="P517" s="18"/>
      <c r="Q517" s="18"/>
      <c r="R517" s="18"/>
      <c r="S517" s="18"/>
      <c r="T517" s="18"/>
      <c r="U517" s="18"/>
      <c r="V517" s="18"/>
      <c r="W517" s="18"/>
      <c r="X517" s="18"/>
      <c r="Y517" s="18"/>
      <c r="Z517" s="18"/>
      <c r="AA517" s="18"/>
      <c r="AB517" s="18"/>
      <c r="AC517" s="19"/>
    </row>
    <row r="518" spans="1:29" ht="13" x14ac:dyDescent="0.15">
      <c r="A518" s="19"/>
      <c r="B518" s="19"/>
      <c r="C518" s="19"/>
      <c r="D518" s="19"/>
      <c r="E518" s="19"/>
      <c r="F518" s="21"/>
      <c r="G518" s="21"/>
      <c r="H518" s="21"/>
      <c r="I518" s="19"/>
      <c r="J518" s="19"/>
      <c r="K518" s="21"/>
      <c r="L518" s="21"/>
      <c r="M518" s="19"/>
      <c r="N518" s="19"/>
      <c r="O518" s="18"/>
      <c r="P518" s="18"/>
      <c r="Q518" s="18"/>
      <c r="R518" s="18"/>
      <c r="S518" s="18"/>
      <c r="T518" s="18"/>
      <c r="U518" s="18"/>
      <c r="V518" s="18"/>
      <c r="W518" s="18"/>
      <c r="X518" s="18"/>
      <c r="Y518" s="18"/>
      <c r="Z518" s="18"/>
      <c r="AA518" s="18"/>
      <c r="AB518" s="18"/>
      <c r="AC518" s="19"/>
    </row>
    <row r="519" spans="1:29" ht="13" x14ac:dyDescent="0.15">
      <c r="A519" s="19"/>
      <c r="B519" s="19"/>
      <c r="C519" s="19"/>
      <c r="D519" s="19"/>
      <c r="E519" s="19"/>
      <c r="F519" s="21"/>
      <c r="G519" s="21"/>
      <c r="H519" s="21"/>
      <c r="I519" s="19"/>
      <c r="J519" s="19"/>
      <c r="K519" s="21"/>
      <c r="L519" s="21"/>
      <c r="M519" s="19"/>
      <c r="N519" s="19"/>
      <c r="O519" s="18"/>
      <c r="P519" s="18"/>
      <c r="Q519" s="18"/>
      <c r="R519" s="18"/>
      <c r="S519" s="18"/>
      <c r="T519" s="18"/>
      <c r="U519" s="18"/>
      <c r="V519" s="18"/>
      <c r="W519" s="18"/>
      <c r="X519" s="18"/>
      <c r="Y519" s="18"/>
      <c r="Z519" s="18"/>
      <c r="AA519" s="18"/>
      <c r="AB519" s="18"/>
      <c r="AC519" s="19"/>
    </row>
    <row r="520" spans="1:29" ht="13" x14ac:dyDescent="0.15">
      <c r="A520" s="19"/>
      <c r="B520" s="19"/>
      <c r="C520" s="19"/>
      <c r="D520" s="19"/>
      <c r="E520" s="19"/>
      <c r="F520" s="21"/>
      <c r="G520" s="21"/>
      <c r="H520" s="21"/>
      <c r="I520" s="19"/>
      <c r="J520" s="19"/>
      <c r="K520" s="21"/>
      <c r="L520" s="21"/>
      <c r="M520" s="19"/>
      <c r="N520" s="19"/>
      <c r="O520" s="18"/>
      <c r="P520" s="18"/>
      <c r="Q520" s="18"/>
      <c r="R520" s="18"/>
      <c r="S520" s="18"/>
      <c r="T520" s="18"/>
      <c r="U520" s="18"/>
      <c r="V520" s="18"/>
      <c r="W520" s="18"/>
      <c r="X520" s="18"/>
      <c r="Y520" s="18"/>
      <c r="Z520" s="18"/>
      <c r="AA520" s="18"/>
      <c r="AB520" s="18"/>
      <c r="AC520" s="19"/>
    </row>
    <row r="521" spans="1:29" ht="13" x14ac:dyDescent="0.15">
      <c r="A521" s="19"/>
      <c r="B521" s="19"/>
      <c r="C521" s="19"/>
      <c r="D521" s="19"/>
      <c r="E521" s="19"/>
      <c r="F521" s="21"/>
      <c r="G521" s="21"/>
      <c r="H521" s="21"/>
      <c r="I521" s="19"/>
      <c r="J521" s="19"/>
      <c r="K521" s="21"/>
      <c r="L521" s="21"/>
      <c r="M521" s="19"/>
      <c r="N521" s="19"/>
      <c r="O521" s="18"/>
      <c r="P521" s="18"/>
      <c r="Q521" s="18"/>
      <c r="R521" s="18"/>
      <c r="S521" s="18"/>
      <c r="T521" s="18"/>
      <c r="U521" s="18"/>
      <c r="V521" s="18"/>
      <c r="W521" s="18"/>
      <c r="X521" s="18"/>
      <c r="Y521" s="18"/>
      <c r="Z521" s="18"/>
      <c r="AA521" s="18"/>
      <c r="AB521" s="18"/>
      <c r="AC521" s="19"/>
    </row>
    <row r="522" spans="1:29" ht="13" x14ac:dyDescent="0.15">
      <c r="A522" s="19"/>
      <c r="B522" s="19"/>
      <c r="C522" s="19"/>
      <c r="D522" s="19"/>
      <c r="E522" s="19"/>
      <c r="F522" s="21"/>
      <c r="G522" s="21"/>
      <c r="H522" s="21"/>
      <c r="I522" s="19"/>
      <c r="J522" s="19"/>
      <c r="K522" s="21"/>
      <c r="L522" s="21"/>
      <c r="M522" s="19"/>
      <c r="N522" s="19"/>
      <c r="O522" s="18"/>
      <c r="P522" s="18"/>
      <c r="Q522" s="18"/>
      <c r="R522" s="18"/>
      <c r="S522" s="18"/>
      <c r="T522" s="18"/>
      <c r="U522" s="18"/>
      <c r="V522" s="18"/>
      <c r="W522" s="18"/>
      <c r="X522" s="18"/>
      <c r="Y522" s="18"/>
      <c r="Z522" s="18"/>
      <c r="AA522" s="18"/>
      <c r="AB522" s="18"/>
      <c r="AC522" s="19"/>
    </row>
    <row r="523" spans="1:29" ht="13" x14ac:dyDescent="0.15">
      <c r="A523" s="19"/>
      <c r="B523" s="19"/>
      <c r="C523" s="19"/>
      <c r="D523" s="19"/>
      <c r="E523" s="19"/>
      <c r="F523" s="21"/>
      <c r="G523" s="21"/>
      <c r="H523" s="21"/>
      <c r="I523" s="19"/>
      <c r="J523" s="19"/>
      <c r="K523" s="21"/>
      <c r="L523" s="21"/>
      <c r="M523" s="19"/>
      <c r="N523" s="19"/>
      <c r="O523" s="18"/>
      <c r="P523" s="18"/>
      <c r="Q523" s="18"/>
      <c r="R523" s="18"/>
      <c r="S523" s="18"/>
      <c r="T523" s="18"/>
      <c r="U523" s="18"/>
      <c r="V523" s="18"/>
      <c r="W523" s="18"/>
      <c r="X523" s="18"/>
      <c r="Y523" s="18"/>
      <c r="Z523" s="18"/>
      <c r="AA523" s="18"/>
      <c r="AB523" s="18"/>
      <c r="AC523" s="19"/>
    </row>
    <row r="524" spans="1:29" ht="13" x14ac:dyDescent="0.15">
      <c r="A524" s="19"/>
      <c r="B524" s="19"/>
      <c r="C524" s="19"/>
      <c r="D524" s="19"/>
      <c r="E524" s="19"/>
      <c r="F524" s="21"/>
      <c r="G524" s="21"/>
      <c r="H524" s="21"/>
      <c r="I524" s="19"/>
      <c r="J524" s="19"/>
      <c r="K524" s="21"/>
      <c r="L524" s="21"/>
      <c r="M524" s="19"/>
      <c r="N524" s="19"/>
      <c r="O524" s="18"/>
      <c r="P524" s="18"/>
      <c r="Q524" s="18"/>
      <c r="R524" s="18"/>
      <c r="S524" s="18"/>
      <c r="T524" s="18"/>
      <c r="U524" s="18"/>
      <c r="V524" s="18"/>
      <c r="W524" s="18"/>
      <c r="X524" s="18"/>
      <c r="Y524" s="18"/>
      <c r="Z524" s="18"/>
      <c r="AA524" s="18"/>
      <c r="AB524" s="18"/>
      <c r="AC524" s="19"/>
    </row>
    <row r="525" spans="1:29" ht="13" x14ac:dyDescent="0.15">
      <c r="A525" s="19"/>
      <c r="B525" s="19"/>
      <c r="C525" s="19"/>
      <c r="D525" s="19"/>
      <c r="E525" s="19"/>
      <c r="F525" s="21"/>
      <c r="G525" s="21"/>
      <c r="H525" s="21"/>
      <c r="I525" s="19"/>
      <c r="J525" s="19"/>
      <c r="K525" s="21"/>
      <c r="L525" s="21"/>
      <c r="M525" s="19"/>
      <c r="N525" s="19"/>
      <c r="O525" s="18"/>
      <c r="P525" s="18"/>
      <c r="Q525" s="18"/>
      <c r="R525" s="18"/>
      <c r="S525" s="18"/>
      <c r="T525" s="18"/>
      <c r="U525" s="18"/>
      <c r="V525" s="18"/>
      <c r="W525" s="18"/>
      <c r="X525" s="18"/>
      <c r="Y525" s="18"/>
      <c r="Z525" s="18"/>
      <c r="AA525" s="18"/>
      <c r="AB525" s="18"/>
      <c r="AC525" s="19"/>
    </row>
    <row r="526" spans="1:29" ht="13" x14ac:dyDescent="0.15">
      <c r="A526" s="19"/>
      <c r="B526" s="19"/>
      <c r="C526" s="19"/>
      <c r="D526" s="19"/>
      <c r="E526" s="19"/>
      <c r="F526" s="21"/>
      <c r="G526" s="21"/>
      <c r="H526" s="21"/>
      <c r="I526" s="19"/>
      <c r="J526" s="19"/>
      <c r="K526" s="21"/>
      <c r="L526" s="21"/>
      <c r="M526" s="19"/>
      <c r="N526" s="19"/>
      <c r="O526" s="18"/>
      <c r="P526" s="18"/>
      <c r="Q526" s="18"/>
      <c r="R526" s="18"/>
      <c r="S526" s="18"/>
      <c r="T526" s="18"/>
      <c r="U526" s="18"/>
      <c r="V526" s="18"/>
      <c r="W526" s="18"/>
      <c r="X526" s="18"/>
      <c r="Y526" s="18"/>
      <c r="Z526" s="18"/>
      <c r="AA526" s="18"/>
      <c r="AB526" s="18"/>
      <c r="AC526" s="19"/>
    </row>
    <row r="527" spans="1:29" ht="13" x14ac:dyDescent="0.15">
      <c r="A527" s="19"/>
      <c r="B527" s="19"/>
      <c r="C527" s="19"/>
      <c r="D527" s="19"/>
      <c r="E527" s="19"/>
      <c r="F527" s="21"/>
      <c r="G527" s="21"/>
      <c r="H527" s="21"/>
      <c r="I527" s="19"/>
      <c r="J527" s="19"/>
      <c r="K527" s="21"/>
      <c r="L527" s="21"/>
      <c r="M527" s="19"/>
      <c r="N527" s="19"/>
      <c r="O527" s="18"/>
      <c r="P527" s="18"/>
      <c r="Q527" s="18"/>
      <c r="R527" s="18"/>
      <c r="S527" s="18"/>
      <c r="T527" s="18"/>
      <c r="U527" s="18"/>
      <c r="V527" s="18"/>
      <c r="W527" s="18"/>
      <c r="X527" s="18"/>
      <c r="Y527" s="18"/>
      <c r="Z527" s="18"/>
      <c r="AA527" s="18"/>
      <c r="AB527" s="18"/>
      <c r="AC527" s="19"/>
    </row>
    <row r="528" spans="1:29" ht="13" x14ac:dyDescent="0.15">
      <c r="A528" s="19"/>
      <c r="B528" s="19"/>
      <c r="C528" s="19"/>
      <c r="D528" s="19"/>
      <c r="E528" s="19"/>
      <c r="F528" s="21"/>
      <c r="G528" s="21"/>
      <c r="H528" s="21"/>
      <c r="I528" s="19"/>
      <c r="J528" s="19"/>
      <c r="K528" s="21"/>
      <c r="L528" s="21"/>
      <c r="M528" s="19"/>
      <c r="N528" s="19"/>
      <c r="O528" s="18"/>
      <c r="P528" s="18"/>
      <c r="Q528" s="18"/>
      <c r="R528" s="18"/>
      <c r="S528" s="18"/>
      <c r="T528" s="18"/>
      <c r="U528" s="18"/>
      <c r="V528" s="18"/>
      <c r="W528" s="18"/>
      <c r="X528" s="18"/>
      <c r="Y528" s="18"/>
      <c r="Z528" s="18"/>
      <c r="AA528" s="18"/>
      <c r="AB528" s="18"/>
      <c r="AC528" s="19"/>
    </row>
    <row r="529" spans="1:29" ht="13" x14ac:dyDescent="0.15">
      <c r="A529" s="19"/>
      <c r="B529" s="19"/>
      <c r="C529" s="19"/>
      <c r="D529" s="19"/>
      <c r="E529" s="19"/>
      <c r="F529" s="21"/>
      <c r="G529" s="21"/>
      <c r="H529" s="21"/>
      <c r="I529" s="19"/>
      <c r="J529" s="19"/>
      <c r="K529" s="21"/>
      <c r="L529" s="21"/>
      <c r="M529" s="19"/>
      <c r="N529" s="19"/>
      <c r="O529" s="18"/>
      <c r="P529" s="18"/>
      <c r="Q529" s="18"/>
      <c r="R529" s="18"/>
      <c r="S529" s="18"/>
      <c r="T529" s="18"/>
      <c r="U529" s="18"/>
      <c r="V529" s="18"/>
      <c r="W529" s="18"/>
      <c r="X529" s="18"/>
      <c r="Y529" s="18"/>
      <c r="Z529" s="18"/>
      <c r="AA529" s="18"/>
      <c r="AB529" s="18"/>
      <c r="AC529" s="19"/>
    </row>
    <row r="530" spans="1:29" ht="13" x14ac:dyDescent="0.15">
      <c r="A530" s="19"/>
      <c r="B530" s="19"/>
      <c r="C530" s="19"/>
      <c r="D530" s="19"/>
      <c r="E530" s="19"/>
      <c r="F530" s="21"/>
      <c r="G530" s="21"/>
      <c r="H530" s="21"/>
      <c r="I530" s="19"/>
      <c r="J530" s="19"/>
      <c r="K530" s="21"/>
      <c r="L530" s="21"/>
      <c r="M530" s="19"/>
      <c r="N530" s="19"/>
      <c r="O530" s="18"/>
      <c r="P530" s="18"/>
      <c r="Q530" s="18"/>
      <c r="R530" s="18"/>
      <c r="S530" s="18"/>
      <c r="T530" s="18"/>
      <c r="U530" s="18"/>
      <c r="V530" s="18"/>
      <c r="W530" s="18"/>
      <c r="X530" s="18"/>
      <c r="Y530" s="18"/>
      <c r="Z530" s="18"/>
      <c r="AA530" s="18"/>
      <c r="AB530" s="18"/>
      <c r="AC530" s="19"/>
    </row>
    <row r="531" spans="1:29" ht="13" x14ac:dyDescent="0.15">
      <c r="A531" s="19"/>
      <c r="B531" s="19"/>
      <c r="C531" s="19"/>
      <c r="D531" s="19"/>
      <c r="E531" s="19"/>
      <c r="F531" s="21"/>
      <c r="G531" s="21"/>
      <c r="H531" s="21"/>
      <c r="I531" s="19"/>
      <c r="J531" s="19"/>
      <c r="K531" s="21"/>
      <c r="L531" s="21"/>
      <c r="M531" s="19"/>
      <c r="N531" s="19"/>
      <c r="O531" s="18"/>
      <c r="P531" s="18"/>
      <c r="Q531" s="18"/>
      <c r="R531" s="18"/>
      <c r="S531" s="18"/>
      <c r="T531" s="18"/>
      <c r="U531" s="18"/>
      <c r="V531" s="18"/>
      <c r="W531" s="18"/>
      <c r="X531" s="18"/>
      <c r="Y531" s="18"/>
      <c r="Z531" s="18"/>
      <c r="AA531" s="18"/>
      <c r="AB531" s="18"/>
      <c r="AC531" s="19"/>
    </row>
    <row r="532" spans="1:29" ht="13" x14ac:dyDescent="0.15">
      <c r="A532" s="19"/>
      <c r="B532" s="19"/>
      <c r="C532" s="19"/>
      <c r="D532" s="19"/>
      <c r="E532" s="19"/>
      <c r="F532" s="21"/>
      <c r="G532" s="21"/>
      <c r="H532" s="21"/>
      <c r="I532" s="19"/>
      <c r="J532" s="19"/>
      <c r="K532" s="21"/>
      <c r="L532" s="21"/>
      <c r="M532" s="19"/>
      <c r="N532" s="19"/>
      <c r="O532" s="18"/>
      <c r="P532" s="18"/>
      <c r="Q532" s="18"/>
      <c r="R532" s="18"/>
      <c r="S532" s="18"/>
      <c r="T532" s="18"/>
      <c r="U532" s="18"/>
      <c r="V532" s="18"/>
      <c r="W532" s="18"/>
      <c r="X532" s="18"/>
      <c r="Y532" s="18"/>
      <c r="Z532" s="18"/>
      <c r="AA532" s="18"/>
      <c r="AB532" s="18"/>
      <c r="AC532" s="19"/>
    </row>
    <row r="533" spans="1:29" ht="13" x14ac:dyDescent="0.15">
      <c r="A533" s="19"/>
      <c r="B533" s="19"/>
      <c r="C533" s="19"/>
      <c r="D533" s="19"/>
      <c r="E533" s="19"/>
      <c r="F533" s="21"/>
      <c r="G533" s="21"/>
      <c r="H533" s="21"/>
      <c r="I533" s="19"/>
      <c r="J533" s="19"/>
      <c r="K533" s="21"/>
      <c r="L533" s="21"/>
      <c r="M533" s="19"/>
      <c r="N533" s="19"/>
      <c r="O533" s="18"/>
      <c r="P533" s="18"/>
      <c r="Q533" s="18"/>
      <c r="R533" s="18"/>
      <c r="S533" s="18"/>
      <c r="T533" s="18"/>
      <c r="U533" s="18"/>
      <c r="V533" s="18"/>
      <c r="W533" s="18"/>
      <c r="X533" s="18"/>
      <c r="Y533" s="18"/>
      <c r="Z533" s="18"/>
      <c r="AA533" s="18"/>
      <c r="AB533" s="18"/>
      <c r="AC533" s="19"/>
    </row>
    <row r="534" spans="1:29" ht="13" x14ac:dyDescent="0.15">
      <c r="A534" s="19"/>
      <c r="B534" s="19"/>
      <c r="C534" s="19"/>
      <c r="D534" s="19"/>
      <c r="E534" s="19"/>
      <c r="F534" s="21"/>
      <c r="G534" s="21"/>
      <c r="H534" s="21"/>
      <c r="I534" s="19"/>
      <c r="J534" s="19"/>
      <c r="K534" s="21"/>
      <c r="L534" s="21"/>
      <c r="M534" s="19"/>
      <c r="N534" s="19"/>
      <c r="O534" s="18"/>
      <c r="P534" s="18"/>
      <c r="Q534" s="18"/>
      <c r="R534" s="18"/>
      <c r="S534" s="18"/>
      <c r="T534" s="18"/>
      <c r="U534" s="18"/>
      <c r="V534" s="18"/>
      <c r="W534" s="18"/>
      <c r="X534" s="18"/>
      <c r="Y534" s="18"/>
      <c r="Z534" s="18"/>
      <c r="AA534" s="18"/>
      <c r="AB534" s="18"/>
      <c r="AC534" s="19"/>
    </row>
    <row r="535" spans="1:29" ht="13" x14ac:dyDescent="0.15">
      <c r="A535" s="19"/>
      <c r="B535" s="19"/>
      <c r="C535" s="19"/>
      <c r="D535" s="19"/>
      <c r="E535" s="19"/>
      <c r="F535" s="21"/>
      <c r="G535" s="21"/>
      <c r="H535" s="21"/>
      <c r="I535" s="19"/>
      <c r="J535" s="19"/>
      <c r="K535" s="21"/>
      <c r="L535" s="21"/>
      <c r="M535" s="19"/>
      <c r="N535" s="19"/>
      <c r="O535" s="18"/>
      <c r="P535" s="18"/>
      <c r="Q535" s="18"/>
      <c r="R535" s="18"/>
      <c r="S535" s="18"/>
      <c r="T535" s="18"/>
      <c r="U535" s="18"/>
      <c r="V535" s="18"/>
      <c r="W535" s="18"/>
      <c r="X535" s="18"/>
      <c r="Y535" s="18"/>
      <c r="Z535" s="18"/>
      <c r="AA535" s="18"/>
      <c r="AB535" s="18"/>
      <c r="AC535" s="19"/>
    </row>
    <row r="536" spans="1:29" ht="13" x14ac:dyDescent="0.15">
      <c r="A536" s="19"/>
      <c r="B536" s="19"/>
      <c r="C536" s="19"/>
      <c r="D536" s="19"/>
      <c r="E536" s="19"/>
      <c r="F536" s="21"/>
      <c r="G536" s="21"/>
      <c r="H536" s="21"/>
      <c r="I536" s="19"/>
      <c r="J536" s="19"/>
      <c r="K536" s="21"/>
      <c r="L536" s="21"/>
      <c r="M536" s="19"/>
      <c r="N536" s="19"/>
      <c r="O536" s="18"/>
      <c r="P536" s="18"/>
      <c r="Q536" s="18"/>
      <c r="R536" s="18"/>
      <c r="S536" s="18"/>
      <c r="T536" s="18"/>
      <c r="U536" s="18"/>
      <c r="V536" s="18"/>
      <c r="W536" s="18"/>
      <c r="X536" s="18"/>
      <c r="Y536" s="18"/>
      <c r="Z536" s="18"/>
      <c r="AA536" s="18"/>
      <c r="AB536" s="18"/>
      <c r="AC536" s="19"/>
    </row>
    <row r="537" spans="1:29" ht="13" x14ac:dyDescent="0.15">
      <c r="A537" s="19"/>
      <c r="B537" s="19"/>
      <c r="C537" s="19"/>
      <c r="D537" s="19"/>
      <c r="E537" s="19"/>
      <c r="F537" s="21"/>
      <c r="G537" s="21"/>
      <c r="H537" s="21"/>
      <c r="I537" s="19"/>
      <c r="J537" s="19"/>
      <c r="K537" s="21"/>
      <c r="L537" s="21"/>
      <c r="M537" s="19"/>
      <c r="N537" s="19"/>
      <c r="O537" s="18"/>
      <c r="P537" s="18"/>
      <c r="Q537" s="18"/>
      <c r="R537" s="18"/>
      <c r="S537" s="18"/>
      <c r="T537" s="18"/>
      <c r="U537" s="18"/>
      <c r="V537" s="18"/>
      <c r="W537" s="18"/>
      <c r="X537" s="18"/>
      <c r="Y537" s="18"/>
      <c r="Z537" s="18"/>
      <c r="AA537" s="18"/>
      <c r="AB537" s="18"/>
      <c r="AC537" s="19"/>
    </row>
    <row r="538" spans="1:29" ht="13" x14ac:dyDescent="0.15">
      <c r="A538" s="19"/>
      <c r="B538" s="19"/>
      <c r="C538" s="19"/>
      <c r="D538" s="19"/>
      <c r="E538" s="19"/>
      <c r="F538" s="21"/>
      <c r="G538" s="21"/>
      <c r="H538" s="21"/>
      <c r="I538" s="19"/>
      <c r="J538" s="19"/>
      <c r="K538" s="21"/>
      <c r="L538" s="21"/>
      <c r="M538" s="19"/>
      <c r="N538" s="19"/>
      <c r="O538" s="18"/>
      <c r="P538" s="18"/>
      <c r="Q538" s="18"/>
      <c r="R538" s="18"/>
      <c r="S538" s="18"/>
      <c r="T538" s="18"/>
      <c r="U538" s="18"/>
      <c r="V538" s="18"/>
      <c r="W538" s="18"/>
      <c r="X538" s="18"/>
      <c r="Y538" s="18"/>
      <c r="Z538" s="18"/>
      <c r="AA538" s="18"/>
      <c r="AB538" s="18"/>
      <c r="AC538" s="19"/>
    </row>
    <row r="539" spans="1:29" ht="13" x14ac:dyDescent="0.15">
      <c r="A539" s="19"/>
      <c r="B539" s="19"/>
      <c r="C539" s="19"/>
      <c r="D539" s="19"/>
      <c r="E539" s="19"/>
      <c r="F539" s="21"/>
      <c r="G539" s="21"/>
      <c r="H539" s="21"/>
      <c r="I539" s="19"/>
      <c r="J539" s="19"/>
      <c r="K539" s="21"/>
      <c r="L539" s="21"/>
      <c r="M539" s="19"/>
      <c r="N539" s="19"/>
      <c r="O539" s="18"/>
      <c r="P539" s="18"/>
      <c r="Q539" s="18"/>
      <c r="R539" s="18"/>
      <c r="S539" s="18"/>
      <c r="T539" s="18"/>
      <c r="U539" s="18"/>
      <c r="V539" s="18"/>
      <c r="W539" s="18"/>
      <c r="X539" s="18"/>
      <c r="Y539" s="18"/>
      <c r="Z539" s="18"/>
      <c r="AA539" s="18"/>
      <c r="AB539" s="18"/>
      <c r="AC539" s="19"/>
    </row>
    <row r="540" spans="1:29" ht="13" x14ac:dyDescent="0.15">
      <c r="A540" s="19"/>
      <c r="B540" s="19"/>
      <c r="C540" s="19"/>
      <c r="D540" s="19"/>
      <c r="E540" s="19"/>
      <c r="F540" s="21"/>
      <c r="G540" s="21"/>
      <c r="H540" s="21"/>
      <c r="I540" s="19"/>
      <c r="J540" s="19"/>
      <c r="K540" s="21"/>
      <c r="L540" s="21"/>
      <c r="M540" s="19"/>
      <c r="N540" s="19"/>
      <c r="O540" s="18"/>
      <c r="P540" s="18"/>
      <c r="Q540" s="18"/>
      <c r="R540" s="18"/>
      <c r="S540" s="18"/>
      <c r="T540" s="18"/>
      <c r="U540" s="18"/>
      <c r="V540" s="18"/>
      <c r="W540" s="18"/>
      <c r="X540" s="18"/>
      <c r="Y540" s="18"/>
      <c r="Z540" s="18"/>
      <c r="AA540" s="18"/>
      <c r="AB540" s="18"/>
      <c r="AC540" s="19"/>
    </row>
    <row r="541" spans="1:29" ht="13" x14ac:dyDescent="0.15">
      <c r="A541" s="19"/>
      <c r="B541" s="19"/>
      <c r="C541" s="19"/>
      <c r="D541" s="19"/>
      <c r="E541" s="19"/>
      <c r="F541" s="21"/>
      <c r="G541" s="21"/>
      <c r="H541" s="21"/>
      <c r="I541" s="19"/>
      <c r="J541" s="19"/>
      <c r="K541" s="21"/>
      <c r="L541" s="21"/>
      <c r="M541" s="19"/>
      <c r="N541" s="19"/>
      <c r="O541" s="18"/>
      <c r="P541" s="18"/>
      <c r="Q541" s="18"/>
      <c r="R541" s="18"/>
      <c r="S541" s="18"/>
      <c r="T541" s="18"/>
      <c r="U541" s="18"/>
      <c r="V541" s="18"/>
      <c r="W541" s="18"/>
      <c r="X541" s="18"/>
      <c r="Y541" s="18"/>
      <c r="Z541" s="18"/>
      <c r="AA541" s="18"/>
      <c r="AB541" s="18"/>
      <c r="AC541" s="19"/>
    </row>
    <row r="542" spans="1:29" ht="13" x14ac:dyDescent="0.15">
      <c r="A542" s="19"/>
      <c r="B542" s="19"/>
      <c r="C542" s="19"/>
      <c r="D542" s="19"/>
      <c r="E542" s="19"/>
      <c r="F542" s="21"/>
      <c r="G542" s="21"/>
      <c r="H542" s="21"/>
      <c r="I542" s="19"/>
      <c r="J542" s="19"/>
      <c r="K542" s="21"/>
      <c r="L542" s="21"/>
      <c r="M542" s="19"/>
      <c r="N542" s="19"/>
      <c r="O542" s="18"/>
      <c r="P542" s="18"/>
      <c r="Q542" s="18"/>
      <c r="R542" s="18"/>
      <c r="S542" s="18"/>
      <c r="T542" s="18"/>
      <c r="U542" s="18"/>
      <c r="V542" s="18"/>
      <c r="W542" s="18"/>
      <c r="X542" s="18"/>
      <c r="Y542" s="18"/>
      <c r="Z542" s="18"/>
      <c r="AA542" s="18"/>
      <c r="AB542" s="18"/>
      <c r="AC542" s="19"/>
    </row>
    <row r="543" spans="1:29" ht="13" x14ac:dyDescent="0.15">
      <c r="A543" s="19"/>
      <c r="B543" s="19"/>
      <c r="C543" s="19"/>
      <c r="D543" s="19"/>
      <c r="E543" s="19"/>
      <c r="F543" s="21"/>
      <c r="G543" s="21"/>
      <c r="H543" s="21"/>
      <c r="I543" s="19"/>
      <c r="J543" s="19"/>
      <c r="K543" s="21"/>
      <c r="L543" s="21"/>
      <c r="M543" s="19"/>
      <c r="N543" s="19"/>
      <c r="O543" s="18"/>
      <c r="P543" s="18"/>
      <c r="Q543" s="18"/>
      <c r="R543" s="18"/>
      <c r="S543" s="18"/>
      <c r="T543" s="18"/>
      <c r="U543" s="18"/>
      <c r="V543" s="18"/>
      <c r="W543" s="18"/>
      <c r="X543" s="18"/>
      <c r="Y543" s="18"/>
      <c r="Z543" s="18"/>
      <c r="AA543" s="18"/>
      <c r="AB543" s="18"/>
      <c r="AC543" s="19"/>
    </row>
    <row r="544" spans="1:29" ht="13" x14ac:dyDescent="0.15">
      <c r="A544" s="19"/>
      <c r="B544" s="19"/>
      <c r="C544" s="19"/>
      <c r="D544" s="19"/>
      <c r="E544" s="19"/>
      <c r="F544" s="21"/>
      <c r="G544" s="21"/>
      <c r="H544" s="21"/>
      <c r="I544" s="19"/>
      <c r="J544" s="19"/>
      <c r="K544" s="21"/>
      <c r="L544" s="21"/>
      <c r="M544" s="19"/>
      <c r="N544" s="19"/>
      <c r="O544" s="18"/>
      <c r="P544" s="18"/>
      <c r="Q544" s="18"/>
      <c r="R544" s="18"/>
      <c r="S544" s="18"/>
      <c r="T544" s="18"/>
      <c r="U544" s="18"/>
      <c r="V544" s="18"/>
      <c r="W544" s="18"/>
      <c r="X544" s="18"/>
      <c r="Y544" s="18"/>
      <c r="Z544" s="18"/>
      <c r="AA544" s="18"/>
      <c r="AB544" s="18"/>
      <c r="AC544" s="19"/>
    </row>
    <row r="545" spans="1:29" ht="13" x14ac:dyDescent="0.15">
      <c r="A545" s="19"/>
      <c r="B545" s="19"/>
      <c r="C545" s="19"/>
      <c r="D545" s="19"/>
      <c r="E545" s="19"/>
      <c r="F545" s="21"/>
      <c r="G545" s="21"/>
      <c r="H545" s="21"/>
      <c r="I545" s="19"/>
      <c r="J545" s="19"/>
      <c r="K545" s="21"/>
      <c r="L545" s="21"/>
      <c r="M545" s="19"/>
      <c r="N545" s="19"/>
      <c r="O545" s="18"/>
      <c r="P545" s="18"/>
      <c r="Q545" s="18"/>
      <c r="R545" s="18"/>
      <c r="S545" s="18"/>
      <c r="T545" s="18"/>
      <c r="U545" s="18"/>
      <c r="V545" s="18"/>
      <c r="W545" s="18"/>
      <c r="X545" s="18"/>
      <c r="Y545" s="18"/>
      <c r="Z545" s="18"/>
      <c r="AA545" s="18"/>
      <c r="AB545" s="18"/>
      <c r="AC545" s="19"/>
    </row>
    <row r="546" spans="1:29" ht="13" x14ac:dyDescent="0.15">
      <c r="A546" s="19"/>
      <c r="B546" s="19"/>
      <c r="C546" s="19"/>
      <c r="D546" s="19"/>
      <c r="E546" s="19"/>
      <c r="F546" s="21"/>
      <c r="G546" s="21"/>
      <c r="H546" s="21"/>
      <c r="I546" s="19"/>
      <c r="J546" s="19"/>
      <c r="K546" s="21"/>
      <c r="L546" s="21"/>
      <c r="M546" s="19"/>
      <c r="N546" s="19"/>
      <c r="O546" s="18"/>
      <c r="P546" s="18"/>
      <c r="Q546" s="18"/>
      <c r="R546" s="18"/>
      <c r="S546" s="18"/>
      <c r="T546" s="18"/>
      <c r="U546" s="18"/>
      <c r="V546" s="18"/>
      <c r="W546" s="18"/>
      <c r="X546" s="18"/>
      <c r="Y546" s="18"/>
      <c r="Z546" s="18"/>
      <c r="AA546" s="18"/>
      <c r="AB546" s="18"/>
      <c r="AC546" s="19"/>
    </row>
    <row r="547" spans="1:29" ht="13" x14ac:dyDescent="0.15">
      <c r="A547" s="19"/>
      <c r="B547" s="19"/>
      <c r="C547" s="19"/>
      <c r="D547" s="19"/>
      <c r="E547" s="19"/>
      <c r="F547" s="21"/>
      <c r="G547" s="21"/>
      <c r="H547" s="21"/>
      <c r="I547" s="19"/>
      <c r="J547" s="19"/>
      <c r="K547" s="21"/>
      <c r="L547" s="21"/>
      <c r="M547" s="19"/>
      <c r="N547" s="19"/>
      <c r="O547" s="18"/>
      <c r="P547" s="18"/>
      <c r="Q547" s="18"/>
      <c r="R547" s="18"/>
      <c r="S547" s="18"/>
      <c r="T547" s="18"/>
      <c r="U547" s="18"/>
      <c r="V547" s="18"/>
      <c r="W547" s="18"/>
      <c r="X547" s="18"/>
      <c r="Y547" s="18"/>
      <c r="Z547" s="18"/>
      <c r="AA547" s="18"/>
      <c r="AB547" s="18"/>
      <c r="AC547" s="19"/>
    </row>
    <row r="548" spans="1:29" ht="13" x14ac:dyDescent="0.15">
      <c r="A548" s="19"/>
      <c r="B548" s="19"/>
      <c r="C548" s="19"/>
      <c r="D548" s="19"/>
      <c r="E548" s="19"/>
      <c r="F548" s="21"/>
      <c r="G548" s="21"/>
      <c r="H548" s="21"/>
      <c r="I548" s="19"/>
      <c r="J548" s="19"/>
      <c r="K548" s="21"/>
      <c r="L548" s="21"/>
      <c r="M548" s="19"/>
      <c r="N548" s="19"/>
      <c r="O548" s="18"/>
      <c r="P548" s="18"/>
      <c r="Q548" s="18"/>
      <c r="R548" s="18"/>
      <c r="S548" s="18"/>
      <c r="T548" s="18"/>
      <c r="U548" s="18"/>
      <c r="V548" s="18"/>
      <c r="W548" s="18"/>
      <c r="X548" s="18"/>
      <c r="Y548" s="18"/>
      <c r="Z548" s="18"/>
      <c r="AA548" s="18"/>
      <c r="AB548" s="18"/>
      <c r="AC548" s="19"/>
    </row>
    <row r="549" spans="1:29" ht="13" x14ac:dyDescent="0.15">
      <c r="A549" s="19"/>
      <c r="B549" s="19"/>
      <c r="C549" s="19"/>
      <c r="D549" s="19"/>
      <c r="E549" s="19"/>
      <c r="F549" s="21"/>
      <c r="G549" s="21"/>
      <c r="H549" s="21"/>
      <c r="I549" s="19"/>
      <c r="J549" s="19"/>
      <c r="K549" s="21"/>
      <c r="L549" s="21"/>
      <c r="M549" s="19"/>
      <c r="N549" s="19"/>
      <c r="O549" s="18"/>
      <c r="P549" s="18"/>
      <c r="Q549" s="18"/>
      <c r="R549" s="18"/>
      <c r="S549" s="18"/>
      <c r="T549" s="18"/>
      <c r="U549" s="18"/>
      <c r="V549" s="18"/>
      <c r="W549" s="18"/>
      <c r="X549" s="18"/>
      <c r="Y549" s="18"/>
      <c r="Z549" s="18"/>
      <c r="AA549" s="18"/>
      <c r="AB549" s="18"/>
      <c r="AC549" s="19"/>
    </row>
    <row r="550" spans="1:29" ht="13" x14ac:dyDescent="0.15">
      <c r="A550" s="19"/>
      <c r="B550" s="19"/>
      <c r="C550" s="19"/>
      <c r="D550" s="19"/>
      <c r="E550" s="19"/>
      <c r="F550" s="21"/>
      <c r="G550" s="21"/>
      <c r="H550" s="21"/>
      <c r="I550" s="19"/>
      <c r="J550" s="19"/>
      <c r="K550" s="21"/>
      <c r="L550" s="21"/>
      <c r="M550" s="19"/>
      <c r="N550" s="19"/>
      <c r="O550" s="18"/>
      <c r="P550" s="18"/>
      <c r="Q550" s="18"/>
      <c r="R550" s="18"/>
      <c r="S550" s="18"/>
      <c r="T550" s="18"/>
      <c r="U550" s="18"/>
      <c r="V550" s="18"/>
      <c r="W550" s="18"/>
      <c r="X550" s="18"/>
      <c r="Y550" s="18"/>
      <c r="Z550" s="18"/>
      <c r="AA550" s="18"/>
      <c r="AB550" s="18"/>
      <c r="AC550" s="19"/>
    </row>
    <row r="551" spans="1:29" ht="13" x14ac:dyDescent="0.15">
      <c r="A551" s="19"/>
      <c r="B551" s="19"/>
      <c r="C551" s="19"/>
      <c r="D551" s="19"/>
      <c r="E551" s="19"/>
      <c r="F551" s="21"/>
      <c r="G551" s="21"/>
      <c r="H551" s="21"/>
      <c r="I551" s="19"/>
      <c r="J551" s="19"/>
      <c r="K551" s="21"/>
      <c r="L551" s="21"/>
      <c r="M551" s="19"/>
      <c r="N551" s="19"/>
      <c r="O551" s="18"/>
      <c r="P551" s="18"/>
      <c r="Q551" s="18"/>
      <c r="R551" s="18"/>
      <c r="S551" s="18"/>
      <c r="T551" s="18"/>
      <c r="U551" s="18"/>
      <c r="V551" s="18"/>
      <c r="W551" s="18"/>
      <c r="X551" s="18"/>
      <c r="Y551" s="18"/>
      <c r="Z551" s="18"/>
      <c r="AA551" s="18"/>
      <c r="AB551" s="18"/>
      <c r="AC551" s="19"/>
    </row>
    <row r="552" spans="1:29" ht="13" x14ac:dyDescent="0.15">
      <c r="A552" s="19"/>
      <c r="B552" s="19"/>
      <c r="C552" s="19"/>
      <c r="D552" s="19"/>
      <c r="E552" s="19"/>
      <c r="F552" s="21"/>
      <c r="G552" s="21"/>
      <c r="H552" s="21"/>
      <c r="I552" s="19"/>
      <c r="J552" s="19"/>
      <c r="K552" s="21"/>
      <c r="L552" s="21"/>
      <c r="M552" s="19"/>
      <c r="N552" s="19"/>
      <c r="O552" s="18"/>
      <c r="P552" s="18"/>
      <c r="Q552" s="18"/>
      <c r="R552" s="18"/>
      <c r="S552" s="18"/>
      <c r="T552" s="18"/>
      <c r="U552" s="18"/>
      <c r="V552" s="18"/>
      <c r="W552" s="18"/>
      <c r="X552" s="18"/>
      <c r="Y552" s="18"/>
      <c r="Z552" s="18"/>
      <c r="AA552" s="18"/>
      <c r="AB552" s="18"/>
      <c r="AC552" s="19"/>
    </row>
    <row r="553" spans="1:29" ht="13" x14ac:dyDescent="0.15">
      <c r="A553" s="19"/>
      <c r="B553" s="19"/>
      <c r="C553" s="19"/>
      <c r="D553" s="19"/>
      <c r="E553" s="19"/>
      <c r="F553" s="21"/>
      <c r="G553" s="21"/>
      <c r="H553" s="21"/>
      <c r="I553" s="19"/>
      <c r="J553" s="19"/>
      <c r="K553" s="21"/>
      <c r="L553" s="21"/>
      <c r="M553" s="19"/>
      <c r="N553" s="19"/>
      <c r="O553" s="18"/>
      <c r="P553" s="18"/>
      <c r="Q553" s="18"/>
      <c r="R553" s="18"/>
      <c r="S553" s="18"/>
      <c r="T553" s="18"/>
      <c r="U553" s="18"/>
      <c r="V553" s="18"/>
      <c r="W553" s="18"/>
      <c r="X553" s="18"/>
      <c r="Y553" s="18"/>
      <c r="Z553" s="18"/>
      <c r="AA553" s="18"/>
      <c r="AB553" s="18"/>
      <c r="AC553" s="19"/>
    </row>
    <row r="554" spans="1:29" ht="13" x14ac:dyDescent="0.15">
      <c r="A554" s="19"/>
      <c r="B554" s="19"/>
      <c r="C554" s="19"/>
      <c r="D554" s="19"/>
      <c r="E554" s="19"/>
      <c r="F554" s="21"/>
      <c r="G554" s="21"/>
      <c r="H554" s="21"/>
      <c r="I554" s="19"/>
      <c r="J554" s="19"/>
      <c r="K554" s="21"/>
      <c r="L554" s="21"/>
      <c r="M554" s="19"/>
      <c r="N554" s="19"/>
      <c r="O554" s="18"/>
      <c r="P554" s="18"/>
      <c r="Q554" s="18"/>
      <c r="R554" s="18"/>
      <c r="S554" s="18"/>
      <c r="T554" s="18"/>
      <c r="U554" s="18"/>
      <c r="V554" s="18"/>
      <c r="W554" s="18"/>
      <c r="X554" s="18"/>
      <c r="Y554" s="18"/>
      <c r="Z554" s="18"/>
      <c r="AA554" s="18"/>
      <c r="AB554" s="18"/>
      <c r="AC554" s="19"/>
    </row>
    <row r="555" spans="1:29" ht="13" x14ac:dyDescent="0.15">
      <c r="A555" s="19"/>
      <c r="B555" s="19"/>
      <c r="C555" s="19"/>
      <c r="D555" s="19"/>
      <c r="E555" s="19"/>
      <c r="F555" s="21"/>
      <c r="G555" s="21"/>
      <c r="H555" s="21"/>
      <c r="I555" s="19"/>
      <c r="J555" s="19"/>
      <c r="K555" s="21"/>
      <c r="L555" s="21"/>
      <c r="M555" s="19"/>
      <c r="N555" s="19"/>
      <c r="O555" s="18"/>
      <c r="P555" s="18"/>
      <c r="Q555" s="18"/>
      <c r="R555" s="18"/>
      <c r="S555" s="18"/>
      <c r="T555" s="18"/>
      <c r="U555" s="18"/>
      <c r="V555" s="18"/>
      <c r="W555" s="18"/>
      <c r="X555" s="18"/>
      <c r="Y555" s="18"/>
      <c r="Z555" s="18"/>
      <c r="AA555" s="18"/>
      <c r="AB555" s="18"/>
      <c r="AC555" s="19"/>
    </row>
    <row r="556" spans="1:29" ht="13" x14ac:dyDescent="0.15">
      <c r="A556" s="19"/>
      <c r="B556" s="19"/>
      <c r="C556" s="19"/>
      <c r="D556" s="19"/>
      <c r="E556" s="19"/>
      <c r="F556" s="21"/>
      <c r="G556" s="21"/>
      <c r="H556" s="21"/>
      <c r="I556" s="19"/>
      <c r="J556" s="19"/>
      <c r="K556" s="21"/>
      <c r="L556" s="21"/>
      <c r="M556" s="19"/>
      <c r="N556" s="19"/>
      <c r="O556" s="18"/>
      <c r="P556" s="18"/>
      <c r="Q556" s="18"/>
      <c r="R556" s="18"/>
      <c r="S556" s="18"/>
      <c r="T556" s="18"/>
      <c r="U556" s="18"/>
      <c r="V556" s="18"/>
      <c r="W556" s="18"/>
      <c r="X556" s="18"/>
      <c r="Y556" s="18"/>
      <c r="Z556" s="18"/>
      <c r="AA556" s="18"/>
      <c r="AB556" s="18"/>
      <c r="AC556" s="19"/>
    </row>
    <row r="557" spans="1:29" ht="13" x14ac:dyDescent="0.15">
      <c r="A557" s="19"/>
      <c r="B557" s="19"/>
      <c r="C557" s="19"/>
      <c r="D557" s="19"/>
      <c r="E557" s="19"/>
      <c r="F557" s="21"/>
      <c r="G557" s="21"/>
      <c r="H557" s="21"/>
      <c r="I557" s="19"/>
      <c r="J557" s="19"/>
      <c r="K557" s="21"/>
      <c r="L557" s="21"/>
      <c r="M557" s="19"/>
      <c r="N557" s="19"/>
      <c r="O557" s="18"/>
      <c r="P557" s="18"/>
      <c r="Q557" s="18"/>
      <c r="R557" s="18"/>
      <c r="S557" s="18"/>
      <c r="T557" s="18"/>
      <c r="U557" s="18"/>
      <c r="V557" s="18"/>
      <c r="W557" s="18"/>
      <c r="X557" s="18"/>
      <c r="Y557" s="18"/>
      <c r="Z557" s="18"/>
      <c r="AA557" s="18"/>
      <c r="AB557" s="18"/>
      <c r="AC557" s="19"/>
    </row>
    <row r="558" spans="1:29" ht="13" x14ac:dyDescent="0.15">
      <c r="A558" s="19"/>
      <c r="B558" s="19"/>
      <c r="C558" s="19"/>
      <c r="D558" s="19"/>
      <c r="E558" s="19"/>
      <c r="F558" s="21"/>
      <c r="G558" s="21"/>
      <c r="H558" s="21"/>
      <c r="I558" s="19"/>
      <c r="J558" s="19"/>
      <c r="K558" s="21"/>
      <c r="L558" s="21"/>
      <c r="M558" s="19"/>
      <c r="N558" s="19"/>
      <c r="O558" s="18"/>
      <c r="P558" s="18"/>
      <c r="Q558" s="18"/>
      <c r="R558" s="18"/>
      <c r="S558" s="18"/>
      <c r="T558" s="18"/>
      <c r="U558" s="18"/>
      <c r="V558" s="18"/>
      <c r="W558" s="18"/>
      <c r="X558" s="18"/>
      <c r="Y558" s="18"/>
      <c r="Z558" s="18"/>
      <c r="AA558" s="18"/>
      <c r="AB558" s="18"/>
      <c r="AC558" s="19"/>
    </row>
    <row r="559" spans="1:29" ht="13" x14ac:dyDescent="0.15">
      <c r="A559" s="19"/>
      <c r="B559" s="19"/>
      <c r="C559" s="19"/>
      <c r="D559" s="19"/>
      <c r="E559" s="19"/>
      <c r="F559" s="21"/>
      <c r="G559" s="21"/>
      <c r="H559" s="21"/>
      <c r="I559" s="19"/>
      <c r="J559" s="19"/>
      <c r="K559" s="21"/>
      <c r="L559" s="21"/>
      <c r="M559" s="19"/>
      <c r="N559" s="19"/>
      <c r="O559" s="18"/>
      <c r="P559" s="18"/>
      <c r="Q559" s="18"/>
      <c r="R559" s="18"/>
      <c r="S559" s="18"/>
      <c r="T559" s="18"/>
      <c r="U559" s="18"/>
      <c r="V559" s="18"/>
      <c r="W559" s="18"/>
      <c r="X559" s="18"/>
      <c r="Y559" s="18"/>
      <c r="Z559" s="18"/>
      <c r="AA559" s="18"/>
      <c r="AB559" s="18"/>
      <c r="AC559" s="19"/>
    </row>
    <row r="560" spans="1:29" ht="13" x14ac:dyDescent="0.15">
      <c r="A560" s="19"/>
      <c r="B560" s="19"/>
      <c r="C560" s="19"/>
      <c r="D560" s="19"/>
      <c r="E560" s="19"/>
      <c r="F560" s="21"/>
      <c r="G560" s="21"/>
      <c r="H560" s="21"/>
      <c r="I560" s="19"/>
      <c r="J560" s="19"/>
      <c r="K560" s="21"/>
      <c r="L560" s="21"/>
      <c r="M560" s="19"/>
      <c r="N560" s="19"/>
      <c r="O560" s="18"/>
      <c r="P560" s="18"/>
      <c r="Q560" s="18"/>
      <c r="R560" s="18"/>
      <c r="S560" s="18"/>
      <c r="T560" s="18"/>
      <c r="U560" s="18"/>
      <c r="V560" s="18"/>
      <c r="W560" s="18"/>
      <c r="X560" s="18"/>
      <c r="Y560" s="18"/>
      <c r="Z560" s="18"/>
      <c r="AA560" s="18"/>
      <c r="AB560" s="18"/>
      <c r="AC560" s="19"/>
    </row>
    <row r="561" spans="1:29" ht="13" x14ac:dyDescent="0.15">
      <c r="A561" s="19"/>
      <c r="B561" s="19"/>
      <c r="C561" s="19"/>
      <c r="D561" s="19"/>
      <c r="E561" s="19"/>
      <c r="F561" s="21"/>
      <c r="G561" s="21"/>
      <c r="H561" s="21"/>
      <c r="I561" s="19"/>
      <c r="J561" s="19"/>
      <c r="K561" s="21"/>
      <c r="L561" s="21"/>
      <c r="M561" s="19"/>
      <c r="N561" s="19"/>
      <c r="O561" s="18"/>
      <c r="P561" s="18"/>
      <c r="Q561" s="18"/>
      <c r="R561" s="18"/>
      <c r="S561" s="18"/>
      <c r="T561" s="18"/>
      <c r="U561" s="18"/>
      <c r="V561" s="18"/>
      <c r="W561" s="18"/>
      <c r="X561" s="18"/>
      <c r="Y561" s="18"/>
      <c r="Z561" s="18"/>
      <c r="AA561" s="18"/>
      <c r="AB561" s="18"/>
      <c r="AC561" s="19"/>
    </row>
    <row r="562" spans="1:29" ht="13" x14ac:dyDescent="0.15">
      <c r="A562" s="19"/>
      <c r="B562" s="19"/>
      <c r="C562" s="19"/>
      <c r="D562" s="19"/>
      <c r="E562" s="19"/>
      <c r="F562" s="21"/>
      <c r="G562" s="21"/>
      <c r="H562" s="21"/>
      <c r="I562" s="19"/>
      <c r="J562" s="19"/>
      <c r="K562" s="21"/>
      <c r="L562" s="21"/>
      <c r="M562" s="19"/>
      <c r="N562" s="19"/>
      <c r="O562" s="18"/>
      <c r="P562" s="18"/>
      <c r="Q562" s="18"/>
      <c r="R562" s="18"/>
      <c r="S562" s="18"/>
      <c r="T562" s="18"/>
      <c r="U562" s="18"/>
      <c r="V562" s="18"/>
      <c r="W562" s="18"/>
      <c r="X562" s="18"/>
      <c r="Y562" s="18"/>
      <c r="Z562" s="18"/>
      <c r="AA562" s="18"/>
      <c r="AB562" s="18"/>
      <c r="AC562" s="19"/>
    </row>
    <row r="563" spans="1:29" ht="13" x14ac:dyDescent="0.15">
      <c r="A563" s="19"/>
      <c r="B563" s="19"/>
      <c r="C563" s="19"/>
      <c r="D563" s="19"/>
      <c r="E563" s="19"/>
      <c r="F563" s="21"/>
      <c r="G563" s="21"/>
      <c r="H563" s="21"/>
      <c r="I563" s="19"/>
      <c r="J563" s="19"/>
      <c r="K563" s="21"/>
      <c r="L563" s="21"/>
      <c r="M563" s="19"/>
      <c r="N563" s="19"/>
      <c r="O563" s="18"/>
      <c r="P563" s="18"/>
      <c r="Q563" s="18"/>
      <c r="R563" s="18"/>
      <c r="S563" s="18"/>
      <c r="T563" s="18"/>
      <c r="U563" s="18"/>
      <c r="V563" s="18"/>
      <c r="W563" s="18"/>
      <c r="X563" s="18"/>
      <c r="Y563" s="18"/>
      <c r="Z563" s="18"/>
      <c r="AA563" s="18"/>
      <c r="AB563" s="18"/>
      <c r="AC563" s="19"/>
    </row>
    <row r="564" spans="1:29" ht="13" x14ac:dyDescent="0.15">
      <c r="A564" s="19"/>
      <c r="B564" s="19"/>
      <c r="C564" s="19"/>
      <c r="D564" s="19"/>
      <c r="E564" s="19"/>
      <c r="F564" s="21"/>
      <c r="G564" s="21"/>
      <c r="H564" s="21"/>
      <c r="I564" s="19"/>
      <c r="J564" s="19"/>
      <c r="K564" s="21"/>
      <c r="L564" s="21"/>
      <c r="M564" s="19"/>
      <c r="N564" s="19"/>
      <c r="O564" s="18"/>
      <c r="P564" s="18"/>
      <c r="Q564" s="18"/>
      <c r="R564" s="18"/>
      <c r="S564" s="18"/>
      <c r="T564" s="18"/>
      <c r="U564" s="18"/>
      <c r="V564" s="18"/>
      <c r="W564" s="18"/>
      <c r="X564" s="18"/>
      <c r="Y564" s="18"/>
      <c r="Z564" s="18"/>
      <c r="AA564" s="18"/>
      <c r="AB564" s="18"/>
      <c r="AC564" s="19"/>
    </row>
    <row r="565" spans="1:29" ht="13" x14ac:dyDescent="0.15">
      <c r="A565" s="19"/>
      <c r="B565" s="19"/>
      <c r="C565" s="19"/>
      <c r="D565" s="19"/>
      <c r="E565" s="19"/>
      <c r="F565" s="21"/>
      <c r="G565" s="21"/>
      <c r="H565" s="21"/>
      <c r="I565" s="19"/>
      <c r="J565" s="19"/>
      <c r="K565" s="21"/>
      <c r="L565" s="21"/>
      <c r="M565" s="19"/>
      <c r="N565" s="19"/>
      <c r="O565" s="18"/>
      <c r="P565" s="18"/>
      <c r="Q565" s="18"/>
      <c r="R565" s="18"/>
      <c r="S565" s="18"/>
      <c r="T565" s="18"/>
      <c r="U565" s="18"/>
      <c r="V565" s="18"/>
      <c r="W565" s="18"/>
      <c r="X565" s="18"/>
      <c r="Y565" s="18"/>
      <c r="Z565" s="18"/>
      <c r="AA565" s="18"/>
      <c r="AB565" s="18"/>
      <c r="AC565" s="19"/>
    </row>
    <row r="566" spans="1:29" ht="13" x14ac:dyDescent="0.15">
      <c r="A566" s="19"/>
      <c r="B566" s="19"/>
      <c r="C566" s="19"/>
      <c r="D566" s="19"/>
      <c r="E566" s="19"/>
      <c r="F566" s="21"/>
      <c r="G566" s="21"/>
      <c r="H566" s="21"/>
      <c r="I566" s="19"/>
      <c r="J566" s="19"/>
      <c r="K566" s="21"/>
      <c r="L566" s="21"/>
      <c r="M566" s="19"/>
      <c r="N566" s="19"/>
      <c r="O566" s="18"/>
      <c r="P566" s="18"/>
      <c r="Q566" s="18"/>
      <c r="R566" s="18"/>
      <c r="S566" s="18"/>
      <c r="T566" s="18"/>
      <c r="U566" s="18"/>
      <c r="V566" s="18"/>
      <c r="W566" s="18"/>
      <c r="X566" s="18"/>
      <c r="Y566" s="18"/>
      <c r="Z566" s="18"/>
      <c r="AA566" s="18"/>
      <c r="AB566" s="18"/>
      <c r="AC566" s="19"/>
    </row>
    <row r="567" spans="1:29" ht="13" x14ac:dyDescent="0.15">
      <c r="A567" s="19"/>
      <c r="B567" s="19"/>
      <c r="C567" s="19"/>
      <c r="D567" s="19"/>
      <c r="E567" s="19"/>
      <c r="F567" s="21"/>
      <c r="G567" s="21"/>
      <c r="H567" s="21"/>
      <c r="I567" s="19"/>
      <c r="J567" s="19"/>
      <c r="K567" s="21"/>
      <c r="L567" s="21"/>
      <c r="M567" s="19"/>
      <c r="N567" s="19"/>
      <c r="O567" s="18"/>
      <c r="P567" s="18"/>
      <c r="Q567" s="18"/>
      <c r="R567" s="18"/>
      <c r="S567" s="18"/>
      <c r="T567" s="18"/>
      <c r="U567" s="18"/>
      <c r="V567" s="18"/>
      <c r="W567" s="18"/>
      <c r="X567" s="18"/>
      <c r="Y567" s="18"/>
      <c r="Z567" s="18"/>
      <c r="AA567" s="18"/>
      <c r="AB567" s="18"/>
      <c r="AC567" s="19"/>
    </row>
    <row r="568" spans="1:29" ht="13" x14ac:dyDescent="0.15">
      <c r="A568" s="19"/>
      <c r="B568" s="19"/>
      <c r="C568" s="19"/>
      <c r="D568" s="19"/>
      <c r="E568" s="19"/>
      <c r="F568" s="21"/>
      <c r="G568" s="21"/>
      <c r="H568" s="21"/>
      <c r="I568" s="19"/>
      <c r="J568" s="19"/>
      <c r="K568" s="21"/>
      <c r="L568" s="21"/>
      <c r="M568" s="19"/>
      <c r="N568" s="19"/>
      <c r="O568" s="18"/>
      <c r="P568" s="18"/>
      <c r="Q568" s="18"/>
      <c r="R568" s="18"/>
      <c r="S568" s="18"/>
      <c r="T568" s="18"/>
      <c r="U568" s="18"/>
      <c r="V568" s="18"/>
      <c r="W568" s="18"/>
      <c r="X568" s="18"/>
      <c r="Y568" s="18"/>
      <c r="Z568" s="18"/>
      <c r="AA568" s="18"/>
      <c r="AB568" s="18"/>
      <c r="AC568" s="19"/>
    </row>
    <row r="569" spans="1:29" ht="13" x14ac:dyDescent="0.15">
      <c r="A569" s="19"/>
      <c r="B569" s="19"/>
      <c r="C569" s="19"/>
      <c r="D569" s="19"/>
      <c r="E569" s="19"/>
      <c r="F569" s="21"/>
      <c r="G569" s="21"/>
      <c r="H569" s="21"/>
      <c r="I569" s="19"/>
      <c r="J569" s="19"/>
      <c r="K569" s="21"/>
      <c r="L569" s="21"/>
      <c r="M569" s="19"/>
      <c r="N569" s="19"/>
      <c r="O569" s="18"/>
      <c r="P569" s="18"/>
      <c r="Q569" s="18"/>
      <c r="R569" s="18"/>
      <c r="S569" s="18"/>
      <c r="T569" s="18"/>
      <c r="U569" s="18"/>
      <c r="V569" s="18"/>
      <c r="W569" s="18"/>
      <c r="X569" s="18"/>
      <c r="Y569" s="18"/>
      <c r="Z569" s="18"/>
      <c r="AA569" s="18"/>
      <c r="AB569" s="18"/>
      <c r="AC569" s="19"/>
    </row>
    <row r="570" spans="1:29" ht="13" x14ac:dyDescent="0.15">
      <c r="A570" s="19"/>
      <c r="B570" s="19"/>
      <c r="C570" s="19"/>
      <c r="D570" s="19"/>
      <c r="E570" s="19"/>
      <c r="F570" s="21"/>
      <c r="G570" s="21"/>
      <c r="H570" s="21"/>
      <c r="I570" s="19"/>
      <c r="J570" s="19"/>
      <c r="K570" s="21"/>
      <c r="L570" s="21"/>
      <c r="M570" s="19"/>
      <c r="N570" s="19"/>
      <c r="O570" s="18"/>
      <c r="P570" s="18"/>
      <c r="Q570" s="18"/>
      <c r="R570" s="18"/>
      <c r="S570" s="18"/>
      <c r="T570" s="18"/>
      <c r="U570" s="18"/>
      <c r="V570" s="18"/>
      <c r="W570" s="18"/>
      <c r="X570" s="18"/>
      <c r="Y570" s="18"/>
      <c r="Z570" s="18"/>
      <c r="AA570" s="18"/>
      <c r="AB570" s="18"/>
      <c r="AC570" s="19"/>
    </row>
    <row r="571" spans="1:29" ht="13" x14ac:dyDescent="0.15">
      <c r="A571" s="19"/>
      <c r="B571" s="19"/>
      <c r="C571" s="19"/>
      <c r="D571" s="19"/>
      <c r="E571" s="19"/>
      <c r="F571" s="21"/>
      <c r="G571" s="21"/>
      <c r="H571" s="21"/>
      <c r="I571" s="19"/>
      <c r="J571" s="19"/>
      <c r="K571" s="21"/>
      <c r="L571" s="21"/>
      <c r="M571" s="19"/>
      <c r="N571" s="19"/>
      <c r="O571" s="18"/>
      <c r="P571" s="18"/>
      <c r="Q571" s="18"/>
      <c r="R571" s="18"/>
      <c r="S571" s="18"/>
      <c r="T571" s="18"/>
      <c r="U571" s="18"/>
      <c r="V571" s="18"/>
      <c r="W571" s="18"/>
      <c r="X571" s="18"/>
      <c r="Y571" s="18"/>
      <c r="Z571" s="18"/>
      <c r="AA571" s="18"/>
      <c r="AB571" s="18"/>
      <c r="AC571" s="19"/>
    </row>
    <row r="572" spans="1:29" ht="13" x14ac:dyDescent="0.15">
      <c r="A572" s="19"/>
      <c r="B572" s="19"/>
      <c r="C572" s="19"/>
      <c r="D572" s="19"/>
      <c r="E572" s="19"/>
      <c r="F572" s="21"/>
      <c r="G572" s="21"/>
      <c r="H572" s="21"/>
      <c r="I572" s="19"/>
      <c r="J572" s="19"/>
      <c r="K572" s="21"/>
      <c r="L572" s="21"/>
      <c r="M572" s="19"/>
      <c r="N572" s="19"/>
      <c r="O572" s="18"/>
      <c r="P572" s="18"/>
      <c r="Q572" s="18"/>
      <c r="R572" s="18"/>
      <c r="S572" s="18"/>
      <c r="T572" s="18"/>
      <c r="U572" s="18"/>
      <c r="V572" s="18"/>
      <c r="W572" s="18"/>
      <c r="X572" s="18"/>
      <c r="Y572" s="18"/>
      <c r="Z572" s="18"/>
      <c r="AA572" s="18"/>
      <c r="AB572" s="18"/>
      <c r="AC572" s="19"/>
    </row>
    <row r="573" spans="1:29" ht="13" x14ac:dyDescent="0.15">
      <c r="A573" s="19"/>
      <c r="B573" s="19"/>
      <c r="C573" s="19"/>
      <c r="D573" s="19"/>
      <c r="E573" s="19"/>
      <c r="F573" s="21"/>
      <c r="G573" s="21"/>
      <c r="H573" s="21"/>
      <c r="I573" s="19"/>
      <c r="J573" s="19"/>
      <c r="K573" s="21"/>
      <c r="L573" s="21"/>
      <c r="M573" s="19"/>
      <c r="N573" s="19"/>
      <c r="O573" s="18"/>
      <c r="P573" s="18"/>
      <c r="Q573" s="18"/>
      <c r="R573" s="18"/>
      <c r="S573" s="18"/>
      <c r="T573" s="18"/>
      <c r="U573" s="18"/>
      <c r="V573" s="18"/>
      <c r="W573" s="18"/>
      <c r="X573" s="18"/>
      <c r="Y573" s="18"/>
      <c r="Z573" s="18"/>
      <c r="AA573" s="18"/>
      <c r="AB573" s="18"/>
      <c r="AC573" s="19"/>
    </row>
    <row r="574" spans="1:29" ht="13" x14ac:dyDescent="0.15">
      <c r="A574" s="19"/>
      <c r="B574" s="19"/>
      <c r="C574" s="19"/>
      <c r="D574" s="19"/>
      <c r="E574" s="19"/>
      <c r="F574" s="21"/>
      <c r="G574" s="21"/>
      <c r="H574" s="21"/>
      <c r="I574" s="19"/>
      <c r="J574" s="19"/>
      <c r="K574" s="21"/>
      <c r="L574" s="21"/>
      <c r="M574" s="19"/>
      <c r="N574" s="19"/>
      <c r="O574" s="18"/>
      <c r="P574" s="18"/>
      <c r="Q574" s="18"/>
      <c r="R574" s="18"/>
      <c r="S574" s="18"/>
      <c r="T574" s="18"/>
      <c r="U574" s="18"/>
      <c r="V574" s="18"/>
      <c r="W574" s="18"/>
      <c r="X574" s="18"/>
      <c r="Y574" s="18"/>
      <c r="Z574" s="18"/>
      <c r="AA574" s="18"/>
      <c r="AB574" s="18"/>
      <c r="AC574" s="19"/>
    </row>
    <row r="575" spans="1:29" ht="13" x14ac:dyDescent="0.15">
      <c r="A575" s="19"/>
      <c r="B575" s="19"/>
      <c r="C575" s="19"/>
      <c r="D575" s="19"/>
      <c r="E575" s="19"/>
      <c r="F575" s="21"/>
      <c r="G575" s="21"/>
      <c r="H575" s="21"/>
      <c r="I575" s="19"/>
      <c r="J575" s="19"/>
      <c r="K575" s="21"/>
      <c r="L575" s="21"/>
      <c r="M575" s="19"/>
      <c r="N575" s="19"/>
      <c r="O575" s="18"/>
      <c r="P575" s="18"/>
      <c r="Q575" s="18"/>
      <c r="R575" s="18"/>
      <c r="S575" s="18"/>
      <c r="T575" s="18"/>
      <c r="U575" s="18"/>
      <c r="V575" s="18"/>
      <c r="W575" s="18"/>
      <c r="X575" s="18"/>
      <c r="Y575" s="18"/>
      <c r="Z575" s="18"/>
      <c r="AA575" s="18"/>
      <c r="AB575" s="18"/>
      <c r="AC575" s="19"/>
    </row>
    <row r="576" spans="1:29" ht="13" x14ac:dyDescent="0.15">
      <c r="A576" s="19"/>
      <c r="B576" s="19"/>
      <c r="C576" s="19"/>
      <c r="D576" s="19"/>
      <c r="E576" s="19"/>
      <c r="F576" s="21"/>
      <c r="G576" s="21"/>
      <c r="H576" s="21"/>
      <c r="I576" s="19"/>
      <c r="J576" s="19"/>
      <c r="K576" s="21"/>
      <c r="L576" s="21"/>
      <c r="M576" s="19"/>
      <c r="N576" s="19"/>
      <c r="O576" s="18"/>
      <c r="P576" s="18"/>
      <c r="Q576" s="18"/>
      <c r="R576" s="18"/>
      <c r="S576" s="18"/>
      <c r="T576" s="18"/>
      <c r="U576" s="18"/>
      <c r="V576" s="18"/>
      <c r="W576" s="18"/>
      <c r="X576" s="18"/>
      <c r="Y576" s="18"/>
      <c r="Z576" s="18"/>
      <c r="AA576" s="18"/>
      <c r="AB576" s="18"/>
      <c r="AC576" s="19"/>
    </row>
    <row r="577" spans="1:29" ht="13" x14ac:dyDescent="0.15">
      <c r="A577" s="19"/>
      <c r="B577" s="19"/>
      <c r="C577" s="19"/>
      <c r="D577" s="19"/>
      <c r="E577" s="19"/>
      <c r="F577" s="21"/>
      <c r="G577" s="21"/>
      <c r="H577" s="21"/>
      <c r="I577" s="19"/>
      <c r="J577" s="19"/>
      <c r="K577" s="21"/>
      <c r="L577" s="21"/>
      <c r="M577" s="19"/>
      <c r="N577" s="19"/>
      <c r="O577" s="18"/>
      <c r="P577" s="18"/>
      <c r="Q577" s="18"/>
      <c r="R577" s="18"/>
      <c r="S577" s="18"/>
      <c r="T577" s="18"/>
      <c r="U577" s="18"/>
      <c r="V577" s="18"/>
      <c r="W577" s="18"/>
      <c r="X577" s="18"/>
      <c r="Y577" s="18"/>
      <c r="Z577" s="18"/>
      <c r="AA577" s="18"/>
      <c r="AB577" s="18"/>
      <c r="AC577" s="19"/>
    </row>
    <row r="578" spans="1:29" ht="13" x14ac:dyDescent="0.15">
      <c r="A578" s="19"/>
      <c r="B578" s="19"/>
      <c r="C578" s="19"/>
      <c r="D578" s="19"/>
      <c r="E578" s="19"/>
      <c r="F578" s="21"/>
      <c r="G578" s="21"/>
      <c r="H578" s="21"/>
      <c r="I578" s="19"/>
      <c r="J578" s="19"/>
      <c r="K578" s="21"/>
      <c r="L578" s="21"/>
      <c r="M578" s="19"/>
      <c r="N578" s="19"/>
      <c r="O578" s="18"/>
      <c r="P578" s="18"/>
      <c r="Q578" s="18"/>
      <c r="R578" s="18"/>
      <c r="S578" s="18"/>
      <c r="T578" s="18"/>
      <c r="U578" s="18"/>
      <c r="V578" s="18"/>
      <c r="W578" s="18"/>
      <c r="X578" s="18"/>
      <c r="Y578" s="18"/>
      <c r="Z578" s="18"/>
      <c r="AA578" s="18"/>
      <c r="AB578" s="18"/>
      <c r="AC578" s="19"/>
    </row>
    <row r="579" spans="1:29" ht="13" x14ac:dyDescent="0.15">
      <c r="A579" s="19"/>
      <c r="B579" s="19"/>
      <c r="C579" s="19"/>
      <c r="D579" s="19"/>
      <c r="E579" s="19"/>
      <c r="F579" s="21"/>
      <c r="G579" s="21"/>
      <c r="H579" s="21"/>
      <c r="I579" s="19"/>
      <c r="J579" s="19"/>
      <c r="K579" s="21"/>
      <c r="L579" s="21"/>
      <c r="M579" s="19"/>
      <c r="N579" s="19"/>
      <c r="O579" s="18"/>
      <c r="P579" s="18"/>
      <c r="Q579" s="18"/>
      <c r="R579" s="18"/>
      <c r="S579" s="18"/>
      <c r="T579" s="18"/>
      <c r="U579" s="18"/>
      <c r="V579" s="18"/>
      <c r="W579" s="18"/>
      <c r="X579" s="18"/>
      <c r="Y579" s="18"/>
      <c r="Z579" s="18"/>
      <c r="AA579" s="18"/>
      <c r="AB579" s="18"/>
      <c r="AC579" s="19"/>
    </row>
    <row r="580" spans="1:29" ht="13" x14ac:dyDescent="0.15">
      <c r="A580" s="19"/>
      <c r="B580" s="19"/>
      <c r="C580" s="19"/>
      <c r="D580" s="19"/>
      <c r="E580" s="19"/>
      <c r="F580" s="21"/>
      <c r="G580" s="21"/>
      <c r="H580" s="21"/>
      <c r="I580" s="19"/>
      <c r="J580" s="19"/>
      <c r="K580" s="21"/>
      <c r="L580" s="21"/>
      <c r="M580" s="19"/>
      <c r="N580" s="19"/>
      <c r="O580" s="18"/>
      <c r="P580" s="18"/>
      <c r="Q580" s="18"/>
      <c r="R580" s="18"/>
      <c r="S580" s="18"/>
      <c r="T580" s="18"/>
      <c r="U580" s="18"/>
      <c r="V580" s="18"/>
      <c r="W580" s="18"/>
      <c r="X580" s="18"/>
      <c r="Y580" s="18"/>
      <c r="Z580" s="18"/>
      <c r="AA580" s="18"/>
      <c r="AB580" s="18"/>
      <c r="AC580" s="19"/>
    </row>
    <row r="581" spans="1:29" ht="13" x14ac:dyDescent="0.15">
      <c r="A581" s="19"/>
      <c r="B581" s="19"/>
      <c r="C581" s="19"/>
      <c r="D581" s="19"/>
      <c r="E581" s="19"/>
      <c r="F581" s="21"/>
      <c r="G581" s="21"/>
      <c r="H581" s="21"/>
      <c r="I581" s="19"/>
      <c r="J581" s="19"/>
      <c r="K581" s="21"/>
      <c r="L581" s="21"/>
      <c r="M581" s="19"/>
      <c r="N581" s="19"/>
      <c r="O581" s="18"/>
      <c r="P581" s="18"/>
      <c r="Q581" s="18"/>
      <c r="R581" s="18"/>
      <c r="S581" s="18"/>
      <c r="T581" s="18"/>
      <c r="U581" s="18"/>
      <c r="V581" s="18"/>
      <c r="W581" s="18"/>
      <c r="X581" s="18"/>
      <c r="Y581" s="18"/>
      <c r="Z581" s="18"/>
      <c r="AA581" s="18"/>
      <c r="AB581" s="18"/>
      <c r="AC581" s="19"/>
    </row>
    <row r="582" spans="1:29" ht="13" x14ac:dyDescent="0.15">
      <c r="A582" s="19"/>
      <c r="B582" s="19"/>
      <c r="C582" s="19"/>
      <c r="D582" s="19"/>
      <c r="E582" s="19"/>
      <c r="F582" s="21"/>
      <c r="G582" s="21"/>
      <c r="H582" s="21"/>
      <c r="I582" s="19"/>
      <c r="J582" s="19"/>
      <c r="K582" s="21"/>
      <c r="L582" s="21"/>
      <c r="M582" s="19"/>
      <c r="N582" s="19"/>
      <c r="O582" s="18"/>
      <c r="P582" s="18"/>
      <c r="Q582" s="18"/>
      <c r="R582" s="18"/>
      <c r="S582" s="18"/>
      <c r="T582" s="18"/>
      <c r="U582" s="18"/>
      <c r="V582" s="18"/>
      <c r="W582" s="18"/>
      <c r="X582" s="18"/>
      <c r="Y582" s="18"/>
      <c r="Z582" s="18"/>
      <c r="AA582" s="18"/>
      <c r="AB582" s="18"/>
      <c r="AC582" s="19"/>
    </row>
    <row r="583" spans="1:29" ht="13" x14ac:dyDescent="0.15">
      <c r="A583" s="19"/>
      <c r="B583" s="19"/>
      <c r="C583" s="19"/>
      <c r="D583" s="19"/>
      <c r="E583" s="19"/>
      <c r="F583" s="21"/>
      <c r="G583" s="21"/>
      <c r="H583" s="21"/>
      <c r="I583" s="19"/>
      <c r="J583" s="19"/>
      <c r="K583" s="21"/>
      <c r="L583" s="21"/>
      <c r="M583" s="19"/>
      <c r="N583" s="19"/>
      <c r="O583" s="18"/>
      <c r="P583" s="18"/>
      <c r="Q583" s="18"/>
      <c r="R583" s="18"/>
      <c r="S583" s="18"/>
      <c r="T583" s="18"/>
      <c r="U583" s="18"/>
      <c r="V583" s="18"/>
      <c r="W583" s="18"/>
      <c r="X583" s="18"/>
      <c r="Y583" s="18"/>
      <c r="Z583" s="18"/>
      <c r="AA583" s="18"/>
      <c r="AB583" s="18"/>
      <c r="AC583" s="19"/>
    </row>
    <row r="584" spans="1:29" ht="13" x14ac:dyDescent="0.15">
      <c r="A584" s="19"/>
      <c r="B584" s="19"/>
      <c r="C584" s="19"/>
      <c r="D584" s="19"/>
      <c r="E584" s="19"/>
      <c r="F584" s="21"/>
      <c r="G584" s="21"/>
      <c r="H584" s="21"/>
      <c r="I584" s="19"/>
      <c r="J584" s="19"/>
      <c r="K584" s="21"/>
      <c r="L584" s="21"/>
      <c r="M584" s="19"/>
      <c r="N584" s="19"/>
      <c r="O584" s="18"/>
      <c r="P584" s="18"/>
      <c r="Q584" s="18"/>
      <c r="R584" s="18"/>
      <c r="S584" s="18"/>
      <c r="T584" s="18"/>
      <c r="U584" s="18"/>
      <c r="V584" s="18"/>
      <c r="W584" s="18"/>
      <c r="X584" s="18"/>
      <c r="Y584" s="18"/>
      <c r="Z584" s="18"/>
      <c r="AA584" s="18"/>
      <c r="AB584" s="18"/>
      <c r="AC584" s="19"/>
    </row>
    <row r="585" spans="1:29" ht="13" x14ac:dyDescent="0.15">
      <c r="A585" s="19"/>
      <c r="B585" s="19"/>
      <c r="C585" s="19"/>
      <c r="D585" s="19"/>
      <c r="E585" s="19"/>
      <c r="F585" s="21"/>
      <c r="G585" s="21"/>
      <c r="H585" s="21"/>
      <c r="I585" s="19"/>
      <c r="J585" s="19"/>
      <c r="K585" s="21"/>
      <c r="L585" s="21"/>
      <c r="M585" s="19"/>
      <c r="N585" s="19"/>
      <c r="O585" s="18"/>
      <c r="P585" s="18"/>
      <c r="Q585" s="18"/>
      <c r="R585" s="18"/>
      <c r="S585" s="18"/>
      <c r="T585" s="18"/>
      <c r="U585" s="18"/>
      <c r="V585" s="18"/>
      <c r="W585" s="18"/>
      <c r="X585" s="18"/>
      <c r="Y585" s="18"/>
      <c r="Z585" s="18"/>
      <c r="AA585" s="18"/>
      <c r="AB585" s="18"/>
      <c r="AC585" s="19"/>
    </row>
    <row r="586" spans="1:29" ht="13" x14ac:dyDescent="0.15">
      <c r="A586" s="19"/>
      <c r="B586" s="19"/>
      <c r="C586" s="19"/>
      <c r="D586" s="19"/>
      <c r="E586" s="19"/>
      <c r="F586" s="21"/>
      <c r="G586" s="21"/>
      <c r="H586" s="21"/>
      <c r="I586" s="19"/>
      <c r="J586" s="19"/>
      <c r="K586" s="21"/>
      <c r="L586" s="21"/>
      <c r="M586" s="19"/>
      <c r="N586" s="19"/>
      <c r="O586" s="18"/>
      <c r="P586" s="18"/>
      <c r="Q586" s="18"/>
      <c r="R586" s="18"/>
      <c r="S586" s="18"/>
      <c r="T586" s="18"/>
      <c r="U586" s="18"/>
      <c r="V586" s="18"/>
      <c r="W586" s="18"/>
      <c r="X586" s="18"/>
      <c r="Y586" s="18"/>
      <c r="Z586" s="18"/>
      <c r="AA586" s="18"/>
      <c r="AB586" s="18"/>
      <c r="AC586" s="19"/>
    </row>
    <row r="587" spans="1:29" ht="13" x14ac:dyDescent="0.15">
      <c r="A587" s="19"/>
      <c r="B587" s="19"/>
      <c r="C587" s="19"/>
      <c r="D587" s="19"/>
      <c r="E587" s="19"/>
      <c r="F587" s="21"/>
      <c r="G587" s="21"/>
      <c r="H587" s="21"/>
      <c r="I587" s="19"/>
      <c r="J587" s="19"/>
      <c r="K587" s="21"/>
      <c r="L587" s="21"/>
      <c r="M587" s="19"/>
      <c r="N587" s="19"/>
      <c r="O587" s="18"/>
      <c r="P587" s="18"/>
      <c r="Q587" s="18"/>
      <c r="R587" s="18"/>
      <c r="S587" s="18"/>
      <c r="T587" s="18"/>
      <c r="U587" s="18"/>
      <c r="V587" s="18"/>
      <c r="W587" s="18"/>
      <c r="X587" s="18"/>
      <c r="Y587" s="18"/>
      <c r="Z587" s="18"/>
      <c r="AA587" s="18"/>
      <c r="AB587" s="18"/>
      <c r="AC587" s="19"/>
    </row>
    <row r="588" spans="1:29" ht="13" x14ac:dyDescent="0.15">
      <c r="A588" s="19"/>
      <c r="B588" s="19"/>
      <c r="C588" s="19"/>
      <c r="D588" s="19"/>
      <c r="E588" s="19"/>
      <c r="F588" s="21"/>
      <c r="G588" s="21"/>
      <c r="H588" s="21"/>
      <c r="I588" s="19"/>
      <c r="J588" s="19"/>
      <c r="K588" s="21"/>
      <c r="L588" s="21"/>
      <c r="M588" s="19"/>
      <c r="N588" s="19"/>
      <c r="O588" s="18"/>
      <c r="P588" s="18"/>
      <c r="Q588" s="18"/>
      <c r="R588" s="18"/>
      <c r="S588" s="18"/>
      <c r="T588" s="18"/>
      <c r="U588" s="18"/>
      <c r="V588" s="18"/>
      <c r="W588" s="18"/>
      <c r="X588" s="18"/>
      <c r="Y588" s="18"/>
      <c r="Z588" s="18"/>
      <c r="AA588" s="18"/>
      <c r="AB588" s="18"/>
      <c r="AC588" s="19"/>
    </row>
    <row r="589" spans="1:29" ht="13" x14ac:dyDescent="0.15">
      <c r="A589" s="19"/>
      <c r="B589" s="19"/>
      <c r="C589" s="19"/>
      <c r="D589" s="19"/>
      <c r="E589" s="19"/>
      <c r="F589" s="21"/>
      <c r="G589" s="21"/>
      <c r="H589" s="21"/>
      <c r="I589" s="19"/>
      <c r="J589" s="19"/>
      <c r="K589" s="21"/>
      <c r="L589" s="21"/>
      <c r="M589" s="19"/>
      <c r="N589" s="19"/>
      <c r="O589" s="18"/>
      <c r="P589" s="18"/>
      <c r="Q589" s="18"/>
      <c r="R589" s="18"/>
      <c r="S589" s="18"/>
      <c r="T589" s="18"/>
      <c r="U589" s="18"/>
      <c r="V589" s="18"/>
      <c r="W589" s="18"/>
      <c r="X589" s="18"/>
      <c r="Y589" s="18"/>
      <c r="Z589" s="18"/>
      <c r="AA589" s="18"/>
      <c r="AB589" s="18"/>
      <c r="AC589" s="19"/>
    </row>
    <row r="590" spans="1:29" ht="13" x14ac:dyDescent="0.15">
      <c r="A590" s="19"/>
      <c r="B590" s="19"/>
      <c r="C590" s="19"/>
      <c r="D590" s="19"/>
      <c r="E590" s="19"/>
      <c r="F590" s="21"/>
      <c r="G590" s="21"/>
      <c r="H590" s="21"/>
      <c r="I590" s="19"/>
      <c r="J590" s="19"/>
      <c r="K590" s="21"/>
      <c r="L590" s="21"/>
      <c r="M590" s="19"/>
      <c r="N590" s="19"/>
      <c r="O590" s="18"/>
      <c r="P590" s="18"/>
      <c r="Q590" s="18"/>
      <c r="R590" s="18"/>
      <c r="S590" s="18"/>
      <c r="T590" s="18"/>
      <c r="U590" s="18"/>
      <c r="V590" s="18"/>
      <c r="W590" s="18"/>
      <c r="X590" s="18"/>
      <c r="Y590" s="18"/>
      <c r="Z590" s="18"/>
      <c r="AA590" s="18"/>
      <c r="AB590" s="18"/>
      <c r="AC590" s="19"/>
    </row>
    <row r="591" spans="1:29" ht="13" x14ac:dyDescent="0.15">
      <c r="A591" s="19"/>
      <c r="B591" s="19"/>
      <c r="C591" s="19"/>
      <c r="D591" s="19"/>
      <c r="E591" s="19"/>
      <c r="F591" s="21"/>
      <c r="G591" s="21"/>
      <c r="H591" s="21"/>
      <c r="I591" s="19"/>
      <c r="J591" s="19"/>
      <c r="K591" s="21"/>
      <c r="L591" s="21"/>
      <c r="M591" s="19"/>
      <c r="N591" s="19"/>
      <c r="O591" s="18"/>
      <c r="P591" s="18"/>
      <c r="Q591" s="18"/>
      <c r="R591" s="18"/>
      <c r="S591" s="18"/>
      <c r="T591" s="18"/>
      <c r="U591" s="18"/>
      <c r="V591" s="18"/>
      <c r="W591" s="18"/>
      <c r="X591" s="18"/>
      <c r="Y591" s="18"/>
      <c r="Z591" s="18"/>
      <c r="AA591" s="18"/>
      <c r="AB591" s="18"/>
      <c r="AC591" s="19"/>
    </row>
    <row r="592" spans="1:29" ht="13" x14ac:dyDescent="0.15">
      <c r="A592" s="19"/>
      <c r="B592" s="19"/>
      <c r="C592" s="19"/>
      <c r="D592" s="19"/>
      <c r="E592" s="19"/>
      <c r="F592" s="21"/>
      <c r="G592" s="21"/>
      <c r="H592" s="21"/>
      <c r="I592" s="19"/>
      <c r="J592" s="19"/>
      <c r="K592" s="21"/>
      <c r="L592" s="21"/>
      <c r="M592" s="19"/>
      <c r="N592" s="19"/>
      <c r="O592" s="18"/>
      <c r="P592" s="18"/>
      <c r="Q592" s="18"/>
      <c r="R592" s="18"/>
      <c r="S592" s="18"/>
      <c r="T592" s="18"/>
      <c r="U592" s="18"/>
      <c r="V592" s="18"/>
      <c r="W592" s="18"/>
      <c r="X592" s="18"/>
      <c r="Y592" s="18"/>
      <c r="Z592" s="18"/>
      <c r="AA592" s="18"/>
      <c r="AB592" s="18"/>
      <c r="AC592" s="19"/>
    </row>
    <row r="593" spans="1:29" ht="13" x14ac:dyDescent="0.15">
      <c r="A593" s="19"/>
      <c r="B593" s="19"/>
      <c r="C593" s="19"/>
      <c r="D593" s="19"/>
      <c r="E593" s="19"/>
      <c r="F593" s="21"/>
      <c r="G593" s="21"/>
      <c r="H593" s="21"/>
      <c r="I593" s="19"/>
      <c r="J593" s="19"/>
      <c r="K593" s="21"/>
      <c r="L593" s="21"/>
      <c r="M593" s="19"/>
      <c r="N593" s="19"/>
      <c r="O593" s="18"/>
      <c r="P593" s="18"/>
      <c r="Q593" s="18"/>
      <c r="R593" s="18"/>
      <c r="S593" s="18"/>
      <c r="T593" s="18"/>
      <c r="U593" s="18"/>
      <c r="V593" s="18"/>
      <c r="W593" s="18"/>
      <c r="X593" s="18"/>
      <c r="Y593" s="18"/>
      <c r="Z593" s="18"/>
      <c r="AA593" s="18"/>
      <c r="AB593" s="18"/>
      <c r="AC593" s="19"/>
    </row>
    <row r="594" spans="1:29" ht="13" x14ac:dyDescent="0.15">
      <c r="A594" s="19"/>
      <c r="B594" s="19"/>
      <c r="C594" s="19"/>
      <c r="D594" s="19"/>
      <c r="E594" s="19"/>
      <c r="F594" s="21"/>
      <c r="G594" s="21"/>
      <c r="H594" s="21"/>
      <c r="I594" s="19"/>
      <c r="J594" s="19"/>
      <c r="K594" s="21"/>
      <c r="L594" s="21"/>
      <c r="M594" s="19"/>
      <c r="N594" s="19"/>
      <c r="O594" s="18"/>
      <c r="P594" s="18"/>
      <c r="Q594" s="18"/>
      <c r="R594" s="18"/>
      <c r="S594" s="18"/>
      <c r="T594" s="18"/>
      <c r="U594" s="18"/>
      <c r="V594" s="18"/>
      <c r="W594" s="18"/>
      <c r="X594" s="18"/>
      <c r="Y594" s="18"/>
      <c r="Z594" s="18"/>
      <c r="AA594" s="18"/>
      <c r="AB594" s="18"/>
      <c r="AC594" s="19"/>
    </row>
    <row r="595" spans="1:29" ht="13" x14ac:dyDescent="0.15">
      <c r="A595" s="19"/>
      <c r="B595" s="19"/>
      <c r="C595" s="19"/>
      <c r="D595" s="19"/>
      <c r="E595" s="19"/>
      <c r="F595" s="21"/>
      <c r="G595" s="21"/>
      <c r="H595" s="21"/>
      <c r="I595" s="19"/>
      <c r="J595" s="19"/>
      <c r="K595" s="21"/>
      <c r="L595" s="21"/>
      <c r="M595" s="19"/>
      <c r="N595" s="19"/>
      <c r="O595" s="18"/>
      <c r="P595" s="18"/>
      <c r="Q595" s="18"/>
      <c r="R595" s="18"/>
      <c r="S595" s="18"/>
      <c r="T595" s="18"/>
      <c r="U595" s="18"/>
      <c r="V595" s="18"/>
      <c r="W595" s="18"/>
      <c r="X595" s="18"/>
      <c r="Y595" s="18"/>
      <c r="Z595" s="18"/>
      <c r="AA595" s="18"/>
      <c r="AB595" s="18"/>
      <c r="AC595" s="19"/>
    </row>
    <row r="596" spans="1:29" ht="13" x14ac:dyDescent="0.15">
      <c r="A596" s="19"/>
      <c r="B596" s="19"/>
      <c r="C596" s="19"/>
      <c r="D596" s="19"/>
      <c r="E596" s="19"/>
      <c r="F596" s="21"/>
      <c r="G596" s="21"/>
      <c r="H596" s="21"/>
      <c r="I596" s="19"/>
      <c r="J596" s="19"/>
      <c r="K596" s="21"/>
      <c r="L596" s="21"/>
      <c r="M596" s="19"/>
      <c r="N596" s="19"/>
      <c r="O596" s="18"/>
      <c r="P596" s="18"/>
      <c r="Q596" s="18"/>
      <c r="R596" s="18"/>
      <c r="S596" s="18"/>
      <c r="T596" s="18"/>
      <c r="U596" s="18"/>
      <c r="V596" s="18"/>
      <c r="W596" s="18"/>
      <c r="X596" s="18"/>
      <c r="Y596" s="18"/>
      <c r="Z596" s="18"/>
      <c r="AA596" s="18"/>
      <c r="AB596" s="18"/>
      <c r="AC596" s="19"/>
    </row>
    <row r="597" spans="1:29" ht="13" x14ac:dyDescent="0.15">
      <c r="A597" s="19"/>
      <c r="B597" s="19"/>
      <c r="C597" s="19"/>
      <c r="D597" s="19"/>
      <c r="E597" s="19"/>
      <c r="F597" s="21"/>
      <c r="G597" s="21"/>
      <c r="H597" s="21"/>
      <c r="I597" s="19"/>
      <c r="J597" s="19"/>
      <c r="K597" s="21"/>
      <c r="L597" s="21"/>
      <c r="M597" s="19"/>
      <c r="N597" s="19"/>
      <c r="O597" s="18"/>
      <c r="P597" s="18"/>
      <c r="Q597" s="18"/>
      <c r="R597" s="18"/>
      <c r="S597" s="18"/>
      <c r="T597" s="18"/>
      <c r="U597" s="18"/>
      <c r="V597" s="18"/>
      <c r="W597" s="18"/>
      <c r="X597" s="18"/>
      <c r="Y597" s="18"/>
      <c r="Z597" s="18"/>
      <c r="AA597" s="18"/>
      <c r="AB597" s="18"/>
      <c r="AC597" s="19"/>
    </row>
    <row r="598" spans="1:29" ht="13" x14ac:dyDescent="0.15">
      <c r="A598" s="19"/>
      <c r="B598" s="19"/>
      <c r="C598" s="19"/>
      <c r="D598" s="19"/>
      <c r="E598" s="19"/>
      <c r="F598" s="21"/>
      <c r="G598" s="21"/>
      <c r="H598" s="21"/>
      <c r="I598" s="19"/>
      <c r="J598" s="19"/>
      <c r="K598" s="21"/>
      <c r="L598" s="21"/>
      <c r="M598" s="19"/>
      <c r="N598" s="19"/>
      <c r="O598" s="18"/>
      <c r="P598" s="18"/>
      <c r="Q598" s="18"/>
      <c r="R598" s="18"/>
      <c r="S598" s="18"/>
      <c r="T598" s="18"/>
      <c r="U598" s="18"/>
      <c r="V598" s="18"/>
      <c r="W598" s="18"/>
      <c r="X598" s="18"/>
      <c r="Y598" s="18"/>
      <c r="Z598" s="18"/>
      <c r="AA598" s="18"/>
      <c r="AB598" s="18"/>
      <c r="AC598" s="19"/>
    </row>
    <row r="599" spans="1:29" ht="13" x14ac:dyDescent="0.15">
      <c r="A599" s="19"/>
      <c r="B599" s="19"/>
      <c r="C599" s="19"/>
      <c r="D599" s="19"/>
      <c r="E599" s="19"/>
      <c r="F599" s="21"/>
      <c r="G599" s="21"/>
      <c r="H599" s="21"/>
      <c r="I599" s="19"/>
      <c r="J599" s="19"/>
      <c r="K599" s="21"/>
      <c r="L599" s="21"/>
      <c r="M599" s="19"/>
      <c r="N599" s="19"/>
      <c r="O599" s="18"/>
      <c r="P599" s="18"/>
      <c r="Q599" s="18"/>
      <c r="R599" s="18"/>
      <c r="S599" s="18"/>
      <c r="T599" s="18"/>
      <c r="U599" s="18"/>
      <c r="V599" s="18"/>
      <c r="W599" s="18"/>
      <c r="X599" s="18"/>
      <c r="Y599" s="18"/>
      <c r="Z599" s="18"/>
      <c r="AA599" s="18"/>
      <c r="AB599" s="18"/>
      <c r="AC599" s="19"/>
    </row>
    <row r="600" spans="1:29" ht="13" x14ac:dyDescent="0.15">
      <c r="A600" s="19"/>
      <c r="B600" s="19"/>
      <c r="C600" s="19"/>
      <c r="D600" s="19"/>
      <c r="E600" s="19"/>
      <c r="F600" s="21"/>
      <c r="G600" s="21"/>
      <c r="H600" s="21"/>
      <c r="I600" s="19"/>
      <c r="J600" s="19"/>
      <c r="K600" s="21"/>
      <c r="L600" s="21"/>
      <c r="M600" s="19"/>
      <c r="N600" s="19"/>
      <c r="O600" s="18"/>
      <c r="P600" s="18"/>
      <c r="Q600" s="18"/>
      <c r="R600" s="18"/>
      <c r="S600" s="18"/>
      <c r="T600" s="18"/>
      <c r="U600" s="18"/>
      <c r="V600" s="18"/>
      <c r="W600" s="18"/>
      <c r="X600" s="18"/>
      <c r="Y600" s="18"/>
      <c r="Z600" s="18"/>
      <c r="AA600" s="18"/>
      <c r="AB600" s="18"/>
      <c r="AC600" s="19"/>
    </row>
    <row r="601" spans="1:29" ht="13" x14ac:dyDescent="0.15">
      <c r="A601" s="19"/>
      <c r="B601" s="19"/>
      <c r="C601" s="19"/>
      <c r="D601" s="19"/>
      <c r="E601" s="19"/>
      <c r="F601" s="21"/>
      <c r="G601" s="21"/>
      <c r="H601" s="21"/>
      <c r="I601" s="19"/>
      <c r="J601" s="19"/>
      <c r="K601" s="21"/>
      <c r="L601" s="21"/>
      <c r="M601" s="19"/>
      <c r="N601" s="19"/>
      <c r="O601" s="18"/>
      <c r="P601" s="18"/>
      <c r="Q601" s="18"/>
      <c r="R601" s="18"/>
      <c r="S601" s="18"/>
      <c r="T601" s="18"/>
      <c r="U601" s="18"/>
      <c r="V601" s="18"/>
      <c r="W601" s="18"/>
      <c r="X601" s="18"/>
      <c r="Y601" s="18"/>
      <c r="Z601" s="18"/>
      <c r="AA601" s="18"/>
      <c r="AB601" s="18"/>
      <c r="AC601" s="19"/>
    </row>
    <row r="602" spans="1:29" ht="13" x14ac:dyDescent="0.15">
      <c r="A602" s="19"/>
      <c r="B602" s="19"/>
      <c r="C602" s="19"/>
      <c r="D602" s="19"/>
      <c r="E602" s="19"/>
      <c r="F602" s="21"/>
      <c r="G602" s="21"/>
      <c r="H602" s="21"/>
      <c r="I602" s="19"/>
      <c r="J602" s="19"/>
      <c r="K602" s="21"/>
      <c r="L602" s="21"/>
      <c r="M602" s="19"/>
      <c r="N602" s="19"/>
      <c r="O602" s="18"/>
      <c r="P602" s="18"/>
      <c r="Q602" s="18"/>
      <c r="R602" s="18"/>
      <c r="S602" s="18"/>
      <c r="T602" s="18"/>
      <c r="U602" s="18"/>
      <c r="V602" s="18"/>
      <c r="W602" s="18"/>
      <c r="X602" s="18"/>
      <c r="Y602" s="18"/>
      <c r="Z602" s="18"/>
      <c r="AA602" s="18"/>
      <c r="AB602" s="18"/>
      <c r="AC602" s="19"/>
    </row>
    <row r="603" spans="1:29" ht="13" x14ac:dyDescent="0.15">
      <c r="A603" s="19"/>
      <c r="B603" s="19"/>
      <c r="C603" s="19"/>
      <c r="D603" s="19"/>
      <c r="E603" s="19"/>
      <c r="F603" s="21"/>
      <c r="G603" s="21"/>
      <c r="H603" s="21"/>
      <c r="I603" s="19"/>
      <c r="J603" s="19"/>
      <c r="K603" s="21"/>
      <c r="L603" s="21"/>
      <c r="M603" s="19"/>
      <c r="N603" s="19"/>
      <c r="O603" s="18"/>
      <c r="P603" s="18"/>
      <c r="Q603" s="18"/>
      <c r="R603" s="18"/>
      <c r="S603" s="18"/>
      <c r="T603" s="18"/>
      <c r="U603" s="18"/>
      <c r="V603" s="18"/>
      <c r="W603" s="18"/>
      <c r="X603" s="18"/>
      <c r="Y603" s="18"/>
      <c r="Z603" s="18"/>
      <c r="AA603" s="18"/>
      <c r="AB603" s="18"/>
      <c r="AC603" s="19"/>
    </row>
    <row r="604" spans="1:29" ht="13" x14ac:dyDescent="0.15">
      <c r="A604" s="19"/>
      <c r="B604" s="19"/>
      <c r="C604" s="19"/>
      <c r="D604" s="19"/>
      <c r="E604" s="19"/>
      <c r="F604" s="21"/>
      <c r="G604" s="21"/>
      <c r="H604" s="21"/>
      <c r="I604" s="19"/>
      <c r="J604" s="19"/>
      <c r="K604" s="21"/>
      <c r="L604" s="21"/>
      <c r="M604" s="19"/>
      <c r="N604" s="19"/>
      <c r="O604" s="18"/>
      <c r="P604" s="18"/>
      <c r="Q604" s="18"/>
      <c r="R604" s="18"/>
      <c r="S604" s="18"/>
      <c r="T604" s="18"/>
      <c r="U604" s="18"/>
      <c r="V604" s="18"/>
      <c r="W604" s="18"/>
      <c r="X604" s="18"/>
      <c r="Y604" s="18"/>
      <c r="Z604" s="18"/>
      <c r="AA604" s="18"/>
      <c r="AB604" s="18"/>
      <c r="AC604" s="19"/>
    </row>
    <row r="605" spans="1:29" ht="13" x14ac:dyDescent="0.15">
      <c r="A605" s="19"/>
      <c r="B605" s="19"/>
      <c r="C605" s="19"/>
      <c r="D605" s="19"/>
      <c r="E605" s="19"/>
      <c r="F605" s="21"/>
      <c r="G605" s="21"/>
      <c r="H605" s="21"/>
      <c r="I605" s="19"/>
      <c r="J605" s="19"/>
      <c r="K605" s="21"/>
      <c r="L605" s="21"/>
      <c r="M605" s="19"/>
      <c r="N605" s="19"/>
      <c r="O605" s="18"/>
      <c r="P605" s="18"/>
      <c r="Q605" s="18"/>
      <c r="R605" s="18"/>
      <c r="S605" s="18"/>
      <c r="T605" s="18"/>
      <c r="U605" s="18"/>
      <c r="V605" s="18"/>
      <c r="W605" s="18"/>
      <c r="X605" s="18"/>
      <c r="Y605" s="18"/>
      <c r="Z605" s="18"/>
      <c r="AA605" s="18"/>
      <c r="AB605" s="18"/>
      <c r="AC605" s="19"/>
    </row>
    <row r="606" spans="1:29" ht="13" x14ac:dyDescent="0.15">
      <c r="A606" s="19"/>
      <c r="B606" s="19"/>
      <c r="C606" s="19"/>
      <c r="D606" s="19"/>
      <c r="E606" s="19"/>
      <c r="F606" s="21"/>
      <c r="G606" s="21"/>
      <c r="H606" s="21"/>
      <c r="I606" s="19"/>
      <c r="J606" s="19"/>
      <c r="K606" s="21"/>
      <c r="L606" s="21"/>
      <c r="M606" s="19"/>
      <c r="N606" s="19"/>
      <c r="O606" s="18"/>
      <c r="P606" s="18"/>
      <c r="Q606" s="18"/>
      <c r="R606" s="18"/>
      <c r="S606" s="18"/>
      <c r="T606" s="18"/>
      <c r="U606" s="18"/>
      <c r="V606" s="18"/>
      <c r="W606" s="18"/>
      <c r="X606" s="18"/>
      <c r="Y606" s="18"/>
      <c r="Z606" s="18"/>
      <c r="AA606" s="18"/>
      <c r="AB606" s="18"/>
      <c r="AC606" s="19"/>
    </row>
    <row r="607" spans="1:29" ht="13" x14ac:dyDescent="0.15">
      <c r="A607" s="19"/>
      <c r="B607" s="19"/>
      <c r="C607" s="19"/>
      <c r="D607" s="19"/>
      <c r="E607" s="19"/>
      <c r="F607" s="21"/>
      <c r="G607" s="21"/>
      <c r="H607" s="21"/>
      <c r="I607" s="19"/>
      <c r="J607" s="19"/>
      <c r="K607" s="21"/>
      <c r="L607" s="21"/>
      <c r="M607" s="19"/>
      <c r="N607" s="19"/>
      <c r="O607" s="18"/>
      <c r="P607" s="18"/>
      <c r="Q607" s="18"/>
      <c r="R607" s="18"/>
      <c r="S607" s="18"/>
      <c r="T607" s="18"/>
      <c r="U607" s="18"/>
      <c r="V607" s="18"/>
      <c r="W607" s="18"/>
      <c r="X607" s="18"/>
      <c r="Y607" s="18"/>
      <c r="Z607" s="18"/>
      <c r="AA607" s="18"/>
      <c r="AB607" s="18"/>
      <c r="AC607" s="19"/>
    </row>
    <row r="608" spans="1:29" ht="13" x14ac:dyDescent="0.15">
      <c r="A608" s="19"/>
      <c r="B608" s="19"/>
      <c r="C608" s="19"/>
      <c r="D608" s="19"/>
      <c r="E608" s="19"/>
      <c r="F608" s="21"/>
      <c r="G608" s="21"/>
      <c r="H608" s="21"/>
      <c r="I608" s="19"/>
      <c r="J608" s="19"/>
      <c r="K608" s="21"/>
      <c r="L608" s="21"/>
      <c r="M608" s="19"/>
      <c r="N608" s="19"/>
      <c r="O608" s="18"/>
      <c r="P608" s="18"/>
      <c r="Q608" s="18"/>
      <c r="R608" s="18"/>
      <c r="S608" s="18"/>
      <c r="T608" s="18"/>
      <c r="U608" s="18"/>
      <c r="V608" s="18"/>
      <c r="W608" s="18"/>
      <c r="X608" s="18"/>
      <c r="Y608" s="18"/>
      <c r="Z608" s="18"/>
      <c r="AA608" s="18"/>
      <c r="AB608" s="18"/>
      <c r="AC608" s="19"/>
    </row>
    <row r="609" spans="1:29" ht="13" x14ac:dyDescent="0.15">
      <c r="A609" s="19"/>
      <c r="B609" s="19"/>
      <c r="C609" s="19"/>
      <c r="D609" s="19"/>
      <c r="E609" s="19"/>
      <c r="F609" s="21"/>
      <c r="G609" s="21"/>
      <c r="H609" s="21"/>
      <c r="I609" s="19"/>
      <c r="J609" s="19"/>
      <c r="K609" s="21"/>
      <c r="L609" s="21"/>
      <c r="M609" s="19"/>
      <c r="N609" s="19"/>
      <c r="O609" s="18"/>
      <c r="P609" s="18"/>
      <c r="Q609" s="18"/>
      <c r="R609" s="18"/>
      <c r="S609" s="18"/>
      <c r="T609" s="18"/>
      <c r="U609" s="18"/>
      <c r="V609" s="18"/>
      <c r="W609" s="18"/>
      <c r="X609" s="18"/>
      <c r="Y609" s="18"/>
      <c r="Z609" s="18"/>
      <c r="AA609" s="18"/>
      <c r="AB609" s="18"/>
      <c r="AC609" s="19"/>
    </row>
    <row r="610" spans="1:29" ht="13" x14ac:dyDescent="0.15">
      <c r="A610" s="19"/>
      <c r="B610" s="19"/>
      <c r="C610" s="19"/>
      <c r="D610" s="19"/>
      <c r="E610" s="19"/>
      <c r="F610" s="21"/>
      <c r="G610" s="21"/>
      <c r="H610" s="21"/>
      <c r="I610" s="19"/>
      <c r="J610" s="19"/>
      <c r="K610" s="21"/>
      <c r="L610" s="21"/>
      <c r="M610" s="19"/>
      <c r="N610" s="19"/>
      <c r="O610" s="18"/>
      <c r="P610" s="18"/>
      <c r="Q610" s="18"/>
      <c r="R610" s="18"/>
      <c r="S610" s="18"/>
      <c r="T610" s="18"/>
      <c r="U610" s="18"/>
      <c r="V610" s="18"/>
      <c r="W610" s="18"/>
      <c r="X610" s="18"/>
      <c r="Y610" s="18"/>
      <c r="Z610" s="18"/>
      <c r="AA610" s="18"/>
      <c r="AB610" s="18"/>
      <c r="AC610" s="19"/>
    </row>
    <row r="611" spans="1:29" ht="13" x14ac:dyDescent="0.15">
      <c r="A611" s="19"/>
      <c r="B611" s="19"/>
      <c r="C611" s="19"/>
      <c r="D611" s="19"/>
      <c r="E611" s="19"/>
      <c r="F611" s="21"/>
      <c r="G611" s="21"/>
      <c r="H611" s="21"/>
      <c r="I611" s="19"/>
      <c r="J611" s="19"/>
      <c r="K611" s="21"/>
      <c r="L611" s="21"/>
      <c r="M611" s="19"/>
      <c r="N611" s="19"/>
      <c r="O611" s="18"/>
      <c r="P611" s="18"/>
      <c r="Q611" s="18"/>
      <c r="R611" s="18"/>
      <c r="S611" s="18"/>
      <c r="T611" s="18"/>
      <c r="U611" s="18"/>
      <c r="V611" s="18"/>
      <c r="W611" s="18"/>
      <c r="X611" s="18"/>
      <c r="Y611" s="18"/>
      <c r="Z611" s="18"/>
      <c r="AA611" s="18"/>
      <c r="AB611" s="18"/>
      <c r="AC611" s="19"/>
    </row>
    <row r="612" spans="1:29" ht="13" x14ac:dyDescent="0.15">
      <c r="A612" s="19"/>
      <c r="B612" s="19"/>
      <c r="C612" s="19"/>
      <c r="D612" s="19"/>
      <c r="E612" s="19"/>
      <c r="F612" s="21"/>
      <c r="G612" s="21"/>
      <c r="H612" s="21"/>
      <c r="I612" s="19"/>
      <c r="J612" s="19"/>
      <c r="K612" s="21"/>
      <c r="L612" s="21"/>
      <c r="M612" s="19"/>
      <c r="N612" s="19"/>
      <c r="O612" s="18"/>
      <c r="P612" s="18"/>
      <c r="Q612" s="18"/>
      <c r="R612" s="18"/>
      <c r="S612" s="18"/>
      <c r="T612" s="18"/>
      <c r="U612" s="18"/>
      <c r="V612" s="18"/>
      <c r="W612" s="18"/>
      <c r="X612" s="18"/>
      <c r="Y612" s="18"/>
      <c r="Z612" s="18"/>
      <c r="AA612" s="18"/>
      <c r="AB612" s="18"/>
      <c r="AC612" s="19"/>
    </row>
    <row r="613" spans="1:29" ht="13" x14ac:dyDescent="0.15">
      <c r="A613" s="19"/>
      <c r="B613" s="19"/>
      <c r="C613" s="19"/>
      <c r="D613" s="19"/>
      <c r="E613" s="19"/>
      <c r="F613" s="21"/>
      <c r="G613" s="21"/>
      <c r="H613" s="21"/>
      <c r="I613" s="19"/>
      <c r="J613" s="19"/>
      <c r="K613" s="21"/>
      <c r="L613" s="21"/>
      <c r="M613" s="19"/>
      <c r="N613" s="19"/>
      <c r="O613" s="18"/>
      <c r="P613" s="18"/>
      <c r="Q613" s="18"/>
      <c r="R613" s="18"/>
      <c r="S613" s="18"/>
      <c r="T613" s="18"/>
      <c r="U613" s="18"/>
      <c r="V613" s="18"/>
      <c r="W613" s="18"/>
      <c r="X613" s="18"/>
      <c r="Y613" s="18"/>
      <c r="Z613" s="18"/>
      <c r="AA613" s="18"/>
      <c r="AB613" s="18"/>
      <c r="AC613" s="19"/>
    </row>
    <row r="614" spans="1:29" ht="13" x14ac:dyDescent="0.15">
      <c r="A614" s="19"/>
      <c r="B614" s="19"/>
      <c r="C614" s="19"/>
      <c r="D614" s="19"/>
      <c r="E614" s="19"/>
      <c r="F614" s="21"/>
      <c r="G614" s="21"/>
      <c r="H614" s="21"/>
      <c r="I614" s="19"/>
      <c r="J614" s="19"/>
      <c r="K614" s="21"/>
      <c r="L614" s="21"/>
      <c r="M614" s="19"/>
      <c r="N614" s="19"/>
      <c r="O614" s="18"/>
      <c r="P614" s="18"/>
      <c r="Q614" s="18"/>
      <c r="R614" s="18"/>
      <c r="S614" s="18"/>
      <c r="T614" s="18"/>
      <c r="U614" s="18"/>
      <c r="V614" s="18"/>
      <c r="W614" s="18"/>
      <c r="X614" s="18"/>
      <c r="Y614" s="18"/>
      <c r="Z614" s="18"/>
      <c r="AA614" s="18"/>
      <c r="AB614" s="18"/>
      <c r="AC614" s="19"/>
    </row>
    <row r="615" spans="1:29" ht="13" x14ac:dyDescent="0.15">
      <c r="A615" s="19"/>
      <c r="B615" s="19"/>
      <c r="C615" s="19"/>
      <c r="D615" s="19"/>
      <c r="E615" s="19"/>
      <c r="F615" s="21"/>
      <c r="G615" s="21"/>
      <c r="H615" s="21"/>
      <c r="I615" s="19"/>
      <c r="J615" s="19"/>
      <c r="K615" s="21"/>
      <c r="L615" s="21"/>
      <c r="M615" s="19"/>
      <c r="N615" s="19"/>
      <c r="O615" s="18"/>
      <c r="P615" s="18"/>
      <c r="Q615" s="18"/>
      <c r="R615" s="18"/>
      <c r="S615" s="18"/>
      <c r="T615" s="18"/>
      <c r="U615" s="18"/>
      <c r="V615" s="18"/>
      <c r="W615" s="18"/>
      <c r="X615" s="18"/>
      <c r="Y615" s="18"/>
      <c r="Z615" s="18"/>
      <c r="AA615" s="18"/>
      <c r="AB615" s="18"/>
      <c r="AC615" s="19"/>
    </row>
    <row r="616" spans="1:29" ht="13" x14ac:dyDescent="0.15">
      <c r="A616" s="19"/>
      <c r="B616" s="19"/>
      <c r="C616" s="19"/>
      <c r="D616" s="19"/>
      <c r="E616" s="19"/>
      <c r="F616" s="21"/>
      <c r="G616" s="21"/>
      <c r="H616" s="21"/>
      <c r="I616" s="19"/>
      <c r="J616" s="19"/>
      <c r="K616" s="21"/>
      <c r="L616" s="21"/>
      <c r="M616" s="19"/>
      <c r="N616" s="19"/>
      <c r="O616" s="18"/>
      <c r="P616" s="18"/>
      <c r="Q616" s="18"/>
      <c r="R616" s="18"/>
      <c r="S616" s="18"/>
      <c r="T616" s="18"/>
      <c r="U616" s="18"/>
      <c r="V616" s="18"/>
      <c r="W616" s="18"/>
      <c r="X616" s="18"/>
      <c r="Y616" s="18"/>
      <c r="Z616" s="18"/>
      <c r="AA616" s="18"/>
      <c r="AB616" s="18"/>
      <c r="AC616" s="19"/>
    </row>
    <row r="617" spans="1:29" ht="13" x14ac:dyDescent="0.15">
      <c r="A617" s="19"/>
      <c r="B617" s="19"/>
      <c r="C617" s="19"/>
      <c r="D617" s="19"/>
      <c r="E617" s="19"/>
      <c r="F617" s="21"/>
      <c r="G617" s="21"/>
      <c r="H617" s="21"/>
      <c r="I617" s="19"/>
      <c r="J617" s="19"/>
      <c r="K617" s="21"/>
      <c r="L617" s="21"/>
      <c r="M617" s="19"/>
      <c r="N617" s="19"/>
      <c r="O617" s="18"/>
      <c r="P617" s="18"/>
      <c r="Q617" s="18"/>
      <c r="R617" s="18"/>
      <c r="S617" s="18"/>
      <c r="T617" s="18"/>
      <c r="U617" s="18"/>
      <c r="V617" s="18"/>
      <c r="W617" s="18"/>
      <c r="X617" s="18"/>
      <c r="Y617" s="18"/>
      <c r="Z617" s="18"/>
      <c r="AA617" s="18"/>
      <c r="AB617" s="18"/>
      <c r="AC617" s="19"/>
    </row>
    <row r="618" spans="1:29" ht="13" x14ac:dyDescent="0.15">
      <c r="A618" s="19"/>
      <c r="B618" s="19"/>
      <c r="C618" s="19"/>
      <c r="D618" s="19"/>
      <c r="E618" s="19"/>
      <c r="F618" s="21"/>
      <c r="G618" s="21"/>
      <c r="H618" s="21"/>
      <c r="I618" s="19"/>
      <c r="J618" s="19"/>
      <c r="K618" s="21"/>
      <c r="L618" s="21"/>
      <c r="M618" s="19"/>
      <c r="N618" s="19"/>
      <c r="O618" s="18"/>
      <c r="P618" s="18"/>
      <c r="Q618" s="18"/>
      <c r="R618" s="18"/>
      <c r="S618" s="18"/>
      <c r="T618" s="18"/>
      <c r="U618" s="18"/>
      <c r="V618" s="18"/>
      <c r="W618" s="18"/>
      <c r="X618" s="18"/>
      <c r="Y618" s="18"/>
      <c r="Z618" s="18"/>
      <c r="AA618" s="18"/>
      <c r="AB618" s="18"/>
      <c r="AC618" s="19"/>
    </row>
    <row r="619" spans="1:29" ht="13" x14ac:dyDescent="0.15">
      <c r="A619" s="19"/>
      <c r="B619" s="19"/>
      <c r="C619" s="19"/>
      <c r="D619" s="19"/>
      <c r="E619" s="19"/>
      <c r="F619" s="21"/>
      <c r="G619" s="21"/>
      <c r="H619" s="21"/>
      <c r="I619" s="19"/>
      <c r="J619" s="19"/>
      <c r="K619" s="21"/>
      <c r="L619" s="21"/>
      <c r="M619" s="19"/>
      <c r="N619" s="19"/>
      <c r="O619" s="18"/>
      <c r="P619" s="18"/>
      <c r="Q619" s="18"/>
      <c r="R619" s="18"/>
      <c r="S619" s="18"/>
      <c r="T619" s="18"/>
      <c r="U619" s="18"/>
      <c r="V619" s="18"/>
      <c r="W619" s="18"/>
      <c r="X619" s="18"/>
      <c r="Y619" s="18"/>
      <c r="Z619" s="18"/>
      <c r="AA619" s="18"/>
      <c r="AB619" s="18"/>
      <c r="AC619" s="19"/>
    </row>
    <row r="620" spans="1:29" ht="13" x14ac:dyDescent="0.15">
      <c r="A620" s="19"/>
      <c r="B620" s="19"/>
      <c r="C620" s="19"/>
      <c r="D620" s="19"/>
      <c r="E620" s="19"/>
      <c r="F620" s="21"/>
      <c r="G620" s="21"/>
      <c r="H620" s="21"/>
      <c r="I620" s="19"/>
      <c r="J620" s="19"/>
      <c r="K620" s="21"/>
      <c r="L620" s="21"/>
      <c r="M620" s="19"/>
      <c r="N620" s="19"/>
      <c r="O620" s="18"/>
      <c r="P620" s="18"/>
      <c r="Q620" s="18"/>
      <c r="R620" s="18"/>
      <c r="S620" s="18"/>
      <c r="T620" s="18"/>
      <c r="U620" s="18"/>
      <c r="V620" s="18"/>
      <c r="W620" s="18"/>
      <c r="X620" s="18"/>
      <c r="Y620" s="18"/>
      <c r="Z620" s="18"/>
      <c r="AA620" s="18"/>
      <c r="AB620" s="18"/>
      <c r="AC620" s="19"/>
    </row>
    <row r="621" spans="1:29" ht="13" x14ac:dyDescent="0.15">
      <c r="A621" s="19"/>
      <c r="B621" s="19"/>
      <c r="C621" s="19"/>
      <c r="D621" s="19"/>
      <c r="E621" s="19"/>
      <c r="F621" s="21"/>
      <c r="G621" s="21"/>
      <c r="H621" s="21"/>
      <c r="I621" s="19"/>
      <c r="J621" s="19"/>
      <c r="K621" s="21"/>
      <c r="L621" s="21"/>
      <c r="M621" s="19"/>
      <c r="N621" s="19"/>
      <c r="O621" s="18"/>
      <c r="P621" s="18"/>
      <c r="Q621" s="18"/>
      <c r="R621" s="18"/>
      <c r="S621" s="18"/>
      <c r="T621" s="18"/>
      <c r="U621" s="18"/>
      <c r="V621" s="18"/>
      <c r="W621" s="18"/>
      <c r="X621" s="18"/>
      <c r="Y621" s="18"/>
      <c r="Z621" s="18"/>
      <c r="AA621" s="18"/>
      <c r="AB621" s="18"/>
      <c r="AC621" s="19"/>
    </row>
    <row r="622" spans="1:29" ht="13" x14ac:dyDescent="0.15">
      <c r="A622" s="19"/>
      <c r="B622" s="19"/>
      <c r="C622" s="19"/>
      <c r="D622" s="19"/>
      <c r="E622" s="19"/>
      <c r="F622" s="21"/>
      <c r="G622" s="21"/>
      <c r="H622" s="21"/>
      <c r="I622" s="19"/>
      <c r="J622" s="19"/>
      <c r="K622" s="21"/>
      <c r="L622" s="21"/>
      <c r="M622" s="19"/>
      <c r="N622" s="19"/>
      <c r="O622" s="18"/>
      <c r="P622" s="18"/>
      <c r="Q622" s="18"/>
      <c r="R622" s="18"/>
      <c r="S622" s="18"/>
      <c r="T622" s="18"/>
      <c r="U622" s="18"/>
      <c r="V622" s="18"/>
      <c r="W622" s="18"/>
      <c r="X622" s="18"/>
      <c r="Y622" s="18"/>
      <c r="Z622" s="18"/>
      <c r="AA622" s="18"/>
      <c r="AB622" s="18"/>
      <c r="AC622" s="19"/>
    </row>
    <row r="623" spans="1:29" ht="13" x14ac:dyDescent="0.15">
      <c r="A623" s="19"/>
      <c r="B623" s="19"/>
      <c r="C623" s="19"/>
      <c r="D623" s="19"/>
      <c r="E623" s="19"/>
      <c r="F623" s="21"/>
      <c r="G623" s="21"/>
      <c r="H623" s="21"/>
      <c r="I623" s="19"/>
      <c r="J623" s="19"/>
      <c r="K623" s="21"/>
      <c r="L623" s="21"/>
      <c r="M623" s="19"/>
      <c r="N623" s="19"/>
      <c r="O623" s="18"/>
      <c r="P623" s="18"/>
      <c r="Q623" s="18"/>
      <c r="R623" s="18"/>
      <c r="S623" s="18"/>
      <c r="T623" s="18"/>
      <c r="U623" s="18"/>
      <c r="V623" s="18"/>
      <c r="W623" s="18"/>
      <c r="X623" s="18"/>
      <c r="Y623" s="18"/>
      <c r="Z623" s="18"/>
      <c r="AA623" s="18"/>
      <c r="AB623" s="18"/>
      <c r="AC623" s="19"/>
    </row>
    <row r="624" spans="1:29" ht="13" x14ac:dyDescent="0.15">
      <c r="A624" s="19"/>
      <c r="B624" s="19"/>
      <c r="C624" s="19"/>
      <c r="D624" s="19"/>
      <c r="E624" s="19"/>
      <c r="F624" s="21"/>
      <c r="G624" s="21"/>
      <c r="H624" s="21"/>
      <c r="I624" s="19"/>
      <c r="J624" s="19"/>
      <c r="K624" s="21"/>
      <c r="L624" s="21"/>
      <c r="M624" s="19"/>
      <c r="N624" s="19"/>
      <c r="O624" s="18"/>
      <c r="P624" s="18"/>
      <c r="Q624" s="18"/>
      <c r="R624" s="18"/>
      <c r="S624" s="18"/>
      <c r="T624" s="18"/>
      <c r="U624" s="18"/>
      <c r="V624" s="18"/>
      <c r="W624" s="18"/>
      <c r="X624" s="18"/>
      <c r="Y624" s="18"/>
      <c r="Z624" s="18"/>
      <c r="AA624" s="18"/>
      <c r="AB624" s="18"/>
      <c r="AC624" s="19"/>
    </row>
    <row r="625" spans="1:29" ht="13" x14ac:dyDescent="0.15">
      <c r="A625" s="19"/>
      <c r="B625" s="19"/>
      <c r="C625" s="19"/>
      <c r="D625" s="19"/>
      <c r="E625" s="19"/>
      <c r="F625" s="21"/>
      <c r="G625" s="21"/>
      <c r="H625" s="21"/>
      <c r="I625" s="19"/>
      <c r="J625" s="19"/>
      <c r="K625" s="21"/>
      <c r="L625" s="21"/>
      <c r="M625" s="19"/>
      <c r="N625" s="19"/>
      <c r="O625" s="18"/>
      <c r="P625" s="18"/>
      <c r="Q625" s="18"/>
      <c r="R625" s="18"/>
      <c r="S625" s="18"/>
      <c r="T625" s="18"/>
      <c r="U625" s="18"/>
      <c r="V625" s="18"/>
      <c r="W625" s="18"/>
      <c r="X625" s="18"/>
      <c r="Y625" s="18"/>
      <c r="Z625" s="18"/>
      <c r="AA625" s="18"/>
      <c r="AB625" s="18"/>
      <c r="AC625" s="19"/>
    </row>
    <row r="626" spans="1:29" ht="13" x14ac:dyDescent="0.15">
      <c r="A626" s="19"/>
      <c r="B626" s="19"/>
      <c r="C626" s="19"/>
      <c r="D626" s="19"/>
      <c r="E626" s="19"/>
      <c r="F626" s="21"/>
      <c r="G626" s="21"/>
      <c r="H626" s="21"/>
      <c r="I626" s="19"/>
      <c r="J626" s="19"/>
      <c r="K626" s="21"/>
      <c r="L626" s="21"/>
      <c r="M626" s="19"/>
      <c r="N626" s="19"/>
      <c r="O626" s="18"/>
      <c r="P626" s="18"/>
      <c r="Q626" s="18"/>
      <c r="R626" s="18"/>
      <c r="S626" s="18"/>
      <c r="T626" s="18"/>
      <c r="U626" s="18"/>
      <c r="V626" s="18"/>
      <c r="W626" s="18"/>
      <c r="X626" s="18"/>
      <c r="Y626" s="18"/>
      <c r="Z626" s="18"/>
      <c r="AA626" s="18"/>
      <c r="AB626" s="18"/>
      <c r="AC626" s="19"/>
    </row>
    <row r="627" spans="1:29" ht="13" x14ac:dyDescent="0.15">
      <c r="A627" s="19"/>
      <c r="B627" s="19"/>
      <c r="C627" s="19"/>
      <c r="D627" s="19"/>
      <c r="E627" s="19"/>
      <c r="F627" s="21"/>
      <c r="G627" s="21"/>
      <c r="H627" s="21"/>
      <c r="I627" s="19"/>
      <c r="J627" s="19"/>
      <c r="K627" s="21"/>
      <c r="L627" s="21"/>
      <c r="M627" s="19"/>
      <c r="N627" s="19"/>
      <c r="O627" s="18"/>
      <c r="P627" s="18"/>
      <c r="Q627" s="18"/>
      <c r="R627" s="18"/>
      <c r="S627" s="18"/>
      <c r="T627" s="18"/>
      <c r="U627" s="18"/>
      <c r="V627" s="18"/>
      <c r="W627" s="18"/>
      <c r="X627" s="18"/>
      <c r="Y627" s="18"/>
      <c r="Z627" s="18"/>
      <c r="AA627" s="18"/>
      <c r="AB627" s="18"/>
      <c r="AC627" s="19"/>
    </row>
    <row r="628" spans="1:29" ht="13" x14ac:dyDescent="0.15">
      <c r="A628" s="19"/>
      <c r="B628" s="19"/>
      <c r="C628" s="19"/>
      <c r="D628" s="19"/>
      <c r="E628" s="19"/>
      <c r="F628" s="21"/>
      <c r="G628" s="21"/>
      <c r="H628" s="21"/>
      <c r="I628" s="19"/>
      <c r="J628" s="19"/>
      <c r="K628" s="21"/>
      <c r="L628" s="21"/>
      <c r="M628" s="19"/>
      <c r="N628" s="19"/>
      <c r="O628" s="18"/>
      <c r="P628" s="18"/>
      <c r="Q628" s="18"/>
      <c r="R628" s="18"/>
      <c r="S628" s="18"/>
      <c r="T628" s="18"/>
      <c r="U628" s="18"/>
      <c r="V628" s="18"/>
      <c r="W628" s="18"/>
      <c r="X628" s="18"/>
      <c r="Y628" s="18"/>
      <c r="Z628" s="18"/>
      <c r="AA628" s="18"/>
      <c r="AB628" s="18"/>
      <c r="AC628" s="19"/>
    </row>
    <row r="629" spans="1:29" ht="13" x14ac:dyDescent="0.15">
      <c r="A629" s="19"/>
      <c r="B629" s="19"/>
      <c r="C629" s="19"/>
      <c r="D629" s="19"/>
      <c r="E629" s="19"/>
      <c r="F629" s="21"/>
      <c r="G629" s="21"/>
      <c r="H629" s="21"/>
      <c r="I629" s="19"/>
      <c r="J629" s="19"/>
      <c r="K629" s="21"/>
      <c r="L629" s="21"/>
      <c r="M629" s="19"/>
      <c r="N629" s="19"/>
      <c r="O629" s="18"/>
      <c r="P629" s="18"/>
      <c r="Q629" s="18"/>
      <c r="R629" s="18"/>
      <c r="S629" s="18"/>
      <c r="T629" s="18"/>
      <c r="U629" s="18"/>
      <c r="V629" s="18"/>
      <c r="W629" s="18"/>
      <c r="X629" s="18"/>
      <c r="Y629" s="18"/>
      <c r="Z629" s="18"/>
      <c r="AA629" s="18"/>
      <c r="AB629" s="18"/>
      <c r="AC629" s="19"/>
    </row>
    <row r="630" spans="1:29" ht="13" x14ac:dyDescent="0.15">
      <c r="A630" s="19"/>
      <c r="B630" s="19"/>
      <c r="C630" s="19"/>
      <c r="D630" s="19"/>
      <c r="E630" s="19"/>
      <c r="F630" s="21"/>
      <c r="G630" s="21"/>
      <c r="H630" s="21"/>
      <c r="I630" s="19"/>
      <c r="J630" s="19"/>
      <c r="K630" s="21"/>
      <c r="L630" s="21"/>
      <c r="M630" s="19"/>
      <c r="N630" s="19"/>
      <c r="O630" s="18"/>
      <c r="P630" s="18"/>
      <c r="Q630" s="18"/>
      <c r="R630" s="18"/>
      <c r="S630" s="18"/>
      <c r="T630" s="18"/>
      <c r="U630" s="18"/>
      <c r="V630" s="18"/>
      <c r="W630" s="18"/>
      <c r="X630" s="18"/>
      <c r="Y630" s="18"/>
      <c r="Z630" s="18"/>
      <c r="AA630" s="18"/>
      <c r="AB630" s="18"/>
      <c r="AC630" s="19"/>
    </row>
    <row r="631" spans="1:29" ht="13" x14ac:dyDescent="0.15">
      <c r="A631" s="19"/>
      <c r="B631" s="19"/>
      <c r="C631" s="19"/>
      <c r="D631" s="19"/>
      <c r="E631" s="19"/>
      <c r="F631" s="21"/>
      <c r="G631" s="21"/>
      <c r="H631" s="21"/>
      <c r="I631" s="19"/>
      <c r="J631" s="19"/>
      <c r="K631" s="21"/>
      <c r="L631" s="21"/>
      <c r="M631" s="19"/>
      <c r="N631" s="19"/>
      <c r="O631" s="18"/>
      <c r="P631" s="18"/>
      <c r="Q631" s="18"/>
      <c r="R631" s="18"/>
      <c r="S631" s="18"/>
      <c r="T631" s="18"/>
      <c r="U631" s="18"/>
      <c r="V631" s="18"/>
      <c r="W631" s="18"/>
      <c r="X631" s="18"/>
      <c r="Y631" s="18"/>
      <c r="Z631" s="18"/>
      <c r="AA631" s="18"/>
      <c r="AB631" s="18"/>
      <c r="AC631" s="19"/>
    </row>
    <row r="632" spans="1:29" ht="13" x14ac:dyDescent="0.15">
      <c r="A632" s="19"/>
      <c r="B632" s="19"/>
      <c r="C632" s="19"/>
      <c r="D632" s="19"/>
      <c r="E632" s="19"/>
      <c r="F632" s="21"/>
      <c r="G632" s="21"/>
      <c r="H632" s="21"/>
      <c r="I632" s="19"/>
      <c r="J632" s="19"/>
      <c r="K632" s="21"/>
      <c r="L632" s="21"/>
      <c r="M632" s="19"/>
      <c r="N632" s="19"/>
      <c r="O632" s="18"/>
      <c r="P632" s="18"/>
      <c r="Q632" s="18"/>
      <c r="R632" s="18"/>
      <c r="S632" s="18"/>
      <c r="T632" s="18"/>
      <c r="U632" s="18"/>
      <c r="V632" s="18"/>
      <c r="W632" s="18"/>
      <c r="X632" s="18"/>
      <c r="Y632" s="18"/>
      <c r="Z632" s="18"/>
      <c r="AA632" s="18"/>
      <c r="AB632" s="18"/>
      <c r="AC632" s="19"/>
    </row>
    <row r="633" spans="1:29" ht="13" x14ac:dyDescent="0.15">
      <c r="A633" s="19"/>
      <c r="B633" s="19"/>
      <c r="C633" s="19"/>
      <c r="D633" s="19"/>
      <c r="E633" s="19"/>
      <c r="F633" s="21"/>
      <c r="G633" s="21"/>
      <c r="H633" s="21"/>
      <c r="I633" s="19"/>
      <c r="J633" s="19"/>
      <c r="K633" s="21"/>
      <c r="L633" s="21"/>
      <c r="M633" s="19"/>
      <c r="N633" s="19"/>
      <c r="O633" s="18"/>
      <c r="P633" s="18"/>
      <c r="Q633" s="18"/>
      <c r="R633" s="18"/>
      <c r="S633" s="18"/>
      <c r="T633" s="18"/>
      <c r="U633" s="18"/>
      <c r="V633" s="18"/>
      <c r="W633" s="18"/>
      <c r="X633" s="18"/>
      <c r="Y633" s="18"/>
      <c r="Z633" s="18"/>
      <c r="AA633" s="18"/>
      <c r="AB633" s="18"/>
      <c r="AC633" s="19"/>
    </row>
    <row r="634" spans="1:29" ht="13" x14ac:dyDescent="0.15">
      <c r="A634" s="19"/>
      <c r="B634" s="19"/>
      <c r="C634" s="19"/>
      <c r="D634" s="19"/>
      <c r="E634" s="19"/>
      <c r="F634" s="21"/>
      <c r="G634" s="21"/>
      <c r="H634" s="21"/>
      <c r="I634" s="19"/>
      <c r="J634" s="19"/>
      <c r="K634" s="21"/>
      <c r="L634" s="21"/>
      <c r="M634" s="19"/>
      <c r="N634" s="19"/>
      <c r="O634" s="18"/>
      <c r="P634" s="18"/>
      <c r="Q634" s="18"/>
      <c r="R634" s="18"/>
      <c r="S634" s="18"/>
      <c r="T634" s="18"/>
      <c r="U634" s="18"/>
      <c r="V634" s="18"/>
      <c r="W634" s="18"/>
      <c r="X634" s="18"/>
      <c r="Y634" s="18"/>
      <c r="Z634" s="18"/>
      <c r="AA634" s="18"/>
      <c r="AB634" s="18"/>
      <c r="AC634" s="19"/>
    </row>
    <row r="635" spans="1:29" ht="13" x14ac:dyDescent="0.15">
      <c r="A635" s="19"/>
      <c r="B635" s="19"/>
      <c r="C635" s="19"/>
      <c r="D635" s="19"/>
      <c r="E635" s="19"/>
      <c r="F635" s="21"/>
      <c r="G635" s="21"/>
      <c r="H635" s="21"/>
      <c r="I635" s="19"/>
      <c r="J635" s="19"/>
      <c r="K635" s="21"/>
      <c r="L635" s="21"/>
      <c r="M635" s="19"/>
      <c r="N635" s="19"/>
      <c r="O635" s="18"/>
      <c r="P635" s="18"/>
      <c r="Q635" s="18"/>
      <c r="R635" s="18"/>
      <c r="S635" s="18"/>
      <c r="T635" s="18"/>
      <c r="U635" s="18"/>
      <c r="V635" s="18"/>
      <c r="W635" s="18"/>
      <c r="X635" s="18"/>
      <c r="Y635" s="18"/>
      <c r="Z635" s="18"/>
      <c r="AA635" s="18"/>
      <c r="AB635" s="18"/>
      <c r="AC635" s="19"/>
    </row>
    <row r="636" spans="1:29" ht="13" x14ac:dyDescent="0.15">
      <c r="A636" s="19"/>
      <c r="B636" s="19"/>
      <c r="C636" s="19"/>
      <c r="D636" s="19"/>
      <c r="E636" s="19"/>
      <c r="F636" s="21"/>
      <c r="G636" s="21"/>
      <c r="H636" s="21"/>
      <c r="I636" s="19"/>
      <c r="J636" s="19"/>
      <c r="K636" s="21"/>
      <c r="L636" s="21"/>
      <c r="M636" s="19"/>
      <c r="N636" s="19"/>
      <c r="O636" s="18"/>
      <c r="P636" s="18"/>
      <c r="Q636" s="18"/>
      <c r="R636" s="18"/>
      <c r="S636" s="18"/>
      <c r="T636" s="18"/>
      <c r="U636" s="18"/>
      <c r="V636" s="18"/>
      <c r="W636" s="18"/>
      <c r="X636" s="18"/>
      <c r="Y636" s="18"/>
      <c r="Z636" s="18"/>
      <c r="AA636" s="18"/>
      <c r="AB636" s="18"/>
      <c r="AC636" s="19"/>
    </row>
    <row r="637" spans="1:29" ht="13" x14ac:dyDescent="0.15">
      <c r="A637" s="19"/>
      <c r="B637" s="19"/>
      <c r="C637" s="19"/>
      <c r="D637" s="19"/>
      <c r="E637" s="19"/>
      <c r="F637" s="21"/>
      <c r="G637" s="21"/>
      <c r="H637" s="21"/>
      <c r="I637" s="19"/>
      <c r="J637" s="19"/>
      <c r="K637" s="21"/>
      <c r="L637" s="21"/>
      <c r="M637" s="19"/>
      <c r="N637" s="19"/>
      <c r="O637" s="18"/>
      <c r="P637" s="18"/>
      <c r="Q637" s="18"/>
      <c r="R637" s="18"/>
      <c r="S637" s="18"/>
      <c r="T637" s="18"/>
      <c r="U637" s="18"/>
      <c r="V637" s="18"/>
      <c r="W637" s="18"/>
      <c r="X637" s="18"/>
      <c r="Y637" s="18"/>
      <c r="Z637" s="18"/>
      <c r="AA637" s="18"/>
      <c r="AB637" s="18"/>
      <c r="AC637" s="19"/>
    </row>
    <row r="638" spans="1:29" ht="13" x14ac:dyDescent="0.15">
      <c r="A638" s="19"/>
      <c r="B638" s="19"/>
      <c r="C638" s="19"/>
      <c r="D638" s="19"/>
      <c r="E638" s="19"/>
      <c r="F638" s="21"/>
      <c r="G638" s="21"/>
      <c r="H638" s="21"/>
      <c r="I638" s="19"/>
      <c r="J638" s="19"/>
      <c r="K638" s="21"/>
      <c r="L638" s="21"/>
      <c r="M638" s="19"/>
      <c r="N638" s="19"/>
      <c r="O638" s="18"/>
      <c r="P638" s="18"/>
      <c r="Q638" s="18"/>
      <c r="R638" s="18"/>
      <c r="S638" s="18"/>
      <c r="T638" s="18"/>
      <c r="U638" s="18"/>
      <c r="V638" s="18"/>
      <c r="W638" s="18"/>
      <c r="X638" s="18"/>
      <c r="Y638" s="18"/>
      <c r="Z638" s="18"/>
      <c r="AA638" s="18"/>
      <c r="AB638" s="18"/>
      <c r="AC638" s="19"/>
    </row>
    <row r="639" spans="1:29" ht="13" x14ac:dyDescent="0.15">
      <c r="A639" s="19"/>
      <c r="B639" s="19"/>
      <c r="C639" s="19"/>
      <c r="D639" s="19"/>
      <c r="E639" s="19"/>
      <c r="F639" s="21"/>
      <c r="G639" s="21"/>
      <c r="H639" s="21"/>
      <c r="I639" s="19"/>
      <c r="J639" s="19"/>
      <c r="K639" s="21"/>
      <c r="L639" s="21"/>
      <c r="M639" s="19"/>
      <c r="N639" s="19"/>
      <c r="O639" s="18"/>
      <c r="P639" s="18"/>
      <c r="Q639" s="18"/>
      <c r="R639" s="18"/>
      <c r="S639" s="18"/>
      <c r="T639" s="18"/>
      <c r="U639" s="18"/>
      <c r="V639" s="18"/>
      <c r="W639" s="18"/>
      <c r="X639" s="18"/>
      <c r="Y639" s="18"/>
      <c r="Z639" s="18"/>
      <c r="AA639" s="18"/>
      <c r="AB639" s="18"/>
      <c r="AC639" s="19"/>
    </row>
    <row r="640" spans="1:29" ht="13" x14ac:dyDescent="0.15">
      <c r="A640" s="19"/>
      <c r="B640" s="19"/>
      <c r="C640" s="19"/>
      <c r="D640" s="19"/>
      <c r="E640" s="19"/>
      <c r="F640" s="21"/>
      <c r="G640" s="21"/>
      <c r="H640" s="21"/>
      <c r="I640" s="19"/>
      <c r="J640" s="19"/>
      <c r="K640" s="21"/>
      <c r="L640" s="21"/>
      <c r="M640" s="19"/>
      <c r="N640" s="19"/>
      <c r="O640" s="18"/>
      <c r="P640" s="18"/>
      <c r="Q640" s="18"/>
      <c r="R640" s="18"/>
      <c r="S640" s="18"/>
      <c r="T640" s="18"/>
      <c r="U640" s="18"/>
      <c r="V640" s="18"/>
      <c r="W640" s="18"/>
      <c r="X640" s="18"/>
      <c r="Y640" s="18"/>
      <c r="Z640" s="18"/>
      <c r="AA640" s="18"/>
      <c r="AB640" s="18"/>
      <c r="AC640" s="19"/>
    </row>
    <row r="641" spans="1:29" ht="13" x14ac:dyDescent="0.15">
      <c r="A641" s="19"/>
      <c r="B641" s="19"/>
      <c r="C641" s="19"/>
      <c r="D641" s="19"/>
      <c r="E641" s="19"/>
      <c r="F641" s="21"/>
      <c r="G641" s="21"/>
      <c r="H641" s="21"/>
      <c r="I641" s="19"/>
      <c r="J641" s="19"/>
      <c r="K641" s="21"/>
      <c r="L641" s="21"/>
      <c r="M641" s="19"/>
      <c r="N641" s="19"/>
      <c r="O641" s="18"/>
      <c r="P641" s="18"/>
      <c r="Q641" s="18"/>
      <c r="R641" s="18"/>
      <c r="S641" s="18"/>
      <c r="T641" s="18"/>
      <c r="U641" s="18"/>
      <c r="V641" s="18"/>
      <c r="W641" s="18"/>
      <c r="X641" s="18"/>
      <c r="Y641" s="18"/>
      <c r="Z641" s="18"/>
      <c r="AA641" s="18"/>
      <c r="AB641" s="18"/>
      <c r="AC641" s="19"/>
    </row>
    <row r="642" spans="1:29" ht="13" x14ac:dyDescent="0.15">
      <c r="A642" s="19"/>
      <c r="B642" s="19"/>
      <c r="C642" s="19"/>
      <c r="D642" s="19"/>
      <c r="E642" s="19"/>
      <c r="F642" s="21"/>
      <c r="G642" s="21"/>
      <c r="H642" s="21"/>
      <c r="I642" s="19"/>
      <c r="J642" s="19"/>
      <c r="K642" s="21"/>
      <c r="L642" s="21"/>
      <c r="M642" s="19"/>
      <c r="N642" s="19"/>
      <c r="O642" s="18"/>
      <c r="P642" s="18"/>
      <c r="Q642" s="18"/>
      <c r="R642" s="18"/>
      <c r="S642" s="18"/>
      <c r="T642" s="18"/>
      <c r="U642" s="18"/>
      <c r="V642" s="18"/>
      <c r="W642" s="18"/>
      <c r="X642" s="18"/>
      <c r="Y642" s="18"/>
      <c r="Z642" s="18"/>
      <c r="AA642" s="18"/>
      <c r="AB642" s="18"/>
      <c r="AC642" s="19"/>
    </row>
    <row r="643" spans="1:29" ht="13" x14ac:dyDescent="0.15">
      <c r="A643" s="19"/>
      <c r="B643" s="19"/>
      <c r="C643" s="19"/>
      <c r="D643" s="19"/>
      <c r="E643" s="19"/>
      <c r="F643" s="21"/>
      <c r="G643" s="21"/>
      <c r="H643" s="21"/>
      <c r="I643" s="19"/>
      <c r="J643" s="19"/>
      <c r="K643" s="21"/>
      <c r="L643" s="21"/>
      <c r="M643" s="19"/>
      <c r="N643" s="19"/>
      <c r="O643" s="18"/>
      <c r="P643" s="18"/>
      <c r="Q643" s="18"/>
      <c r="R643" s="18"/>
      <c r="S643" s="18"/>
      <c r="T643" s="18"/>
      <c r="U643" s="18"/>
      <c r="V643" s="18"/>
      <c r="W643" s="18"/>
      <c r="X643" s="18"/>
      <c r="Y643" s="18"/>
      <c r="Z643" s="18"/>
      <c r="AA643" s="18"/>
      <c r="AB643" s="18"/>
      <c r="AC643" s="19"/>
    </row>
    <row r="644" spans="1:29" ht="13" x14ac:dyDescent="0.15">
      <c r="A644" s="19"/>
      <c r="B644" s="19"/>
      <c r="C644" s="19"/>
      <c r="D644" s="19"/>
      <c r="E644" s="19"/>
      <c r="F644" s="21"/>
      <c r="G644" s="21"/>
      <c r="H644" s="21"/>
      <c r="I644" s="19"/>
      <c r="J644" s="19"/>
      <c r="K644" s="21"/>
      <c r="L644" s="21"/>
      <c r="M644" s="19"/>
      <c r="N644" s="19"/>
      <c r="O644" s="18"/>
      <c r="P644" s="18"/>
      <c r="Q644" s="18"/>
      <c r="R644" s="18"/>
      <c r="S644" s="18"/>
      <c r="T644" s="18"/>
      <c r="U644" s="18"/>
      <c r="V644" s="18"/>
      <c r="W644" s="18"/>
      <c r="X644" s="18"/>
      <c r="Y644" s="18"/>
      <c r="Z644" s="18"/>
      <c r="AA644" s="18"/>
      <c r="AB644" s="18"/>
      <c r="AC644" s="19"/>
    </row>
    <row r="645" spans="1:29" ht="13" x14ac:dyDescent="0.15">
      <c r="A645" s="19"/>
      <c r="B645" s="19"/>
      <c r="C645" s="19"/>
      <c r="D645" s="19"/>
      <c r="E645" s="19"/>
      <c r="F645" s="21"/>
      <c r="G645" s="21"/>
      <c r="H645" s="21"/>
      <c r="I645" s="19"/>
      <c r="J645" s="19"/>
      <c r="K645" s="21"/>
      <c r="L645" s="21"/>
      <c r="M645" s="19"/>
      <c r="N645" s="19"/>
      <c r="O645" s="18"/>
      <c r="P645" s="18"/>
      <c r="Q645" s="18"/>
      <c r="R645" s="18"/>
      <c r="S645" s="18"/>
      <c r="T645" s="18"/>
      <c r="U645" s="18"/>
      <c r="V645" s="18"/>
      <c r="W645" s="18"/>
      <c r="X645" s="18"/>
      <c r="Y645" s="18"/>
      <c r="Z645" s="18"/>
      <c r="AA645" s="18"/>
      <c r="AB645" s="18"/>
      <c r="AC645" s="19"/>
    </row>
    <row r="646" spans="1:29" ht="13" x14ac:dyDescent="0.15">
      <c r="A646" s="19"/>
      <c r="B646" s="19"/>
      <c r="C646" s="19"/>
      <c r="D646" s="19"/>
      <c r="E646" s="19"/>
      <c r="F646" s="21"/>
      <c r="G646" s="21"/>
      <c r="H646" s="21"/>
      <c r="I646" s="19"/>
      <c r="J646" s="19"/>
      <c r="K646" s="21"/>
      <c r="L646" s="21"/>
      <c r="M646" s="19"/>
      <c r="N646" s="19"/>
      <c r="O646" s="18"/>
      <c r="P646" s="18"/>
      <c r="Q646" s="18"/>
      <c r="R646" s="18"/>
      <c r="S646" s="18"/>
      <c r="T646" s="18"/>
      <c r="U646" s="18"/>
      <c r="V646" s="18"/>
      <c r="W646" s="18"/>
      <c r="X646" s="18"/>
      <c r="Y646" s="18"/>
      <c r="Z646" s="18"/>
      <c r="AA646" s="18"/>
      <c r="AB646" s="18"/>
      <c r="AC646" s="19"/>
    </row>
    <row r="647" spans="1:29" ht="13" x14ac:dyDescent="0.15">
      <c r="A647" s="19"/>
      <c r="B647" s="19"/>
      <c r="C647" s="19"/>
      <c r="D647" s="19"/>
      <c r="E647" s="19"/>
      <c r="F647" s="21"/>
      <c r="G647" s="21"/>
      <c r="H647" s="21"/>
      <c r="I647" s="19"/>
      <c r="J647" s="19"/>
      <c r="K647" s="21"/>
      <c r="L647" s="21"/>
      <c r="M647" s="19"/>
      <c r="N647" s="19"/>
      <c r="O647" s="18"/>
      <c r="P647" s="18"/>
      <c r="Q647" s="18"/>
      <c r="R647" s="18"/>
      <c r="S647" s="18"/>
      <c r="T647" s="18"/>
      <c r="U647" s="18"/>
      <c r="V647" s="18"/>
      <c r="W647" s="18"/>
      <c r="X647" s="18"/>
      <c r="Y647" s="18"/>
      <c r="Z647" s="18"/>
      <c r="AA647" s="18"/>
      <c r="AB647" s="18"/>
      <c r="AC647" s="19"/>
    </row>
    <row r="648" spans="1:29" ht="13" x14ac:dyDescent="0.15">
      <c r="A648" s="19"/>
      <c r="B648" s="19"/>
      <c r="C648" s="19"/>
      <c r="D648" s="19"/>
      <c r="E648" s="19"/>
      <c r="F648" s="21"/>
      <c r="G648" s="21"/>
      <c r="H648" s="21"/>
      <c r="I648" s="19"/>
      <c r="J648" s="19"/>
      <c r="K648" s="21"/>
      <c r="L648" s="21"/>
      <c r="M648" s="19"/>
      <c r="N648" s="19"/>
      <c r="O648" s="18"/>
      <c r="P648" s="18"/>
      <c r="Q648" s="18"/>
      <c r="R648" s="18"/>
      <c r="S648" s="18"/>
      <c r="T648" s="18"/>
      <c r="U648" s="18"/>
      <c r="V648" s="18"/>
      <c r="W648" s="18"/>
      <c r="X648" s="18"/>
      <c r="Y648" s="18"/>
      <c r="Z648" s="18"/>
      <c r="AA648" s="18"/>
      <c r="AB648" s="18"/>
      <c r="AC648" s="19"/>
    </row>
    <row r="649" spans="1:29" ht="13" x14ac:dyDescent="0.15">
      <c r="A649" s="19"/>
      <c r="B649" s="19"/>
      <c r="C649" s="19"/>
      <c r="D649" s="19"/>
      <c r="E649" s="19"/>
      <c r="F649" s="21"/>
      <c r="G649" s="21"/>
      <c r="H649" s="21"/>
      <c r="I649" s="19"/>
      <c r="J649" s="19"/>
      <c r="K649" s="21"/>
      <c r="L649" s="21"/>
      <c r="M649" s="19"/>
      <c r="N649" s="19"/>
      <c r="O649" s="18"/>
      <c r="P649" s="18"/>
      <c r="Q649" s="18"/>
      <c r="R649" s="18"/>
      <c r="S649" s="18"/>
      <c r="T649" s="18"/>
      <c r="U649" s="18"/>
      <c r="V649" s="18"/>
      <c r="W649" s="18"/>
      <c r="X649" s="18"/>
      <c r="Y649" s="18"/>
      <c r="Z649" s="18"/>
      <c r="AA649" s="18"/>
      <c r="AB649" s="18"/>
      <c r="AC649" s="19"/>
    </row>
    <row r="650" spans="1:29" ht="13" x14ac:dyDescent="0.15">
      <c r="A650" s="19"/>
      <c r="B650" s="19"/>
      <c r="C650" s="19"/>
      <c r="D650" s="19"/>
      <c r="E650" s="19"/>
      <c r="F650" s="21"/>
      <c r="G650" s="21"/>
      <c r="H650" s="21"/>
      <c r="I650" s="19"/>
      <c r="J650" s="19"/>
      <c r="K650" s="21"/>
      <c r="L650" s="21"/>
      <c r="M650" s="19"/>
      <c r="N650" s="19"/>
      <c r="O650" s="18"/>
      <c r="P650" s="18"/>
      <c r="Q650" s="18"/>
      <c r="R650" s="18"/>
      <c r="S650" s="18"/>
      <c r="T650" s="18"/>
      <c r="U650" s="18"/>
      <c r="V650" s="18"/>
      <c r="W650" s="18"/>
      <c r="X650" s="18"/>
      <c r="Y650" s="18"/>
      <c r="Z650" s="18"/>
      <c r="AA650" s="18"/>
      <c r="AB650" s="18"/>
      <c r="AC650" s="19"/>
    </row>
    <row r="651" spans="1:29" ht="13" x14ac:dyDescent="0.15">
      <c r="A651" s="19"/>
      <c r="B651" s="19"/>
      <c r="C651" s="19"/>
      <c r="D651" s="19"/>
      <c r="E651" s="19"/>
      <c r="F651" s="21"/>
      <c r="G651" s="21"/>
      <c r="H651" s="21"/>
      <c r="I651" s="19"/>
      <c r="J651" s="19"/>
      <c r="K651" s="21"/>
      <c r="L651" s="21"/>
      <c r="M651" s="19"/>
      <c r="N651" s="19"/>
      <c r="O651" s="18"/>
      <c r="P651" s="18"/>
      <c r="Q651" s="18"/>
      <c r="R651" s="18"/>
      <c r="S651" s="18"/>
      <c r="T651" s="18"/>
      <c r="U651" s="18"/>
      <c r="V651" s="18"/>
      <c r="W651" s="18"/>
      <c r="X651" s="18"/>
      <c r="Y651" s="18"/>
      <c r="Z651" s="18"/>
      <c r="AA651" s="18"/>
      <c r="AB651" s="18"/>
      <c r="AC651" s="19"/>
    </row>
    <row r="652" spans="1:29" ht="13" x14ac:dyDescent="0.15">
      <c r="A652" s="19"/>
      <c r="B652" s="19"/>
      <c r="C652" s="19"/>
      <c r="D652" s="19"/>
      <c r="E652" s="19"/>
      <c r="F652" s="21"/>
      <c r="G652" s="21"/>
      <c r="H652" s="21"/>
      <c r="I652" s="19"/>
      <c r="J652" s="19"/>
      <c r="K652" s="21"/>
      <c r="L652" s="21"/>
      <c r="M652" s="19"/>
      <c r="N652" s="19"/>
      <c r="O652" s="18"/>
      <c r="P652" s="18"/>
      <c r="Q652" s="18"/>
      <c r="R652" s="18"/>
      <c r="S652" s="18"/>
      <c r="T652" s="18"/>
      <c r="U652" s="18"/>
      <c r="V652" s="18"/>
      <c r="W652" s="18"/>
      <c r="X652" s="18"/>
      <c r="Y652" s="18"/>
      <c r="Z652" s="18"/>
      <c r="AA652" s="18"/>
      <c r="AB652" s="18"/>
      <c r="AC652" s="19"/>
    </row>
    <row r="653" spans="1:29" ht="13" x14ac:dyDescent="0.15">
      <c r="A653" s="19"/>
      <c r="B653" s="19"/>
      <c r="C653" s="19"/>
      <c r="D653" s="19"/>
      <c r="E653" s="19"/>
      <c r="F653" s="21"/>
      <c r="G653" s="21"/>
      <c r="H653" s="21"/>
      <c r="I653" s="19"/>
      <c r="J653" s="19"/>
      <c r="K653" s="21"/>
      <c r="L653" s="21"/>
      <c r="M653" s="19"/>
      <c r="N653" s="19"/>
      <c r="O653" s="18"/>
      <c r="P653" s="18"/>
      <c r="Q653" s="18"/>
      <c r="R653" s="18"/>
      <c r="S653" s="18"/>
      <c r="T653" s="18"/>
      <c r="U653" s="18"/>
      <c r="V653" s="18"/>
      <c r="W653" s="18"/>
      <c r="X653" s="18"/>
      <c r="Y653" s="18"/>
      <c r="Z653" s="18"/>
      <c r="AA653" s="18"/>
      <c r="AB653" s="18"/>
      <c r="AC653" s="19"/>
    </row>
    <row r="654" spans="1:29" ht="13" x14ac:dyDescent="0.15">
      <c r="A654" s="19"/>
      <c r="B654" s="19"/>
      <c r="C654" s="19"/>
      <c r="D654" s="19"/>
      <c r="E654" s="19"/>
      <c r="F654" s="21"/>
      <c r="G654" s="21"/>
      <c r="H654" s="21"/>
      <c r="I654" s="19"/>
      <c r="J654" s="19"/>
      <c r="K654" s="21"/>
      <c r="L654" s="21"/>
      <c r="M654" s="19"/>
      <c r="N654" s="19"/>
      <c r="O654" s="18"/>
      <c r="P654" s="18"/>
      <c r="Q654" s="18"/>
      <c r="R654" s="18"/>
      <c r="S654" s="18"/>
      <c r="T654" s="18"/>
      <c r="U654" s="18"/>
      <c r="V654" s="18"/>
      <c r="W654" s="18"/>
      <c r="X654" s="18"/>
      <c r="Y654" s="18"/>
      <c r="Z654" s="18"/>
      <c r="AA654" s="18"/>
      <c r="AB654" s="18"/>
      <c r="AC654" s="19"/>
    </row>
    <row r="655" spans="1:29" ht="13" x14ac:dyDescent="0.15">
      <c r="A655" s="19"/>
      <c r="B655" s="19"/>
      <c r="C655" s="19"/>
      <c r="D655" s="19"/>
      <c r="E655" s="19"/>
      <c r="F655" s="21"/>
      <c r="G655" s="21"/>
      <c r="H655" s="21"/>
      <c r="I655" s="19"/>
      <c r="J655" s="19"/>
      <c r="K655" s="21"/>
      <c r="L655" s="21"/>
      <c r="M655" s="19"/>
      <c r="N655" s="19"/>
      <c r="O655" s="18"/>
      <c r="P655" s="18"/>
      <c r="Q655" s="18"/>
      <c r="R655" s="18"/>
      <c r="S655" s="18"/>
      <c r="T655" s="18"/>
      <c r="U655" s="18"/>
      <c r="V655" s="18"/>
      <c r="W655" s="18"/>
      <c r="X655" s="18"/>
      <c r="Y655" s="18"/>
      <c r="Z655" s="18"/>
      <c r="AA655" s="18"/>
      <c r="AB655" s="18"/>
      <c r="AC655" s="19"/>
    </row>
    <row r="656" spans="1:29" ht="13" x14ac:dyDescent="0.15">
      <c r="A656" s="19"/>
      <c r="B656" s="19"/>
      <c r="C656" s="19"/>
      <c r="D656" s="19"/>
      <c r="E656" s="19"/>
      <c r="F656" s="21"/>
      <c r="G656" s="21"/>
      <c r="H656" s="21"/>
      <c r="I656" s="19"/>
      <c r="J656" s="19"/>
      <c r="K656" s="21"/>
      <c r="L656" s="21"/>
      <c r="M656" s="19"/>
      <c r="N656" s="19"/>
      <c r="O656" s="18"/>
      <c r="P656" s="18"/>
      <c r="Q656" s="18"/>
      <c r="R656" s="18"/>
      <c r="S656" s="18"/>
      <c r="T656" s="18"/>
      <c r="U656" s="18"/>
      <c r="V656" s="18"/>
      <c r="W656" s="18"/>
      <c r="X656" s="18"/>
      <c r="Y656" s="18"/>
      <c r="Z656" s="18"/>
      <c r="AA656" s="18"/>
      <c r="AB656" s="18"/>
      <c r="AC656" s="19"/>
    </row>
    <row r="657" spans="1:29" ht="13" x14ac:dyDescent="0.15">
      <c r="A657" s="19"/>
      <c r="B657" s="19"/>
      <c r="C657" s="19"/>
      <c r="D657" s="19"/>
      <c r="E657" s="19"/>
      <c r="F657" s="21"/>
      <c r="G657" s="21"/>
      <c r="H657" s="21"/>
      <c r="I657" s="19"/>
      <c r="J657" s="19"/>
      <c r="K657" s="21"/>
      <c r="L657" s="21"/>
      <c r="M657" s="19"/>
      <c r="N657" s="19"/>
      <c r="O657" s="18"/>
      <c r="P657" s="18"/>
      <c r="Q657" s="18"/>
      <c r="R657" s="18"/>
      <c r="S657" s="18"/>
      <c r="T657" s="18"/>
      <c r="U657" s="18"/>
      <c r="V657" s="18"/>
      <c r="W657" s="18"/>
      <c r="X657" s="18"/>
      <c r="Y657" s="18"/>
      <c r="Z657" s="18"/>
      <c r="AA657" s="18"/>
      <c r="AB657" s="18"/>
      <c r="AC657" s="19"/>
    </row>
    <row r="658" spans="1:29" ht="13" x14ac:dyDescent="0.15">
      <c r="A658" s="19"/>
      <c r="B658" s="19"/>
      <c r="C658" s="19"/>
      <c r="D658" s="19"/>
      <c r="E658" s="19"/>
      <c r="F658" s="21"/>
      <c r="G658" s="21"/>
      <c r="H658" s="21"/>
      <c r="I658" s="19"/>
      <c r="J658" s="19"/>
      <c r="K658" s="21"/>
      <c r="L658" s="21"/>
      <c r="M658" s="19"/>
      <c r="N658" s="19"/>
      <c r="O658" s="18"/>
      <c r="P658" s="18"/>
      <c r="Q658" s="18"/>
      <c r="R658" s="18"/>
      <c r="S658" s="18"/>
      <c r="T658" s="18"/>
      <c r="U658" s="18"/>
      <c r="V658" s="18"/>
      <c r="W658" s="18"/>
      <c r="X658" s="18"/>
      <c r="Y658" s="18"/>
      <c r="Z658" s="18"/>
      <c r="AA658" s="18"/>
      <c r="AB658" s="18"/>
      <c r="AC658" s="19"/>
    </row>
    <row r="659" spans="1:29" ht="13" x14ac:dyDescent="0.15">
      <c r="A659" s="19"/>
      <c r="B659" s="19"/>
      <c r="C659" s="19"/>
      <c r="D659" s="19"/>
      <c r="E659" s="19"/>
      <c r="F659" s="21"/>
      <c r="G659" s="21"/>
      <c r="H659" s="21"/>
      <c r="I659" s="19"/>
      <c r="J659" s="19"/>
      <c r="K659" s="21"/>
      <c r="L659" s="21"/>
      <c r="M659" s="19"/>
      <c r="N659" s="19"/>
      <c r="O659" s="18"/>
      <c r="P659" s="18"/>
      <c r="Q659" s="18"/>
      <c r="R659" s="18"/>
      <c r="S659" s="18"/>
      <c r="T659" s="18"/>
      <c r="U659" s="18"/>
      <c r="V659" s="18"/>
      <c r="W659" s="18"/>
      <c r="X659" s="18"/>
      <c r="Y659" s="18"/>
      <c r="Z659" s="18"/>
      <c r="AA659" s="18"/>
      <c r="AB659" s="18"/>
      <c r="AC659" s="19"/>
    </row>
    <row r="660" spans="1:29" ht="13" x14ac:dyDescent="0.15">
      <c r="A660" s="19"/>
      <c r="B660" s="19"/>
      <c r="C660" s="19"/>
      <c r="D660" s="19"/>
      <c r="E660" s="19"/>
      <c r="F660" s="21"/>
      <c r="G660" s="21"/>
      <c r="H660" s="21"/>
      <c r="I660" s="19"/>
      <c r="J660" s="19"/>
      <c r="K660" s="21"/>
      <c r="L660" s="21"/>
      <c r="M660" s="19"/>
      <c r="N660" s="19"/>
      <c r="O660" s="18"/>
      <c r="P660" s="18"/>
      <c r="Q660" s="18"/>
      <c r="R660" s="18"/>
      <c r="S660" s="18"/>
      <c r="T660" s="18"/>
      <c r="U660" s="18"/>
      <c r="V660" s="18"/>
      <c r="W660" s="18"/>
      <c r="X660" s="18"/>
      <c r="Y660" s="18"/>
      <c r="Z660" s="18"/>
      <c r="AA660" s="18"/>
      <c r="AB660" s="18"/>
      <c r="AC660" s="19"/>
    </row>
    <row r="661" spans="1:29" ht="13" x14ac:dyDescent="0.15">
      <c r="A661" s="19"/>
      <c r="B661" s="19"/>
      <c r="C661" s="19"/>
      <c r="D661" s="19"/>
      <c r="E661" s="19"/>
      <c r="F661" s="21"/>
      <c r="G661" s="21"/>
      <c r="H661" s="21"/>
      <c r="I661" s="19"/>
      <c r="J661" s="19"/>
      <c r="K661" s="21"/>
      <c r="L661" s="21"/>
      <c r="M661" s="19"/>
      <c r="N661" s="19"/>
      <c r="O661" s="18"/>
      <c r="P661" s="18"/>
      <c r="Q661" s="18"/>
      <c r="R661" s="18"/>
      <c r="S661" s="18"/>
      <c r="T661" s="18"/>
      <c r="U661" s="18"/>
      <c r="V661" s="18"/>
      <c r="W661" s="18"/>
      <c r="X661" s="18"/>
      <c r="Y661" s="18"/>
      <c r="Z661" s="18"/>
      <c r="AA661" s="18"/>
      <c r="AB661" s="18"/>
      <c r="AC661" s="19"/>
    </row>
    <row r="662" spans="1:29" ht="13" x14ac:dyDescent="0.15">
      <c r="A662" s="19"/>
      <c r="B662" s="19"/>
      <c r="C662" s="19"/>
      <c r="D662" s="19"/>
      <c r="E662" s="19"/>
      <c r="F662" s="21"/>
      <c r="G662" s="21"/>
      <c r="H662" s="21"/>
      <c r="I662" s="19"/>
      <c r="J662" s="19"/>
      <c r="K662" s="21"/>
      <c r="L662" s="21"/>
      <c r="M662" s="19"/>
      <c r="N662" s="19"/>
      <c r="O662" s="18"/>
      <c r="P662" s="18"/>
      <c r="Q662" s="18"/>
      <c r="R662" s="18"/>
      <c r="S662" s="18"/>
      <c r="T662" s="18"/>
      <c r="U662" s="18"/>
      <c r="V662" s="18"/>
      <c r="W662" s="18"/>
      <c r="X662" s="18"/>
      <c r="Y662" s="18"/>
      <c r="Z662" s="18"/>
      <c r="AA662" s="18"/>
      <c r="AB662" s="18"/>
      <c r="AC662" s="19"/>
    </row>
    <row r="663" spans="1:29" ht="13" x14ac:dyDescent="0.15">
      <c r="A663" s="19"/>
      <c r="B663" s="19"/>
      <c r="C663" s="19"/>
      <c r="D663" s="19"/>
      <c r="E663" s="19"/>
      <c r="F663" s="21"/>
      <c r="G663" s="21"/>
      <c r="H663" s="21"/>
      <c r="I663" s="19"/>
      <c r="J663" s="19"/>
      <c r="K663" s="21"/>
      <c r="L663" s="21"/>
      <c r="M663" s="19"/>
      <c r="N663" s="19"/>
      <c r="O663" s="18"/>
      <c r="P663" s="18"/>
      <c r="Q663" s="18"/>
      <c r="R663" s="18"/>
      <c r="S663" s="18"/>
      <c r="T663" s="18"/>
      <c r="U663" s="18"/>
      <c r="V663" s="18"/>
      <c r="W663" s="18"/>
      <c r="X663" s="18"/>
      <c r="Y663" s="18"/>
      <c r="Z663" s="18"/>
      <c r="AA663" s="18"/>
      <c r="AB663" s="18"/>
      <c r="AC663" s="19"/>
    </row>
    <row r="664" spans="1:29" ht="13" x14ac:dyDescent="0.15">
      <c r="A664" s="19"/>
      <c r="B664" s="19"/>
      <c r="C664" s="19"/>
      <c r="D664" s="19"/>
      <c r="E664" s="19"/>
      <c r="F664" s="21"/>
      <c r="G664" s="21"/>
      <c r="H664" s="21"/>
      <c r="I664" s="19"/>
      <c r="J664" s="19"/>
      <c r="K664" s="21"/>
      <c r="L664" s="21"/>
      <c r="M664" s="19"/>
      <c r="N664" s="19"/>
      <c r="O664" s="18"/>
      <c r="P664" s="18"/>
      <c r="Q664" s="18"/>
      <c r="R664" s="18"/>
      <c r="S664" s="18"/>
      <c r="T664" s="18"/>
      <c r="U664" s="18"/>
      <c r="V664" s="18"/>
      <c r="W664" s="18"/>
      <c r="X664" s="18"/>
      <c r="Y664" s="18"/>
      <c r="Z664" s="18"/>
      <c r="AA664" s="18"/>
      <c r="AB664" s="18"/>
      <c r="AC664" s="19"/>
    </row>
    <row r="665" spans="1:29" ht="13" x14ac:dyDescent="0.15">
      <c r="A665" s="19"/>
      <c r="B665" s="19"/>
      <c r="C665" s="19"/>
      <c r="D665" s="19"/>
      <c r="E665" s="19"/>
      <c r="F665" s="21"/>
      <c r="G665" s="21"/>
      <c r="H665" s="21"/>
      <c r="I665" s="19"/>
      <c r="J665" s="19"/>
      <c r="K665" s="21"/>
      <c r="L665" s="21"/>
      <c r="M665" s="19"/>
      <c r="N665" s="19"/>
      <c r="O665" s="18"/>
      <c r="P665" s="18"/>
      <c r="Q665" s="18"/>
      <c r="R665" s="18"/>
      <c r="S665" s="18"/>
      <c r="T665" s="18"/>
      <c r="U665" s="18"/>
      <c r="V665" s="18"/>
      <c r="W665" s="18"/>
      <c r="X665" s="18"/>
      <c r="Y665" s="18"/>
      <c r="Z665" s="18"/>
      <c r="AA665" s="18"/>
      <c r="AB665" s="18"/>
      <c r="AC665" s="19"/>
    </row>
    <row r="666" spans="1:29" ht="13" x14ac:dyDescent="0.15">
      <c r="A666" s="19"/>
      <c r="B666" s="19"/>
      <c r="C666" s="19"/>
      <c r="D666" s="19"/>
      <c r="E666" s="19"/>
      <c r="F666" s="21"/>
      <c r="G666" s="21"/>
      <c r="H666" s="21"/>
      <c r="I666" s="19"/>
      <c r="J666" s="19"/>
      <c r="K666" s="21"/>
      <c r="L666" s="21"/>
      <c r="M666" s="19"/>
      <c r="N666" s="19"/>
      <c r="O666" s="18"/>
      <c r="P666" s="18"/>
      <c r="Q666" s="18"/>
      <c r="R666" s="18"/>
      <c r="S666" s="18"/>
      <c r="T666" s="18"/>
      <c r="U666" s="18"/>
      <c r="V666" s="18"/>
      <c r="W666" s="18"/>
      <c r="X666" s="18"/>
      <c r="Y666" s="18"/>
      <c r="Z666" s="18"/>
      <c r="AA666" s="18"/>
      <c r="AB666" s="18"/>
      <c r="AC666" s="19"/>
    </row>
    <row r="667" spans="1:29" ht="13" x14ac:dyDescent="0.15">
      <c r="A667" s="19"/>
      <c r="B667" s="19"/>
      <c r="C667" s="19"/>
      <c r="D667" s="19"/>
      <c r="E667" s="19"/>
      <c r="F667" s="21"/>
      <c r="G667" s="21"/>
      <c r="H667" s="21"/>
      <c r="I667" s="19"/>
      <c r="J667" s="19"/>
      <c r="K667" s="21"/>
      <c r="L667" s="21"/>
      <c r="M667" s="19"/>
      <c r="N667" s="19"/>
      <c r="O667" s="18"/>
      <c r="P667" s="18"/>
      <c r="Q667" s="18"/>
      <c r="R667" s="18"/>
      <c r="S667" s="18"/>
      <c r="T667" s="18"/>
      <c r="U667" s="18"/>
      <c r="V667" s="18"/>
      <c r="W667" s="18"/>
      <c r="X667" s="18"/>
      <c r="Y667" s="18"/>
      <c r="Z667" s="18"/>
      <c r="AA667" s="18"/>
      <c r="AB667" s="18"/>
      <c r="AC667" s="19"/>
    </row>
    <row r="668" spans="1:29" ht="13" x14ac:dyDescent="0.15">
      <c r="A668" s="19"/>
      <c r="B668" s="19"/>
      <c r="C668" s="19"/>
      <c r="D668" s="19"/>
      <c r="E668" s="19"/>
      <c r="F668" s="21"/>
      <c r="G668" s="21"/>
      <c r="H668" s="21"/>
      <c r="I668" s="19"/>
      <c r="J668" s="19"/>
      <c r="K668" s="21"/>
      <c r="L668" s="21"/>
      <c r="M668" s="19"/>
      <c r="N668" s="19"/>
      <c r="O668" s="18"/>
      <c r="P668" s="18"/>
      <c r="Q668" s="18"/>
      <c r="R668" s="18"/>
      <c r="S668" s="18"/>
      <c r="T668" s="18"/>
      <c r="U668" s="18"/>
      <c r="V668" s="18"/>
      <c r="W668" s="18"/>
      <c r="X668" s="18"/>
      <c r="Y668" s="18"/>
      <c r="Z668" s="18"/>
      <c r="AA668" s="18"/>
      <c r="AB668" s="18"/>
      <c r="AC668" s="19"/>
    </row>
    <row r="669" spans="1:29" ht="13" x14ac:dyDescent="0.15">
      <c r="A669" s="19"/>
      <c r="B669" s="19"/>
      <c r="C669" s="19"/>
      <c r="D669" s="19"/>
      <c r="E669" s="19"/>
      <c r="F669" s="21"/>
      <c r="G669" s="21"/>
      <c r="H669" s="21"/>
      <c r="I669" s="19"/>
      <c r="J669" s="19"/>
      <c r="K669" s="21"/>
      <c r="L669" s="21"/>
      <c r="M669" s="19"/>
      <c r="N669" s="19"/>
      <c r="O669" s="18"/>
      <c r="P669" s="18"/>
      <c r="Q669" s="18"/>
      <c r="R669" s="18"/>
      <c r="S669" s="18"/>
      <c r="T669" s="18"/>
      <c r="U669" s="18"/>
      <c r="V669" s="18"/>
      <c r="W669" s="18"/>
      <c r="X669" s="18"/>
      <c r="Y669" s="18"/>
      <c r="Z669" s="18"/>
      <c r="AA669" s="18"/>
      <c r="AB669" s="18"/>
      <c r="AC669" s="19"/>
    </row>
    <row r="670" spans="1:29" ht="13" x14ac:dyDescent="0.15">
      <c r="A670" s="19"/>
      <c r="B670" s="19"/>
      <c r="C670" s="19"/>
      <c r="D670" s="19"/>
      <c r="E670" s="19"/>
      <c r="F670" s="21"/>
      <c r="G670" s="21"/>
      <c r="H670" s="21"/>
      <c r="I670" s="19"/>
      <c r="J670" s="19"/>
      <c r="K670" s="21"/>
      <c r="L670" s="21"/>
      <c r="M670" s="19"/>
      <c r="N670" s="19"/>
      <c r="O670" s="18"/>
      <c r="P670" s="18"/>
      <c r="Q670" s="18"/>
      <c r="R670" s="18"/>
      <c r="S670" s="18"/>
      <c r="T670" s="18"/>
      <c r="U670" s="18"/>
      <c r="V670" s="18"/>
      <c r="W670" s="18"/>
      <c r="X670" s="18"/>
      <c r="Y670" s="18"/>
      <c r="Z670" s="18"/>
      <c r="AA670" s="18"/>
      <c r="AB670" s="18"/>
      <c r="AC670" s="19"/>
    </row>
    <row r="671" spans="1:29" ht="13" x14ac:dyDescent="0.15">
      <c r="A671" s="19"/>
      <c r="B671" s="19"/>
      <c r="C671" s="19"/>
      <c r="D671" s="19"/>
      <c r="E671" s="19"/>
      <c r="F671" s="21"/>
      <c r="G671" s="21"/>
      <c r="H671" s="21"/>
      <c r="I671" s="19"/>
      <c r="J671" s="19"/>
      <c r="K671" s="21"/>
      <c r="L671" s="21"/>
      <c r="M671" s="19"/>
      <c r="N671" s="19"/>
      <c r="O671" s="18"/>
      <c r="P671" s="18"/>
      <c r="Q671" s="18"/>
      <c r="R671" s="18"/>
      <c r="S671" s="18"/>
      <c r="T671" s="18"/>
      <c r="U671" s="18"/>
      <c r="V671" s="18"/>
      <c r="W671" s="18"/>
      <c r="X671" s="18"/>
      <c r="Y671" s="18"/>
      <c r="Z671" s="18"/>
      <c r="AA671" s="18"/>
      <c r="AB671" s="18"/>
      <c r="AC671" s="19"/>
    </row>
    <row r="672" spans="1:29" ht="13" x14ac:dyDescent="0.15">
      <c r="A672" s="19"/>
      <c r="B672" s="19"/>
      <c r="C672" s="19"/>
      <c r="D672" s="19"/>
      <c r="E672" s="19"/>
      <c r="F672" s="21"/>
      <c r="G672" s="21"/>
      <c r="H672" s="21"/>
      <c r="I672" s="19"/>
      <c r="J672" s="19"/>
      <c r="K672" s="21"/>
      <c r="L672" s="21"/>
      <c r="M672" s="19"/>
      <c r="N672" s="19"/>
      <c r="O672" s="18"/>
      <c r="P672" s="18"/>
      <c r="Q672" s="18"/>
      <c r="R672" s="18"/>
      <c r="S672" s="18"/>
      <c r="T672" s="18"/>
      <c r="U672" s="18"/>
      <c r="V672" s="18"/>
      <c r="W672" s="18"/>
      <c r="X672" s="18"/>
      <c r="Y672" s="18"/>
      <c r="Z672" s="18"/>
      <c r="AA672" s="18"/>
      <c r="AB672" s="18"/>
      <c r="AC672" s="19"/>
    </row>
    <row r="673" spans="1:29" ht="13" x14ac:dyDescent="0.15">
      <c r="A673" s="19"/>
      <c r="B673" s="19"/>
      <c r="C673" s="19"/>
      <c r="D673" s="19"/>
      <c r="E673" s="19"/>
      <c r="F673" s="21"/>
      <c r="G673" s="21"/>
      <c r="H673" s="21"/>
      <c r="I673" s="19"/>
      <c r="J673" s="19"/>
      <c r="K673" s="21"/>
      <c r="L673" s="21"/>
      <c r="M673" s="19"/>
      <c r="N673" s="19"/>
      <c r="O673" s="18"/>
      <c r="P673" s="18"/>
      <c r="Q673" s="18"/>
      <c r="R673" s="18"/>
      <c r="S673" s="18"/>
      <c r="T673" s="18"/>
      <c r="U673" s="18"/>
      <c r="V673" s="18"/>
      <c r="W673" s="18"/>
      <c r="X673" s="18"/>
      <c r="Y673" s="18"/>
      <c r="Z673" s="18"/>
      <c r="AA673" s="18"/>
      <c r="AB673" s="18"/>
      <c r="AC673" s="19"/>
    </row>
    <row r="674" spans="1:29" ht="13" x14ac:dyDescent="0.15">
      <c r="A674" s="19"/>
      <c r="B674" s="19"/>
      <c r="C674" s="19"/>
      <c r="D674" s="19"/>
      <c r="E674" s="19"/>
      <c r="F674" s="21"/>
      <c r="G674" s="21"/>
      <c r="H674" s="21"/>
      <c r="I674" s="19"/>
      <c r="J674" s="19"/>
      <c r="K674" s="21"/>
      <c r="L674" s="21"/>
      <c r="M674" s="19"/>
      <c r="N674" s="19"/>
      <c r="O674" s="18"/>
      <c r="P674" s="18"/>
      <c r="Q674" s="18"/>
      <c r="R674" s="18"/>
      <c r="S674" s="18"/>
      <c r="T674" s="18"/>
      <c r="U674" s="18"/>
      <c r="V674" s="18"/>
      <c r="W674" s="18"/>
      <c r="X674" s="18"/>
      <c r="Y674" s="18"/>
      <c r="Z674" s="18"/>
      <c r="AA674" s="18"/>
      <c r="AB674" s="18"/>
      <c r="AC674" s="19"/>
    </row>
    <row r="675" spans="1:29" ht="13" x14ac:dyDescent="0.15">
      <c r="A675" s="19"/>
      <c r="B675" s="19"/>
      <c r="C675" s="19"/>
      <c r="D675" s="19"/>
      <c r="E675" s="19"/>
      <c r="F675" s="21"/>
      <c r="G675" s="21"/>
      <c r="H675" s="21"/>
      <c r="I675" s="19"/>
      <c r="J675" s="19"/>
      <c r="K675" s="21"/>
      <c r="L675" s="21"/>
      <c r="M675" s="19"/>
      <c r="N675" s="19"/>
      <c r="O675" s="18"/>
      <c r="P675" s="18"/>
      <c r="Q675" s="18"/>
      <c r="R675" s="18"/>
      <c r="S675" s="18"/>
      <c r="T675" s="18"/>
      <c r="U675" s="18"/>
      <c r="V675" s="18"/>
      <c r="W675" s="18"/>
      <c r="X675" s="18"/>
      <c r="Y675" s="18"/>
      <c r="Z675" s="18"/>
      <c r="AA675" s="18"/>
      <c r="AB675" s="18"/>
      <c r="AC675" s="19"/>
    </row>
    <row r="676" spans="1:29" ht="13" x14ac:dyDescent="0.15">
      <c r="A676" s="19"/>
      <c r="B676" s="19"/>
      <c r="C676" s="19"/>
      <c r="D676" s="19"/>
      <c r="E676" s="19"/>
      <c r="F676" s="21"/>
      <c r="G676" s="21"/>
      <c r="H676" s="21"/>
      <c r="I676" s="19"/>
      <c r="J676" s="19"/>
      <c r="K676" s="21"/>
      <c r="L676" s="21"/>
      <c r="M676" s="19"/>
      <c r="N676" s="19"/>
      <c r="O676" s="18"/>
      <c r="P676" s="18"/>
      <c r="Q676" s="18"/>
      <c r="R676" s="18"/>
      <c r="S676" s="18"/>
      <c r="T676" s="18"/>
      <c r="U676" s="18"/>
      <c r="V676" s="18"/>
      <c r="W676" s="18"/>
      <c r="X676" s="18"/>
      <c r="Y676" s="18"/>
      <c r="Z676" s="18"/>
      <c r="AA676" s="18"/>
      <c r="AB676" s="18"/>
      <c r="AC676" s="19"/>
    </row>
    <row r="677" spans="1:29" ht="13" x14ac:dyDescent="0.15">
      <c r="A677" s="19"/>
      <c r="B677" s="19"/>
      <c r="C677" s="19"/>
      <c r="D677" s="19"/>
      <c r="E677" s="19"/>
      <c r="F677" s="21"/>
      <c r="G677" s="21"/>
      <c r="H677" s="21"/>
      <c r="I677" s="19"/>
      <c r="J677" s="19"/>
      <c r="K677" s="21"/>
      <c r="L677" s="21"/>
      <c r="M677" s="19"/>
      <c r="N677" s="19"/>
      <c r="O677" s="18"/>
      <c r="P677" s="18"/>
      <c r="Q677" s="18"/>
      <c r="R677" s="18"/>
      <c r="S677" s="18"/>
      <c r="T677" s="18"/>
      <c r="U677" s="18"/>
      <c r="V677" s="18"/>
      <c r="W677" s="18"/>
      <c r="X677" s="18"/>
      <c r="Y677" s="18"/>
      <c r="Z677" s="18"/>
      <c r="AA677" s="18"/>
      <c r="AB677" s="18"/>
      <c r="AC677" s="19"/>
    </row>
    <row r="678" spans="1:29" ht="13" x14ac:dyDescent="0.15">
      <c r="A678" s="19"/>
      <c r="B678" s="19"/>
      <c r="C678" s="19"/>
      <c r="D678" s="19"/>
      <c r="E678" s="19"/>
      <c r="F678" s="21"/>
      <c r="G678" s="21"/>
      <c r="H678" s="21"/>
      <c r="I678" s="19"/>
      <c r="J678" s="19"/>
      <c r="K678" s="21"/>
      <c r="L678" s="21"/>
      <c r="M678" s="19"/>
      <c r="N678" s="19"/>
      <c r="O678" s="18"/>
      <c r="P678" s="18"/>
      <c r="Q678" s="18"/>
      <c r="R678" s="18"/>
      <c r="S678" s="18"/>
      <c r="T678" s="18"/>
      <c r="U678" s="18"/>
      <c r="V678" s="18"/>
      <c r="W678" s="18"/>
      <c r="X678" s="18"/>
      <c r="Y678" s="18"/>
      <c r="Z678" s="18"/>
      <c r="AA678" s="18"/>
      <c r="AB678" s="18"/>
      <c r="AC678" s="19"/>
    </row>
    <row r="679" spans="1:29" ht="13" x14ac:dyDescent="0.15">
      <c r="A679" s="19"/>
      <c r="B679" s="19"/>
      <c r="C679" s="19"/>
      <c r="D679" s="19"/>
      <c r="E679" s="19"/>
      <c r="F679" s="21"/>
      <c r="G679" s="21"/>
      <c r="H679" s="21"/>
      <c r="I679" s="19"/>
      <c r="J679" s="19"/>
      <c r="K679" s="21"/>
      <c r="L679" s="21"/>
      <c r="M679" s="19"/>
      <c r="N679" s="19"/>
      <c r="O679" s="18"/>
      <c r="P679" s="18"/>
      <c r="Q679" s="18"/>
      <c r="R679" s="18"/>
      <c r="S679" s="18"/>
      <c r="T679" s="18"/>
      <c r="U679" s="18"/>
      <c r="V679" s="18"/>
      <c r="W679" s="18"/>
      <c r="X679" s="18"/>
      <c r="Y679" s="18"/>
      <c r="Z679" s="18"/>
      <c r="AA679" s="18"/>
      <c r="AB679" s="18"/>
      <c r="AC679" s="19"/>
    </row>
    <row r="680" spans="1:29" ht="13" x14ac:dyDescent="0.15">
      <c r="A680" s="19"/>
      <c r="B680" s="19"/>
      <c r="C680" s="19"/>
      <c r="D680" s="19"/>
      <c r="E680" s="19"/>
      <c r="F680" s="21"/>
      <c r="G680" s="21"/>
      <c r="H680" s="21"/>
      <c r="I680" s="19"/>
      <c r="J680" s="19"/>
      <c r="K680" s="21"/>
      <c r="L680" s="21"/>
      <c r="M680" s="19"/>
      <c r="N680" s="19"/>
      <c r="O680" s="18"/>
      <c r="P680" s="18"/>
      <c r="Q680" s="18"/>
      <c r="R680" s="18"/>
      <c r="S680" s="18"/>
      <c r="T680" s="18"/>
      <c r="U680" s="18"/>
      <c r="V680" s="18"/>
      <c r="W680" s="18"/>
      <c r="X680" s="18"/>
      <c r="Y680" s="18"/>
      <c r="Z680" s="18"/>
      <c r="AA680" s="18"/>
      <c r="AB680" s="18"/>
      <c r="AC680" s="19"/>
    </row>
    <row r="681" spans="1:29" ht="13" x14ac:dyDescent="0.15">
      <c r="A681" s="19"/>
      <c r="B681" s="19"/>
      <c r="C681" s="19"/>
      <c r="D681" s="19"/>
      <c r="E681" s="19"/>
      <c r="F681" s="21"/>
      <c r="G681" s="21"/>
      <c r="H681" s="21"/>
      <c r="I681" s="19"/>
      <c r="J681" s="19"/>
      <c r="K681" s="21"/>
      <c r="L681" s="21"/>
      <c r="M681" s="19"/>
      <c r="N681" s="19"/>
      <c r="O681" s="18"/>
      <c r="P681" s="18"/>
      <c r="Q681" s="18"/>
      <c r="R681" s="18"/>
      <c r="S681" s="18"/>
      <c r="T681" s="18"/>
      <c r="U681" s="18"/>
      <c r="V681" s="18"/>
      <c r="W681" s="18"/>
      <c r="X681" s="18"/>
      <c r="Y681" s="18"/>
      <c r="Z681" s="18"/>
      <c r="AA681" s="18"/>
      <c r="AB681" s="18"/>
      <c r="AC681" s="19"/>
    </row>
    <row r="682" spans="1:29" ht="13" x14ac:dyDescent="0.15">
      <c r="A682" s="19"/>
      <c r="B682" s="19"/>
      <c r="C682" s="19"/>
      <c r="D682" s="19"/>
      <c r="E682" s="19"/>
      <c r="F682" s="21"/>
      <c r="G682" s="21"/>
      <c r="H682" s="21"/>
      <c r="I682" s="19"/>
      <c r="J682" s="19"/>
      <c r="K682" s="21"/>
      <c r="L682" s="21"/>
      <c r="M682" s="19"/>
      <c r="N682" s="19"/>
      <c r="O682" s="18"/>
      <c r="P682" s="18"/>
      <c r="Q682" s="18"/>
      <c r="R682" s="18"/>
      <c r="S682" s="18"/>
      <c r="T682" s="18"/>
      <c r="U682" s="18"/>
      <c r="V682" s="18"/>
      <c r="W682" s="18"/>
      <c r="X682" s="18"/>
      <c r="Y682" s="18"/>
      <c r="Z682" s="18"/>
      <c r="AA682" s="18"/>
      <c r="AB682" s="18"/>
      <c r="AC682" s="19"/>
    </row>
    <row r="683" spans="1:29" ht="13" x14ac:dyDescent="0.15">
      <c r="A683" s="19"/>
      <c r="B683" s="19"/>
      <c r="C683" s="19"/>
      <c r="D683" s="19"/>
      <c r="E683" s="19"/>
      <c r="F683" s="21"/>
      <c r="G683" s="21"/>
      <c r="H683" s="21"/>
      <c r="I683" s="19"/>
      <c r="J683" s="19"/>
      <c r="K683" s="21"/>
      <c r="L683" s="21"/>
      <c r="M683" s="19"/>
      <c r="N683" s="19"/>
      <c r="O683" s="18"/>
      <c r="P683" s="18"/>
      <c r="Q683" s="18"/>
      <c r="R683" s="18"/>
      <c r="S683" s="18"/>
      <c r="T683" s="18"/>
      <c r="U683" s="18"/>
      <c r="V683" s="18"/>
      <c r="W683" s="18"/>
      <c r="X683" s="18"/>
      <c r="Y683" s="18"/>
      <c r="Z683" s="18"/>
      <c r="AA683" s="18"/>
      <c r="AB683" s="18"/>
      <c r="AC683" s="19"/>
    </row>
    <row r="684" spans="1:29" ht="13" x14ac:dyDescent="0.15">
      <c r="A684" s="19"/>
      <c r="B684" s="19"/>
      <c r="C684" s="19"/>
      <c r="D684" s="19"/>
      <c r="E684" s="19"/>
      <c r="F684" s="21"/>
      <c r="G684" s="21"/>
      <c r="H684" s="21"/>
      <c r="I684" s="19"/>
      <c r="J684" s="19"/>
      <c r="K684" s="21"/>
      <c r="L684" s="21"/>
      <c r="M684" s="19"/>
      <c r="N684" s="19"/>
      <c r="O684" s="18"/>
      <c r="P684" s="18"/>
      <c r="Q684" s="18"/>
      <c r="R684" s="18"/>
      <c r="S684" s="18"/>
      <c r="T684" s="18"/>
      <c r="U684" s="18"/>
      <c r="V684" s="18"/>
      <c r="W684" s="18"/>
      <c r="X684" s="18"/>
      <c r="Y684" s="18"/>
      <c r="Z684" s="18"/>
      <c r="AA684" s="18"/>
      <c r="AB684" s="18"/>
      <c r="AC684" s="19"/>
    </row>
    <row r="685" spans="1:29" ht="13" x14ac:dyDescent="0.15">
      <c r="A685" s="19"/>
      <c r="B685" s="19"/>
      <c r="C685" s="19"/>
      <c r="D685" s="19"/>
      <c r="E685" s="19"/>
      <c r="F685" s="21"/>
      <c r="G685" s="21"/>
      <c r="H685" s="21"/>
      <c r="I685" s="19"/>
      <c r="J685" s="19"/>
      <c r="K685" s="21"/>
      <c r="L685" s="21"/>
      <c r="M685" s="19"/>
      <c r="N685" s="19"/>
      <c r="O685" s="18"/>
      <c r="P685" s="18"/>
      <c r="Q685" s="18"/>
      <c r="R685" s="18"/>
      <c r="S685" s="18"/>
      <c r="T685" s="18"/>
      <c r="U685" s="18"/>
      <c r="V685" s="18"/>
      <c r="W685" s="18"/>
      <c r="X685" s="18"/>
      <c r="Y685" s="18"/>
      <c r="Z685" s="18"/>
      <c r="AA685" s="18"/>
      <c r="AB685" s="18"/>
      <c r="AC685" s="19"/>
    </row>
    <row r="686" spans="1:29" ht="13" x14ac:dyDescent="0.15">
      <c r="A686" s="19"/>
      <c r="B686" s="19"/>
      <c r="C686" s="19"/>
      <c r="D686" s="19"/>
      <c r="E686" s="19"/>
      <c r="F686" s="21"/>
      <c r="G686" s="21"/>
      <c r="H686" s="21"/>
      <c r="I686" s="19"/>
      <c r="J686" s="19"/>
      <c r="K686" s="21"/>
      <c r="L686" s="21"/>
      <c r="M686" s="19"/>
      <c r="N686" s="19"/>
      <c r="O686" s="18"/>
      <c r="P686" s="18"/>
      <c r="Q686" s="18"/>
      <c r="R686" s="18"/>
      <c r="S686" s="18"/>
      <c r="T686" s="18"/>
      <c r="U686" s="18"/>
      <c r="V686" s="18"/>
      <c r="W686" s="18"/>
      <c r="X686" s="18"/>
      <c r="Y686" s="18"/>
      <c r="Z686" s="18"/>
      <c r="AA686" s="18"/>
      <c r="AB686" s="18"/>
      <c r="AC686" s="19"/>
    </row>
    <row r="687" spans="1:29" ht="13" x14ac:dyDescent="0.15">
      <c r="A687" s="19"/>
      <c r="B687" s="19"/>
      <c r="C687" s="19"/>
      <c r="D687" s="19"/>
      <c r="E687" s="19"/>
      <c r="F687" s="21"/>
      <c r="G687" s="21"/>
      <c r="H687" s="21"/>
      <c r="I687" s="19"/>
      <c r="J687" s="19"/>
      <c r="K687" s="21"/>
      <c r="L687" s="21"/>
      <c r="M687" s="19"/>
      <c r="N687" s="19"/>
      <c r="O687" s="18"/>
      <c r="P687" s="18"/>
      <c r="Q687" s="18"/>
      <c r="R687" s="18"/>
      <c r="S687" s="18"/>
      <c r="T687" s="18"/>
      <c r="U687" s="18"/>
      <c r="V687" s="18"/>
      <c r="W687" s="18"/>
      <c r="X687" s="18"/>
      <c r="Y687" s="18"/>
      <c r="Z687" s="18"/>
      <c r="AA687" s="18"/>
      <c r="AB687" s="18"/>
      <c r="AC687" s="19"/>
    </row>
    <row r="688" spans="1:29" ht="13" x14ac:dyDescent="0.15">
      <c r="A688" s="19"/>
      <c r="B688" s="19"/>
      <c r="C688" s="19"/>
      <c r="D688" s="19"/>
      <c r="E688" s="19"/>
      <c r="F688" s="21"/>
      <c r="G688" s="21"/>
      <c r="H688" s="21"/>
      <c r="I688" s="19"/>
      <c r="J688" s="19"/>
      <c r="K688" s="21"/>
      <c r="L688" s="21"/>
      <c r="M688" s="19"/>
      <c r="N688" s="19"/>
      <c r="O688" s="18"/>
      <c r="P688" s="18"/>
      <c r="Q688" s="18"/>
      <c r="R688" s="18"/>
      <c r="S688" s="18"/>
      <c r="T688" s="18"/>
      <c r="U688" s="18"/>
      <c r="V688" s="18"/>
      <c r="W688" s="18"/>
      <c r="X688" s="18"/>
      <c r="Y688" s="18"/>
      <c r="Z688" s="18"/>
      <c r="AA688" s="18"/>
      <c r="AB688" s="18"/>
      <c r="AC688" s="19"/>
    </row>
    <row r="689" spans="1:29" ht="13" x14ac:dyDescent="0.15">
      <c r="A689" s="19"/>
      <c r="B689" s="19"/>
      <c r="C689" s="19"/>
      <c r="D689" s="19"/>
      <c r="E689" s="19"/>
      <c r="F689" s="21"/>
      <c r="G689" s="21"/>
      <c r="H689" s="21"/>
      <c r="I689" s="19"/>
      <c r="J689" s="19"/>
      <c r="K689" s="21"/>
      <c r="L689" s="21"/>
      <c r="M689" s="19"/>
      <c r="N689" s="19"/>
      <c r="O689" s="18"/>
      <c r="P689" s="18"/>
      <c r="Q689" s="18"/>
      <c r="R689" s="18"/>
      <c r="S689" s="18"/>
      <c r="T689" s="18"/>
      <c r="U689" s="18"/>
      <c r="V689" s="18"/>
      <c r="W689" s="18"/>
      <c r="X689" s="18"/>
      <c r="Y689" s="18"/>
      <c r="Z689" s="18"/>
      <c r="AA689" s="18"/>
      <c r="AB689" s="18"/>
      <c r="AC689" s="19"/>
    </row>
    <row r="690" spans="1:29" ht="13" x14ac:dyDescent="0.15">
      <c r="A690" s="19"/>
      <c r="B690" s="19"/>
      <c r="C690" s="19"/>
      <c r="D690" s="19"/>
      <c r="E690" s="19"/>
      <c r="F690" s="21"/>
      <c r="G690" s="21"/>
      <c r="H690" s="21"/>
      <c r="I690" s="19"/>
      <c r="J690" s="19"/>
      <c r="K690" s="21"/>
      <c r="L690" s="21"/>
      <c r="M690" s="19"/>
      <c r="N690" s="19"/>
      <c r="O690" s="18"/>
      <c r="P690" s="18"/>
      <c r="Q690" s="18"/>
      <c r="R690" s="18"/>
      <c r="S690" s="18"/>
      <c r="T690" s="18"/>
      <c r="U690" s="18"/>
      <c r="V690" s="18"/>
      <c r="W690" s="18"/>
      <c r="X690" s="18"/>
      <c r="Y690" s="18"/>
      <c r="Z690" s="18"/>
      <c r="AA690" s="18"/>
      <c r="AB690" s="18"/>
      <c r="AC690" s="19"/>
    </row>
    <row r="691" spans="1:29" ht="13" x14ac:dyDescent="0.15">
      <c r="A691" s="19"/>
      <c r="B691" s="19"/>
      <c r="C691" s="19"/>
      <c r="D691" s="19"/>
      <c r="E691" s="19"/>
      <c r="F691" s="21"/>
      <c r="G691" s="21"/>
      <c r="H691" s="21"/>
      <c r="I691" s="19"/>
      <c r="J691" s="19"/>
      <c r="K691" s="21"/>
      <c r="L691" s="21"/>
      <c r="M691" s="19"/>
      <c r="N691" s="19"/>
      <c r="O691" s="18"/>
      <c r="P691" s="18"/>
      <c r="Q691" s="18"/>
      <c r="R691" s="18"/>
      <c r="S691" s="18"/>
      <c r="T691" s="18"/>
      <c r="U691" s="18"/>
      <c r="V691" s="18"/>
      <c r="W691" s="18"/>
      <c r="X691" s="18"/>
      <c r="Y691" s="18"/>
      <c r="Z691" s="18"/>
      <c r="AA691" s="18"/>
      <c r="AB691" s="18"/>
      <c r="AC691" s="19"/>
    </row>
    <row r="692" spans="1:29" ht="13" x14ac:dyDescent="0.15">
      <c r="A692" s="19"/>
      <c r="B692" s="19"/>
      <c r="C692" s="19"/>
      <c r="D692" s="19"/>
      <c r="E692" s="19"/>
      <c r="F692" s="21"/>
      <c r="G692" s="21"/>
      <c r="H692" s="21"/>
      <c r="I692" s="19"/>
      <c r="J692" s="19"/>
      <c r="K692" s="21"/>
      <c r="L692" s="21"/>
      <c r="M692" s="19"/>
      <c r="N692" s="19"/>
      <c r="O692" s="18"/>
      <c r="P692" s="18"/>
      <c r="Q692" s="18"/>
      <c r="R692" s="18"/>
      <c r="S692" s="18"/>
      <c r="T692" s="18"/>
      <c r="U692" s="18"/>
      <c r="V692" s="18"/>
      <c r="W692" s="18"/>
      <c r="X692" s="18"/>
      <c r="Y692" s="18"/>
      <c r="Z692" s="18"/>
      <c r="AA692" s="18"/>
      <c r="AB692" s="18"/>
      <c r="AC692" s="19"/>
    </row>
    <row r="693" spans="1:29" ht="13" x14ac:dyDescent="0.15">
      <c r="A693" s="19"/>
      <c r="B693" s="19"/>
      <c r="C693" s="19"/>
      <c r="D693" s="19"/>
      <c r="E693" s="19"/>
      <c r="F693" s="21"/>
      <c r="G693" s="21"/>
      <c r="H693" s="21"/>
      <c r="I693" s="19"/>
      <c r="J693" s="19"/>
      <c r="K693" s="21"/>
      <c r="L693" s="21"/>
      <c r="M693" s="19"/>
      <c r="N693" s="19"/>
      <c r="O693" s="18"/>
      <c r="P693" s="18"/>
      <c r="Q693" s="18"/>
      <c r="R693" s="18"/>
      <c r="S693" s="18"/>
      <c r="T693" s="18"/>
      <c r="U693" s="18"/>
      <c r="V693" s="18"/>
      <c r="W693" s="18"/>
      <c r="X693" s="18"/>
      <c r="Y693" s="18"/>
      <c r="Z693" s="18"/>
      <c r="AA693" s="18"/>
      <c r="AB693" s="18"/>
      <c r="AC693" s="19"/>
    </row>
    <row r="694" spans="1:29" ht="13" x14ac:dyDescent="0.15">
      <c r="A694" s="19"/>
      <c r="B694" s="19"/>
      <c r="C694" s="19"/>
      <c r="D694" s="19"/>
      <c r="E694" s="19"/>
      <c r="F694" s="21"/>
      <c r="G694" s="21"/>
      <c r="H694" s="21"/>
      <c r="I694" s="19"/>
      <c r="J694" s="19"/>
      <c r="K694" s="21"/>
      <c r="L694" s="21"/>
      <c r="M694" s="19"/>
      <c r="N694" s="19"/>
      <c r="O694" s="18"/>
      <c r="P694" s="18"/>
      <c r="Q694" s="18"/>
      <c r="R694" s="18"/>
      <c r="S694" s="18"/>
      <c r="T694" s="18"/>
      <c r="U694" s="18"/>
      <c r="V694" s="18"/>
      <c r="W694" s="18"/>
      <c r="X694" s="18"/>
      <c r="Y694" s="18"/>
      <c r="Z694" s="18"/>
      <c r="AA694" s="18"/>
      <c r="AB694" s="18"/>
      <c r="AC694" s="19"/>
    </row>
    <row r="695" spans="1:29" ht="13" x14ac:dyDescent="0.15">
      <c r="A695" s="19"/>
      <c r="B695" s="19"/>
      <c r="C695" s="19"/>
      <c r="D695" s="19"/>
      <c r="E695" s="19"/>
      <c r="F695" s="21"/>
      <c r="G695" s="21"/>
      <c r="H695" s="21"/>
      <c r="I695" s="19"/>
      <c r="J695" s="19"/>
      <c r="K695" s="21"/>
      <c r="L695" s="21"/>
      <c r="M695" s="19"/>
      <c r="N695" s="19"/>
      <c r="O695" s="18"/>
      <c r="P695" s="18"/>
      <c r="Q695" s="18"/>
      <c r="R695" s="18"/>
      <c r="S695" s="18"/>
      <c r="T695" s="18"/>
      <c r="U695" s="18"/>
      <c r="V695" s="18"/>
      <c r="W695" s="18"/>
      <c r="X695" s="18"/>
      <c r="Y695" s="18"/>
      <c r="Z695" s="18"/>
      <c r="AA695" s="18"/>
      <c r="AB695" s="18"/>
      <c r="AC695" s="19"/>
    </row>
    <row r="696" spans="1:29" ht="13" x14ac:dyDescent="0.15">
      <c r="A696" s="19"/>
      <c r="B696" s="19"/>
      <c r="C696" s="19"/>
      <c r="D696" s="19"/>
      <c r="E696" s="19"/>
      <c r="F696" s="21"/>
      <c r="G696" s="21"/>
      <c r="H696" s="21"/>
      <c r="I696" s="19"/>
      <c r="J696" s="19"/>
      <c r="K696" s="21"/>
      <c r="L696" s="21"/>
      <c r="M696" s="19"/>
      <c r="N696" s="19"/>
      <c r="O696" s="18"/>
      <c r="P696" s="18"/>
      <c r="Q696" s="18"/>
      <c r="R696" s="18"/>
      <c r="S696" s="18"/>
      <c r="T696" s="18"/>
      <c r="U696" s="18"/>
      <c r="V696" s="18"/>
      <c r="W696" s="18"/>
      <c r="X696" s="18"/>
      <c r="Y696" s="18"/>
      <c r="Z696" s="18"/>
      <c r="AA696" s="18"/>
      <c r="AB696" s="18"/>
      <c r="AC696" s="19"/>
    </row>
    <row r="697" spans="1:29" ht="13" x14ac:dyDescent="0.15">
      <c r="A697" s="19"/>
      <c r="B697" s="19"/>
      <c r="C697" s="19"/>
      <c r="D697" s="19"/>
      <c r="E697" s="19"/>
      <c r="F697" s="21"/>
      <c r="G697" s="21"/>
      <c r="H697" s="21"/>
      <c r="I697" s="19"/>
      <c r="J697" s="19"/>
      <c r="K697" s="21"/>
      <c r="L697" s="21"/>
      <c r="M697" s="19"/>
      <c r="N697" s="19"/>
      <c r="O697" s="18"/>
      <c r="P697" s="18"/>
      <c r="Q697" s="18"/>
      <c r="R697" s="18"/>
      <c r="S697" s="18"/>
      <c r="T697" s="18"/>
      <c r="U697" s="18"/>
      <c r="V697" s="18"/>
      <c r="W697" s="18"/>
      <c r="X697" s="18"/>
      <c r="Y697" s="18"/>
      <c r="Z697" s="18"/>
      <c r="AA697" s="18"/>
      <c r="AB697" s="18"/>
      <c r="AC697" s="19"/>
    </row>
    <row r="698" spans="1:29" ht="13" x14ac:dyDescent="0.15">
      <c r="A698" s="19"/>
      <c r="B698" s="19"/>
      <c r="C698" s="19"/>
      <c r="D698" s="19"/>
      <c r="E698" s="19"/>
      <c r="F698" s="21"/>
      <c r="G698" s="21"/>
      <c r="H698" s="21"/>
      <c r="I698" s="19"/>
      <c r="J698" s="19"/>
      <c r="K698" s="21"/>
      <c r="L698" s="21"/>
      <c r="M698" s="19"/>
      <c r="N698" s="19"/>
      <c r="O698" s="18"/>
      <c r="P698" s="18"/>
      <c r="Q698" s="18"/>
      <c r="R698" s="18"/>
      <c r="S698" s="18"/>
      <c r="T698" s="18"/>
      <c r="U698" s="18"/>
      <c r="V698" s="18"/>
      <c r="W698" s="18"/>
      <c r="X698" s="18"/>
      <c r="Y698" s="18"/>
      <c r="Z698" s="18"/>
      <c r="AA698" s="18"/>
      <c r="AB698" s="18"/>
      <c r="AC698" s="19"/>
    </row>
    <row r="699" spans="1:29" ht="13" x14ac:dyDescent="0.15">
      <c r="A699" s="19"/>
      <c r="B699" s="19"/>
      <c r="C699" s="19"/>
      <c r="D699" s="19"/>
      <c r="E699" s="19"/>
      <c r="F699" s="21"/>
      <c r="G699" s="21"/>
      <c r="H699" s="21"/>
      <c r="I699" s="19"/>
      <c r="J699" s="19"/>
      <c r="K699" s="21"/>
      <c r="L699" s="21"/>
      <c r="M699" s="19"/>
      <c r="N699" s="19"/>
      <c r="O699" s="18"/>
      <c r="P699" s="18"/>
      <c r="Q699" s="18"/>
      <c r="R699" s="18"/>
      <c r="S699" s="18"/>
      <c r="T699" s="18"/>
      <c r="U699" s="18"/>
      <c r="V699" s="18"/>
      <c r="W699" s="18"/>
      <c r="X699" s="18"/>
      <c r="Y699" s="18"/>
      <c r="Z699" s="18"/>
      <c r="AA699" s="18"/>
      <c r="AB699" s="18"/>
      <c r="AC699" s="19"/>
    </row>
    <row r="700" spans="1:29" ht="13" x14ac:dyDescent="0.15">
      <c r="A700" s="19"/>
      <c r="B700" s="19"/>
      <c r="C700" s="19"/>
      <c r="D700" s="19"/>
      <c r="E700" s="19"/>
      <c r="F700" s="21"/>
      <c r="G700" s="21"/>
      <c r="H700" s="21"/>
      <c r="I700" s="19"/>
      <c r="J700" s="19"/>
      <c r="K700" s="21"/>
      <c r="L700" s="21"/>
      <c r="M700" s="19"/>
      <c r="N700" s="19"/>
      <c r="O700" s="18"/>
      <c r="P700" s="18"/>
      <c r="Q700" s="18"/>
      <c r="R700" s="18"/>
      <c r="S700" s="18"/>
      <c r="T700" s="18"/>
      <c r="U700" s="18"/>
      <c r="V700" s="18"/>
      <c r="W700" s="18"/>
      <c r="X700" s="18"/>
      <c r="Y700" s="18"/>
      <c r="Z700" s="18"/>
      <c r="AA700" s="18"/>
      <c r="AB700" s="18"/>
      <c r="AC700" s="19"/>
    </row>
    <row r="701" spans="1:29" ht="13" x14ac:dyDescent="0.15">
      <c r="A701" s="19"/>
      <c r="B701" s="19"/>
      <c r="C701" s="19"/>
      <c r="D701" s="19"/>
      <c r="E701" s="19"/>
      <c r="F701" s="21"/>
      <c r="G701" s="21"/>
      <c r="H701" s="21"/>
      <c r="I701" s="19"/>
      <c r="J701" s="19"/>
      <c r="K701" s="21"/>
      <c r="L701" s="21"/>
      <c r="M701" s="19"/>
      <c r="N701" s="19"/>
      <c r="O701" s="18"/>
      <c r="P701" s="18"/>
      <c r="Q701" s="18"/>
      <c r="R701" s="18"/>
      <c r="S701" s="18"/>
      <c r="T701" s="18"/>
      <c r="U701" s="18"/>
      <c r="V701" s="18"/>
      <c r="W701" s="18"/>
      <c r="X701" s="18"/>
      <c r="Y701" s="18"/>
      <c r="Z701" s="18"/>
      <c r="AA701" s="18"/>
      <c r="AB701" s="18"/>
      <c r="AC701" s="19"/>
    </row>
    <row r="702" spans="1:29" ht="13" x14ac:dyDescent="0.15">
      <c r="A702" s="19"/>
      <c r="B702" s="19"/>
      <c r="C702" s="19"/>
      <c r="D702" s="19"/>
      <c r="E702" s="19"/>
      <c r="F702" s="21"/>
      <c r="G702" s="21"/>
      <c r="H702" s="21"/>
      <c r="I702" s="19"/>
      <c r="J702" s="19"/>
      <c r="K702" s="21"/>
      <c r="L702" s="21"/>
      <c r="M702" s="19"/>
      <c r="N702" s="19"/>
      <c r="O702" s="18"/>
      <c r="P702" s="18"/>
      <c r="Q702" s="18"/>
      <c r="R702" s="18"/>
      <c r="S702" s="18"/>
      <c r="T702" s="18"/>
      <c r="U702" s="18"/>
      <c r="V702" s="18"/>
      <c r="W702" s="18"/>
      <c r="X702" s="18"/>
      <c r="Y702" s="18"/>
      <c r="Z702" s="18"/>
      <c r="AA702" s="18"/>
      <c r="AB702" s="18"/>
      <c r="AC702" s="19"/>
    </row>
    <row r="703" spans="1:29" ht="13" x14ac:dyDescent="0.15">
      <c r="A703" s="19"/>
      <c r="B703" s="19"/>
      <c r="C703" s="19"/>
      <c r="D703" s="19"/>
      <c r="E703" s="19"/>
      <c r="F703" s="21"/>
      <c r="G703" s="21"/>
      <c r="H703" s="21"/>
      <c r="I703" s="19"/>
      <c r="J703" s="19"/>
      <c r="K703" s="21"/>
      <c r="L703" s="21"/>
      <c r="M703" s="19"/>
      <c r="N703" s="19"/>
      <c r="O703" s="18"/>
      <c r="P703" s="18"/>
      <c r="Q703" s="18"/>
      <c r="R703" s="18"/>
      <c r="S703" s="18"/>
      <c r="T703" s="18"/>
      <c r="U703" s="18"/>
      <c r="V703" s="18"/>
      <c r="W703" s="18"/>
      <c r="X703" s="18"/>
      <c r="Y703" s="18"/>
      <c r="Z703" s="18"/>
      <c r="AA703" s="18"/>
      <c r="AB703" s="18"/>
      <c r="AC703" s="19"/>
    </row>
    <row r="704" spans="1:29" ht="13" x14ac:dyDescent="0.15">
      <c r="A704" s="19"/>
      <c r="B704" s="19"/>
      <c r="C704" s="19"/>
      <c r="D704" s="19"/>
      <c r="E704" s="19"/>
      <c r="F704" s="21"/>
      <c r="G704" s="21"/>
      <c r="H704" s="21"/>
      <c r="I704" s="19"/>
      <c r="J704" s="19"/>
      <c r="K704" s="21"/>
      <c r="L704" s="21"/>
      <c r="M704" s="19"/>
      <c r="N704" s="19"/>
      <c r="O704" s="18"/>
      <c r="P704" s="18"/>
      <c r="Q704" s="18"/>
      <c r="R704" s="18"/>
      <c r="S704" s="18"/>
      <c r="T704" s="18"/>
      <c r="U704" s="18"/>
      <c r="V704" s="18"/>
      <c r="W704" s="18"/>
      <c r="X704" s="18"/>
      <c r="Y704" s="18"/>
      <c r="Z704" s="18"/>
      <c r="AA704" s="18"/>
      <c r="AB704" s="18"/>
      <c r="AC704" s="19"/>
    </row>
    <row r="705" spans="1:29" ht="13" x14ac:dyDescent="0.15">
      <c r="A705" s="19"/>
      <c r="B705" s="19"/>
      <c r="C705" s="19"/>
      <c r="D705" s="19"/>
      <c r="E705" s="19"/>
      <c r="F705" s="21"/>
      <c r="G705" s="21"/>
      <c r="H705" s="21"/>
      <c r="I705" s="19"/>
      <c r="J705" s="19"/>
      <c r="K705" s="21"/>
      <c r="L705" s="21"/>
      <c r="M705" s="19"/>
      <c r="N705" s="19"/>
      <c r="O705" s="18"/>
      <c r="P705" s="18"/>
      <c r="Q705" s="18"/>
      <c r="R705" s="18"/>
      <c r="S705" s="18"/>
      <c r="T705" s="18"/>
      <c r="U705" s="18"/>
      <c r="V705" s="18"/>
      <c r="W705" s="18"/>
      <c r="X705" s="18"/>
      <c r="Y705" s="18"/>
      <c r="Z705" s="18"/>
      <c r="AA705" s="18"/>
      <c r="AB705" s="18"/>
      <c r="AC705" s="19"/>
    </row>
    <row r="706" spans="1:29" ht="13" x14ac:dyDescent="0.15">
      <c r="A706" s="19"/>
      <c r="B706" s="19"/>
      <c r="C706" s="19"/>
      <c r="D706" s="19"/>
      <c r="E706" s="19"/>
      <c r="F706" s="21"/>
      <c r="G706" s="21"/>
      <c r="H706" s="21"/>
      <c r="I706" s="19"/>
      <c r="J706" s="19"/>
      <c r="K706" s="21"/>
      <c r="L706" s="21"/>
      <c r="M706" s="19"/>
      <c r="N706" s="19"/>
      <c r="O706" s="18"/>
      <c r="P706" s="18"/>
      <c r="Q706" s="18"/>
      <c r="R706" s="18"/>
      <c r="S706" s="18"/>
      <c r="T706" s="18"/>
      <c r="U706" s="18"/>
      <c r="V706" s="18"/>
      <c r="W706" s="18"/>
      <c r="X706" s="18"/>
      <c r="Y706" s="18"/>
      <c r="Z706" s="18"/>
      <c r="AA706" s="18"/>
      <c r="AB706" s="18"/>
      <c r="AC706" s="19"/>
    </row>
    <row r="707" spans="1:29" ht="13" x14ac:dyDescent="0.15">
      <c r="A707" s="19"/>
      <c r="B707" s="19"/>
      <c r="C707" s="19"/>
      <c r="D707" s="19"/>
      <c r="E707" s="19"/>
      <c r="F707" s="21"/>
      <c r="G707" s="21"/>
      <c r="H707" s="21"/>
      <c r="I707" s="19"/>
      <c r="J707" s="19"/>
      <c r="K707" s="21"/>
      <c r="L707" s="21"/>
      <c r="M707" s="19"/>
      <c r="N707" s="19"/>
      <c r="O707" s="18"/>
      <c r="P707" s="18"/>
      <c r="Q707" s="18"/>
      <c r="R707" s="18"/>
      <c r="S707" s="18"/>
      <c r="T707" s="18"/>
      <c r="U707" s="18"/>
      <c r="V707" s="18"/>
      <c r="W707" s="18"/>
      <c r="X707" s="18"/>
      <c r="Y707" s="18"/>
      <c r="Z707" s="18"/>
      <c r="AA707" s="18"/>
      <c r="AB707" s="18"/>
      <c r="AC707" s="19"/>
    </row>
    <row r="708" spans="1:29" ht="13" x14ac:dyDescent="0.15">
      <c r="A708" s="19"/>
      <c r="B708" s="19"/>
      <c r="C708" s="19"/>
      <c r="D708" s="19"/>
      <c r="E708" s="19"/>
      <c r="F708" s="21"/>
      <c r="G708" s="21"/>
      <c r="H708" s="21"/>
      <c r="I708" s="19"/>
      <c r="J708" s="19"/>
      <c r="K708" s="21"/>
      <c r="L708" s="21"/>
      <c r="M708" s="19"/>
      <c r="N708" s="19"/>
      <c r="O708" s="18"/>
      <c r="P708" s="18"/>
      <c r="Q708" s="18"/>
      <c r="R708" s="18"/>
      <c r="S708" s="18"/>
      <c r="T708" s="18"/>
      <c r="U708" s="18"/>
      <c r="V708" s="18"/>
      <c r="W708" s="18"/>
      <c r="X708" s="18"/>
      <c r="Y708" s="18"/>
      <c r="Z708" s="18"/>
      <c r="AA708" s="18"/>
      <c r="AB708" s="18"/>
      <c r="AC708" s="19"/>
    </row>
    <row r="709" spans="1:29" ht="13" x14ac:dyDescent="0.15">
      <c r="A709" s="19"/>
      <c r="B709" s="19"/>
      <c r="C709" s="19"/>
      <c r="D709" s="19"/>
      <c r="E709" s="19"/>
      <c r="F709" s="21"/>
      <c r="G709" s="21"/>
      <c r="H709" s="21"/>
      <c r="I709" s="19"/>
      <c r="J709" s="19"/>
      <c r="K709" s="21"/>
      <c r="L709" s="21"/>
      <c r="M709" s="19"/>
      <c r="N709" s="19"/>
      <c r="O709" s="18"/>
      <c r="P709" s="18"/>
      <c r="Q709" s="18"/>
      <c r="R709" s="18"/>
      <c r="S709" s="18"/>
      <c r="T709" s="18"/>
      <c r="U709" s="18"/>
      <c r="V709" s="18"/>
      <c r="W709" s="18"/>
      <c r="X709" s="18"/>
      <c r="Y709" s="18"/>
      <c r="Z709" s="18"/>
      <c r="AA709" s="18"/>
      <c r="AB709" s="18"/>
      <c r="AC709" s="19"/>
    </row>
    <row r="710" spans="1:29" ht="13" x14ac:dyDescent="0.15">
      <c r="A710" s="19"/>
      <c r="B710" s="19"/>
      <c r="C710" s="19"/>
      <c r="D710" s="19"/>
      <c r="E710" s="19"/>
      <c r="F710" s="21"/>
      <c r="G710" s="21"/>
      <c r="H710" s="21"/>
      <c r="I710" s="19"/>
      <c r="J710" s="19"/>
      <c r="K710" s="21"/>
      <c r="L710" s="21"/>
      <c r="M710" s="19"/>
      <c r="N710" s="19"/>
      <c r="O710" s="18"/>
      <c r="P710" s="18"/>
      <c r="Q710" s="18"/>
      <c r="R710" s="18"/>
      <c r="S710" s="18"/>
      <c r="T710" s="18"/>
      <c r="U710" s="18"/>
      <c r="V710" s="18"/>
      <c r="W710" s="18"/>
      <c r="X710" s="18"/>
      <c r="Y710" s="18"/>
      <c r="Z710" s="18"/>
      <c r="AA710" s="18"/>
      <c r="AB710" s="18"/>
      <c r="AC710" s="19"/>
    </row>
    <row r="711" spans="1:29" ht="13" x14ac:dyDescent="0.15">
      <c r="A711" s="19"/>
      <c r="B711" s="19"/>
      <c r="C711" s="19"/>
      <c r="D711" s="19"/>
      <c r="E711" s="19"/>
      <c r="F711" s="21"/>
      <c r="G711" s="21"/>
      <c r="H711" s="21"/>
      <c r="I711" s="19"/>
      <c r="J711" s="19"/>
      <c r="K711" s="21"/>
      <c r="L711" s="21"/>
      <c r="M711" s="19"/>
      <c r="N711" s="19"/>
      <c r="O711" s="18"/>
      <c r="P711" s="18"/>
      <c r="Q711" s="18"/>
      <c r="R711" s="18"/>
      <c r="S711" s="18"/>
      <c r="T711" s="18"/>
      <c r="U711" s="18"/>
      <c r="V711" s="18"/>
      <c r="W711" s="18"/>
      <c r="X711" s="18"/>
      <c r="Y711" s="18"/>
      <c r="Z711" s="18"/>
      <c r="AA711" s="18"/>
      <c r="AB711" s="18"/>
      <c r="AC711" s="19"/>
    </row>
    <row r="712" spans="1:29" ht="13" x14ac:dyDescent="0.15">
      <c r="A712" s="19"/>
      <c r="B712" s="19"/>
      <c r="C712" s="19"/>
      <c r="D712" s="19"/>
      <c r="E712" s="19"/>
      <c r="F712" s="21"/>
      <c r="G712" s="21"/>
      <c r="H712" s="21"/>
      <c r="I712" s="19"/>
      <c r="J712" s="19"/>
      <c r="K712" s="21"/>
      <c r="L712" s="21"/>
      <c r="M712" s="19"/>
      <c r="N712" s="19"/>
      <c r="O712" s="18"/>
      <c r="P712" s="18"/>
      <c r="Q712" s="18"/>
      <c r="R712" s="18"/>
      <c r="S712" s="18"/>
      <c r="T712" s="18"/>
      <c r="U712" s="18"/>
      <c r="V712" s="18"/>
      <c r="W712" s="18"/>
      <c r="X712" s="18"/>
      <c r="Y712" s="18"/>
      <c r="Z712" s="18"/>
      <c r="AA712" s="18"/>
      <c r="AB712" s="18"/>
      <c r="AC712" s="19"/>
    </row>
    <row r="713" spans="1:29" ht="13" x14ac:dyDescent="0.15">
      <c r="A713" s="19"/>
      <c r="B713" s="19"/>
      <c r="C713" s="19"/>
      <c r="D713" s="19"/>
      <c r="E713" s="19"/>
      <c r="F713" s="21"/>
      <c r="G713" s="21"/>
      <c r="H713" s="21"/>
      <c r="I713" s="19"/>
      <c r="J713" s="19"/>
      <c r="K713" s="21"/>
      <c r="L713" s="21"/>
      <c r="M713" s="19"/>
      <c r="N713" s="19"/>
      <c r="O713" s="18"/>
      <c r="P713" s="18"/>
      <c r="Q713" s="18"/>
      <c r="R713" s="18"/>
      <c r="S713" s="18"/>
      <c r="T713" s="18"/>
      <c r="U713" s="18"/>
      <c r="V713" s="18"/>
      <c r="W713" s="18"/>
      <c r="X713" s="18"/>
      <c r="Y713" s="18"/>
      <c r="Z713" s="18"/>
      <c r="AA713" s="18"/>
      <c r="AB713" s="18"/>
      <c r="AC713" s="19"/>
    </row>
    <row r="714" spans="1:29" ht="13" x14ac:dyDescent="0.15">
      <c r="A714" s="19"/>
      <c r="B714" s="19"/>
      <c r="C714" s="19"/>
      <c r="D714" s="19"/>
      <c r="E714" s="19"/>
      <c r="F714" s="21"/>
      <c r="G714" s="21"/>
      <c r="H714" s="21"/>
      <c r="I714" s="19"/>
      <c r="J714" s="19"/>
      <c r="K714" s="21"/>
      <c r="L714" s="21"/>
      <c r="M714" s="19"/>
      <c r="N714" s="19"/>
      <c r="O714" s="18"/>
      <c r="P714" s="18"/>
      <c r="Q714" s="18"/>
      <c r="R714" s="18"/>
      <c r="S714" s="18"/>
      <c r="T714" s="18"/>
      <c r="U714" s="18"/>
      <c r="V714" s="18"/>
      <c r="W714" s="18"/>
      <c r="X714" s="18"/>
      <c r="Y714" s="18"/>
      <c r="Z714" s="18"/>
      <c r="AA714" s="18"/>
      <c r="AB714" s="18"/>
      <c r="AC714" s="19"/>
    </row>
    <row r="715" spans="1:29" ht="13" x14ac:dyDescent="0.15">
      <c r="A715" s="19"/>
      <c r="B715" s="19"/>
      <c r="C715" s="19"/>
      <c r="D715" s="19"/>
      <c r="E715" s="19"/>
      <c r="F715" s="21"/>
      <c r="G715" s="21"/>
      <c r="H715" s="21"/>
      <c r="I715" s="19"/>
      <c r="J715" s="19"/>
      <c r="K715" s="21"/>
      <c r="L715" s="21"/>
      <c r="M715" s="19"/>
      <c r="N715" s="19"/>
      <c r="O715" s="18"/>
      <c r="P715" s="18"/>
      <c r="Q715" s="18"/>
      <c r="R715" s="18"/>
      <c r="S715" s="18"/>
      <c r="T715" s="18"/>
      <c r="U715" s="18"/>
      <c r="V715" s="18"/>
      <c r="W715" s="18"/>
      <c r="X715" s="18"/>
      <c r="Y715" s="18"/>
      <c r="Z715" s="18"/>
      <c r="AA715" s="18"/>
      <c r="AB715" s="18"/>
      <c r="AC715" s="19"/>
    </row>
    <row r="716" spans="1:29" ht="13" x14ac:dyDescent="0.15">
      <c r="A716" s="19"/>
      <c r="B716" s="19"/>
      <c r="C716" s="19"/>
      <c r="D716" s="19"/>
      <c r="E716" s="19"/>
      <c r="F716" s="21"/>
      <c r="G716" s="21"/>
      <c r="H716" s="21"/>
      <c r="I716" s="19"/>
      <c r="J716" s="19"/>
      <c r="K716" s="21"/>
      <c r="L716" s="21"/>
      <c r="M716" s="19"/>
      <c r="N716" s="19"/>
      <c r="O716" s="18"/>
      <c r="P716" s="18"/>
      <c r="Q716" s="18"/>
      <c r="R716" s="18"/>
      <c r="S716" s="18"/>
      <c r="T716" s="18"/>
      <c r="U716" s="18"/>
      <c r="V716" s="18"/>
      <c r="W716" s="18"/>
      <c r="X716" s="18"/>
      <c r="Y716" s="18"/>
      <c r="Z716" s="18"/>
      <c r="AA716" s="18"/>
      <c r="AB716" s="18"/>
      <c r="AC716" s="19"/>
    </row>
    <row r="717" spans="1:29" ht="13" x14ac:dyDescent="0.15">
      <c r="A717" s="19"/>
      <c r="B717" s="19"/>
      <c r="C717" s="19"/>
      <c r="D717" s="19"/>
      <c r="E717" s="19"/>
      <c r="F717" s="21"/>
      <c r="G717" s="21"/>
      <c r="H717" s="21"/>
      <c r="I717" s="19"/>
      <c r="J717" s="19"/>
      <c r="K717" s="21"/>
      <c r="L717" s="21"/>
      <c r="M717" s="19"/>
      <c r="N717" s="19"/>
      <c r="O717" s="18"/>
      <c r="P717" s="18"/>
      <c r="Q717" s="18"/>
      <c r="R717" s="18"/>
      <c r="S717" s="18"/>
      <c r="T717" s="18"/>
      <c r="U717" s="18"/>
      <c r="V717" s="18"/>
      <c r="W717" s="18"/>
      <c r="X717" s="18"/>
      <c r="Y717" s="18"/>
      <c r="Z717" s="18"/>
      <c r="AA717" s="18"/>
      <c r="AB717" s="18"/>
      <c r="AC717" s="19"/>
    </row>
    <row r="718" spans="1:29" ht="13" x14ac:dyDescent="0.15">
      <c r="A718" s="19"/>
      <c r="B718" s="19"/>
      <c r="C718" s="19"/>
      <c r="D718" s="19"/>
      <c r="E718" s="19"/>
      <c r="F718" s="21"/>
      <c r="G718" s="21"/>
      <c r="H718" s="21"/>
      <c r="I718" s="19"/>
      <c r="J718" s="19"/>
      <c r="K718" s="21"/>
      <c r="L718" s="21"/>
      <c r="M718" s="19"/>
      <c r="N718" s="19"/>
      <c r="O718" s="18"/>
      <c r="P718" s="18"/>
      <c r="Q718" s="18"/>
      <c r="R718" s="18"/>
      <c r="S718" s="18"/>
      <c r="T718" s="18"/>
      <c r="U718" s="18"/>
      <c r="V718" s="18"/>
      <c r="W718" s="18"/>
      <c r="X718" s="18"/>
      <c r="Y718" s="18"/>
      <c r="Z718" s="18"/>
      <c r="AA718" s="18"/>
      <c r="AB718" s="18"/>
      <c r="AC718" s="19"/>
    </row>
    <row r="719" spans="1:29" ht="13" x14ac:dyDescent="0.15">
      <c r="A719" s="19"/>
      <c r="B719" s="19"/>
      <c r="C719" s="19"/>
      <c r="D719" s="19"/>
      <c r="E719" s="19"/>
      <c r="F719" s="21"/>
      <c r="G719" s="21"/>
      <c r="H719" s="21"/>
      <c r="I719" s="19"/>
      <c r="J719" s="19"/>
      <c r="K719" s="21"/>
      <c r="L719" s="21"/>
      <c r="M719" s="19"/>
      <c r="N719" s="19"/>
      <c r="O719" s="18"/>
      <c r="P719" s="18"/>
      <c r="Q719" s="18"/>
      <c r="R719" s="18"/>
      <c r="S719" s="18"/>
      <c r="T719" s="18"/>
      <c r="U719" s="18"/>
      <c r="V719" s="18"/>
      <c r="W719" s="18"/>
      <c r="X719" s="18"/>
      <c r="Y719" s="18"/>
      <c r="Z719" s="18"/>
      <c r="AA719" s="18"/>
      <c r="AB719" s="18"/>
      <c r="AC719" s="19"/>
    </row>
    <row r="720" spans="1:29" ht="13" x14ac:dyDescent="0.15">
      <c r="A720" s="19"/>
      <c r="B720" s="19"/>
      <c r="C720" s="19"/>
      <c r="D720" s="19"/>
      <c r="E720" s="19"/>
      <c r="F720" s="21"/>
      <c r="G720" s="21"/>
      <c r="H720" s="21"/>
      <c r="I720" s="19"/>
      <c r="J720" s="19"/>
      <c r="K720" s="21"/>
      <c r="L720" s="21"/>
      <c r="M720" s="19"/>
      <c r="N720" s="19"/>
      <c r="O720" s="18"/>
      <c r="P720" s="18"/>
      <c r="Q720" s="18"/>
      <c r="R720" s="18"/>
      <c r="S720" s="18"/>
      <c r="T720" s="18"/>
      <c r="U720" s="18"/>
      <c r="V720" s="18"/>
      <c r="W720" s="18"/>
      <c r="X720" s="18"/>
      <c r="Y720" s="18"/>
      <c r="Z720" s="18"/>
      <c r="AA720" s="18"/>
      <c r="AB720" s="18"/>
      <c r="AC720" s="19"/>
    </row>
    <row r="721" spans="1:29" ht="13" x14ac:dyDescent="0.15">
      <c r="A721" s="19"/>
      <c r="B721" s="19"/>
      <c r="C721" s="19"/>
      <c r="D721" s="19"/>
      <c r="E721" s="19"/>
      <c r="F721" s="21"/>
      <c r="G721" s="21"/>
      <c r="H721" s="21"/>
      <c r="I721" s="19"/>
      <c r="J721" s="19"/>
      <c r="K721" s="21"/>
      <c r="L721" s="21"/>
      <c r="M721" s="19"/>
      <c r="N721" s="19"/>
      <c r="O721" s="18"/>
      <c r="P721" s="18"/>
      <c r="Q721" s="18"/>
      <c r="R721" s="18"/>
      <c r="S721" s="18"/>
      <c r="T721" s="18"/>
      <c r="U721" s="18"/>
      <c r="V721" s="18"/>
      <c r="W721" s="18"/>
      <c r="X721" s="18"/>
      <c r="Y721" s="18"/>
      <c r="Z721" s="18"/>
      <c r="AA721" s="18"/>
      <c r="AB721" s="18"/>
      <c r="AC721" s="19"/>
    </row>
    <row r="722" spans="1:29" ht="13" x14ac:dyDescent="0.15">
      <c r="A722" s="19"/>
      <c r="B722" s="19"/>
      <c r="C722" s="19"/>
      <c r="D722" s="19"/>
      <c r="E722" s="19"/>
      <c r="F722" s="21"/>
      <c r="G722" s="21"/>
      <c r="H722" s="21"/>
      <c r="I722" s="19"/>
      <c r="J722" s="19"/>
      <c r="K722" s="21"/>
      <c r="L722" s="21"/>
      <c r="M722" s="19"/>
      <c r="N722" s="19"/>
      <c r="O722" s="18"/>
      <c r="P722" s="18"/>
      <c r="Q722" s="18"/>
      <c r="R722" s="18"/>
      <c r="S722" s="18"/>
      <c r="T722" s="18"/>
      <c r="U722" s="18"/>
      <c r="V722" s="18"/>
      <c r="W722" s="18"/>
      <c r="X722" s="18"/>
      <c r="Y722" s="18"/>
      <c r="Z722" s="18"/>
      <c r="AA722" s="18"/>
      <c r="AB722" s="18"/>
      <c r="AC722" s="19"/>
    </row>
    <row r="723" spans="1:29" ht="13" x14ac:dyDescent="0.15">
      <c r="A723" s="19"/>
      <c r="B723" s="19"/>
      <c r="C723" s="19"/>
      <c r="D723" s="19"/>
      <c r="E723" s="19"/>
      <c r="F723" s="21"/>
      <c r="G723" s="21"/>
      <c r="H723" s="21"/>
      <c r="I723" s="19"/>
      <c r="J723" s="19"/>
      <c r="K723" s="21"/>
      <c r="L723" s="21"/>
      <c r="M723" s="19"/>
      <c r="N723" s="19"/>
      <c r="O723" s="18"/>
      <c r="P723" s="18"/>
      <c r="Q723" s="18"/>
      <c r="R723" s="18"/>
      <c r="S723" s="18"/>
      <c r="T723" s="18"/>
      <c r="U723" s="18"/>
      <c r="V723" s="18"/>
      <c r="W723" s="18"/>
      <c r="X723" s="18"/>
      <c r="Y723" s="18"/>
      <c r="Z723" s="18"/>
      <c r="AA723" s="18"/>
      <c r="AB723" s="18"/>
      <c r="AC723" s="19"/>
    </row>
    <row r="724" spans="1:29" ht="13" x14ac:dyDescent="0.15">
      <c r="A724" s="19"/>
      <c r="B724" s="19"/>
      <c r="C724" s="19"/>
      <c r="D724" s="19"/>
      <c r="E724" s="19"/>
      <c r="F724" s="21"/>
      <c r="G724" s="21"/>
      <c r="H724" s="21"/>
      <c r="I724" s="19"/>
      <c r="J724" s="19"/>
      <c r="K724" s="21"/>
      <c r="L724" s="21"/>
      <c r="M724" s="19"/>
      <c r="N724" s="19"/>
      <c r="O724" s="18"/>
      <c r="P724" s="18"/>
      <c r="Q724" s="18"/>
      <c r="R724" s="18"/>
      <c r="S724" s="18"/>
      <c r="T724" s="18"/>
      <c r="U724" s="18"/>
      <c r="V724" s="18"/>
      <c r="W724" s="18"/>
      <c r="X724" s="18"/>
      <c r="Y724" s="18"/>
      <c r="Z724" s="18"/>
      <c r="AA724" s="18"/>
      <c r="AB724" s="18"/>
      <c r="AC724" s="19"/>
    </row>
    <row r="725" spans="1:29" ht="13" x14ac:dyDescent="0.15">
      <c r="A725" s="19"/>
      <c r="B725" s="19"/>
      <c r="C725" s="19"/>
      <c r="D725" s="19"/>
      <c r="E725" s="19"/>
      <c r="F725" s="21"/>
      <c r="G725" s="21"/>
      <c r="H725" s="21"/>
      <c r="I725" s="19"/>
      <c r="J725" s="19"/>
      <c r="K725" s="21"/>
      <c r="L725" s="21"/>
      <c r="M725" s="19"/>
      <c r="N725" s="19"/>
      <c r="O725" s="18"/>
      <c r="P725" s="18"/>
      <c r="Q725" s="18"/>
      <c r="R725" s="18"/>
      <c r="S725" s="18"/>
      <c r="T725" s="18"/>
      <c r="U725" s="18"/>
      <c r="V725" s="18"/>
      <c r="W725" s="18"/>
      <c r="X725" s="18"/>
      <c r="Y725" s="18"/>
      <c r="Z725" s="18"/>
      <c r="AA725" s="18"/>
      <c r="AB725" s="18"/>
      <c r="AC725" s="19"/>
    </row>
    <row r="726" spans="1:29" ht="13" x14ac:dyDescent="0.15">
      <c r="A726" s="19"/>
      <c r="B726" s="19"/>
      <c r="C726" s="19"/>
      <c r="D726" s="19"/>
      <c r="E726" s="19"/>
      <c r="F726" s="21"/>
      <c r="G726" s="21"/>
      <c r="H726" s="21"/>
      <c r="I726" s="19"/>
      <c r="J726" s="19"/>
      <c r="K726" s="21"/>
      <c r="L726" s="21"/>
      <c r="M726" s="19"/>
      <c r="N726" s="19"/>
      <c r="O726" s="18"/>
      <c r="P726" s="18"/>
      <c r="Q726" s="18"/>
      <c r="R726" s="18"/>
      <c r="S726" s="18"/>
      <c r="T726" s="18"/>
      <c r="U726" s="18"/>
      <c r="V726" s="18"/>
      <c r="W726" s="18"/>
      <c r="X726" s="18"/>
      <c r="Y726" s="18"/>
      <c r="Z726" s="18"/>
      <c r="AA726" s="18"/>
      <c r="AB726" s="18"/>
      <c r="AC726" s="19"/>
    </row>
    <row r="727" spans="1:29" ht="13" x14ac:dyDescent="0.15">
      <c r="A727" s="19"/>
      <c r="B727" s="19"/>
      <c r="C727" s="19"/>
      <c r="D727" s="19"/>
      <c r="E727" s="19"/>
      <c r="F727" s="21"/>
      <c r="G727" s="21"/>
      <c r="H727" s="21"/>
      <c r="I727" s="19"/>
      <c r="J727" s="19"/>
      <c r="K727" s="21"/>
      <c r="L727" s="21"/>
      <c r="M727" s="19"/>
      <c r="N727" s="19"/>
      <c r="O727" s="18"/>
      <c r="P727" s="18"/>
      <c r="Q727" s="18"/>
      <c r="R727" s="18"/>
      <c r="S727" s="18"/>
      <c r="T727" s="18"/>
      <c r="U727" s="18"/>
      <c r="V727" s="18"/>
      <c r="W727" s="18"/>
      <c r="X727" s="18"/>
      <c r="Y727" s="18"/>
      <c r="Z727" s="18"/>
      <c r="AA727" s="18"/>
      <c r="AB727" s="18"/>
      <c r="AC727" s="19"/>
    </row>
    <row r="728" spans="1:29" ht="13" x14ac:dyDescent="0.15">
      <c r="A728" s="19"/>
      <c r="B728" s="19"/>
      <c r="C728" s="19"/>
      <c r="D728" s="19"/>
      <c r="E728" s="19"/>
      <c r="F728" s="21"/>
      <c r="G728" s="21"/>
      <c r="H728" s="21"/>
      <c r="I728" s="19"/>
      <c r="J728" s="19"/>
      <c r="K728" s="21"/>
      <c r="L728" s="21"/>
      <c r="M728" s="19"/>
      <c r="N728" s="19"/>
      <c r="O728" s="18"/>
      <c r="P728" s="18"/>
      <c r="Q728" s="18"/>
      <c r="R728" s="18"/>
      <c r="S728" s="18"/>
      <c r="T728" s="18"/>
      <c r="U728" s="18"/>
      <c r="V728" s="18"/>
      <c r="W728" s="18"/>
      <c r="X728" s="18"/>
      <c r="Y728" s="18"/>
      <c r="Z728" s="18"/>
      <c r="AA728" s="18"/>
      <c r="AB728" s="18"/>
      <c r="AC728" s="19"/>
    </row>
    <row r="729" spans="1:29" ht="13" x14ac:dyDescent="0.15">
      <c r="A729" s="19"/>
      <c r="B729" s="19"/>
      <c r="C729" s="19"/>
      <c r="D729" s="19"/>
      <c r="E729" s="19"/>
      <c r="F729" s="21"/>
      <c r="G729" s="21"/>
      <c r="H729" s="21"/>
      <c r="I729" s="19"/>
      <c r="J729" s="19"/>
      <c r="K729" s="21"/>
      <c r="L729" s="21"/>
      <c r="M729" s="19"/>
      <c r="N729" s="19"/>
      <c r="O729" s="18"/>
      <c r="P729" s="18"/>
      <c r="Q729" s="18"/>
      <c r="R729" s="18"/>
      <c r="S729" s="18"/>
      <c r="T729" s="18"/>
      <c r="U729" s="18"/>
      <c r="V729" s="18"/>
      <c r="W729" s="18"/>
      <c r="X729" s="18"/>
      <c r="Y729" s="18"/>
      <c r="Z729" s="18"/>
      <c r="AA729" s="18"/>
      <c r="AB729" s="18"/>
      <c r="AC729" s="19"/>
    </row>
    <row r="730" spans="1:29" ht="13" x14ac:dyDescent="0.15">
      <c r="A730" s="19"/>
      <c r="B730" s="19"/>
      <c r="C730" s="19"/>
      <c r="D730" s="19"/>
      <c r="E730" s="19"/>
      <c r="F730" s="21"/>
      <c r="G730" s="21"/>
      <c r="H730" s="21"/>
      <c r="I730" s="19"/>
      <c r="J730" s="19"/>
      <c r="K730" s="21"/>
      <c r="L730" s="21"/>
      <c r="M730" s="19"/>
      <c r="N730" s="19"/>
      <c r="O730" s="18"/>
      <c r="P730" s="18"/>
      <c r="Q730" s="18"/>
      <c r="R730" s="18"/>
      <c r="S730" s="18"/>
      <c r="T730" s="18"/>
      <c r="U730" s="18"/>
      <c r="V730" s="18"/>
      <c r="W730" s="18"/>
      <c r="X730" s="18"/>
      <c r="Y730" s="18"/>
      <c r="Z730" s="18"/>
      <c r="AA730" s="18"/>
      <c r="AB730" s="18"/>
      <c r="AC730" s="19"/>
    </row>
    <row r="731" spans="1:29" ht="13" x14ac:dyDescent="0.15">
      <c r="A731" s="19"/>
      <c r="B731" s="19"/>
      <c r="C731" s="19"/>
      <c r="D731" s="19"/>
      <c r="E731" s="19"/>
      <c r="F731" s="21"/>
      <c r="G731" s="21"/>
      <c r="H731" s="21"/>
      <c r="I731" s="19"/>
      <c r="J731" s="19"/>
      <c r="K731" s="21"/>
      <c r="L731" s="21"/>
      <c r="M731" s="19"/>
      <c r="N731" s="19"/>
      <c r="O731" s="18"/>
      <c r="P731" s="18"/>
      <c r="Q731" s="18"/>
      <c r="R731" s="18"/>
      <c r="S731" s="18"/>
      <c r="T731" s="18"/>
      <c r="U731" s="18"/>
      <c r="V731" s="18"/>
      <c r="W731" s="18"/>
      <c r="X731" s="18"/>
      <c r="Y731" s="18"/>
      <c r="Z731" s="18"/>
      <c r="AA731" s="18"/>
      <c r="AB731" s="18"/>
      <c r="AC731" s="19"/>
    </row>
    <row r="732" spans="1:29" ht="13" x14ac:dyDescent="0.15">
      <c r="A732" s="19"/>
      <c r="B732" s="19"/>
      <c r="C732" s="19"/>
      <c r="D732" s="19"/>
      <c r="E732" s="19"/>
      <c r="F732" s="21"/>
      <c r="G732" s="21"/>
      <c r="H732" s="21"/>
      <c r="I732" s="19"/>
      <c r="J732" s="19"/>
      <c r="K732" s="21"/>
      <c r="L732" s="21"/>
      <c r="M732" s="19"/>
      <c r="N732" s="19"/>
      <c r="O732" s="18"/>
      <c r="P732" s="18"/>
      <c r="Q732" s="18"/>
      <c r="R732" s="18"/>
      <c r="S732" s="18"/>
      <c r="T732" s="18"/>
      <c r="U732" s="18"/>
      <c r="V732" s="18"/>
      <c r="W732" s="18"/>
      <c r="X732" s="18"/>
      <c r="Y732" s="18"/>
      <c r="Z732" s="18"/>
      <c r="AA732" s="18"/>
      <c r="AB732" s="18"/>
      <c r="AC732" s="19"/>
    </row>
    <row r="733" spans="1:29" ht="13" x14ac:dyDescent="0.15">
      <c r="A733" s="19"/>
      <c r="B733" s="19"/>
      <c r="C733" s="19"/>
      <c r="D733" s="19"/>
      <c r="E733" s="19"/>
      <c r="F733" s="21"/>
      <c r="G733" s="21"/>
      <c r="H733" s="21"/>
      <c r="I733" s="19"/>
      <c r="J733" s="19"/>
      <c r="K733" s="21"/>
      <c r="L733" s="21"/>
      <c r="M733" s="19"/>
      <c r="N733" s="19"/>
      <c r="O733" s="18"/>
      <c r="P733" s="18"/>
      <c r="Q733" s="18"/>
      <c r="R733" s="18"/>
      <c r="S733" s="18"/>
      <c r="T733" s="18"/>
      <c r="U733" s="18"/>
      <c r="V733" s="18"/>
      <c r="W733" s="18"/>
      <c r="X733" s="18"/>
      <c r="Y733" s="18"/>
      <c r="Z733" s="18"/>
      <c r="AA733" s="18"/>
      <c r="AB733" s="18"/>
      <c r="AC733" s="19"/>
    </row>
    <row r="734" spans="1:29" ht="13" x14ac:dyDescent="0.15">
      <c r="A734" s="19"/>
      <c r="B734" s="19"/>
      <c r="C734" s="19"/>
      <c r="D734" s="19"/>
      <c r="E734" s="19"/>
      <c r="F734" s="21"/>
      <c r="G734" s="21"/>
      <c r="H734" s="21"/>
      <c r="I734" s="19"/>
      <c r="J734" s="19"/>
      <c r="K734" s="21"/>
      <c r="L734" s="21"/>
      <c r="M734" s="19"/>
      <c r="N734" s="19"/>
      <c r="O734" s="18"/>
      <c r="P734" s="18"/>
      <c r="Q734" s="18"/>
      <c r="R734" s="18"/>
      <c r="S734" s="18"/>
      <c r="T734" s="18"/>
      <c r="U734" s="18"/>
      <c r="V734" s="18"/>
      <c r="W734" s="18"/>
      <c r="X734" s="18"/>
      <c r="Y734" s="18"/>
      <c r="Z734" s="18"/>
      <c r="AA734" s="18"/>
      <c r="AB734" s="18"/>
      <c r="AC734" s="19"/>
    </row>
    <row r="735" spans="1:29" ht="13" x14ac:dyDescent="0.15">
      <c r="A735" s="19"/>
      <c r="B735" s="19"/>
      <c r="C735" s="19"/>
      <c r="D735" s="19"/>
      <c r="E735" s="19"/>
      <c r="F735" s="21"/>
      <c r="G735" s="21"/>
      <c r="H735" s="21"/>
      <c r="I735" s="19"/>
      <c r="J735" s="19"/>
      <c r="K735" s="21"/>
      <c r="L735" s="21"/>
      <c r="M735" s="19"/>
      <c r="N735" s="19"/>
      <c r="O735" s="18"/>
      <c r="P735" s="18"/>
      <c r="Q735" s="18"/>
      <c r="R735" s="18"/>
      <c r="S735" s="18"/>
      <c r="T735" s="18"/>
      <c r="U735" s="18"/>
      <c r="V735" s="18"/>
      <c r="W735" s="18"/>
      <c r="X735" s="18"/>
      <c r="Y735" s="18"/>
      <c r="Z735" s="18"/>
      <c r="AA735" s="18"/>
      <c r="AB735" s="18"/>
      <c r="AC735" s="19"/>
    </row>
    <row r="736" spans="1:29" ht="13" x14ac:dyDescent="0.15">
      <c r="A736" s="19"/>
      <c r="B736" s="19"/>
      <c r="C736" s="19"/>
      <c r="D736" s="19"/>
      <c r="E736" s="19"/>
      <c r="F736" s="21"/>
      <c r="G736" s="21"/>
      <c r="H736" s="21"/>
      <c r="I736" s="19"/>
      <c r="J736" s="19"/>
      <c r="K736" s="21"/>
      <c r="L736" s="21"/>
      <c r="M736" s="19"/>
      <c r="N736" s="19"/>
      <c r="O736" s="18"/>
      <c r="P736" s="18"/>
      <c r="Q736" s="18"/>
      <c r="R736" s="18"/>
      <c r="S736" s="18"/>
      <c r="T736" s="18"/>
      <c r="U736" s="18"/>
      <c r="V736" s="18"/>
      <c r="W736" s="18"/>
      <c r="X736" s="18"/>
      <c r="Y736" s="18"/>
      <c r="Z736" s="18"/>
      <c r="AA736" s="18"/>
      <c r="AB736" s="18"/>
      <c r="AC736" s="19"/>
    </row>
    <row r="737" spans="1:29" ht="13" x14ac:dyDescent="0.15">
      <c r="A737" s="19"/>
      <c r="B737" s="19"/>
      <c r="C737" s="19"/>
      <c r="D737" s="19"/>
      <c r="E737" s="19"/>
      <c r="F737" s="21"/>
      <c r="G737" s="21"/>
      <c r="H737" s="21"/>
      <c r="I737" s="19"/>
      <c r="J737" s="19"/>
      <c r="K737" s="21"/>
      <c r="L737" s="21"/>
      <c r="M737" s="19"/>
      <c r="N737" s="19"/>
      <c r="O737" s="18"/>
      <c r="P737" s="18"/>
      <c r="Q737" s="18"/>
      <c r="R737" s="18"/>
      <c r="S737" s="18"/>
      <c r="T737" s="18"/>
      <c r="U737" s="18"/>
      <c r="V737" s="18"/>
      <c r="W737" s="18"/>
      <c r="X737" s="18"/>
      <c r="Y737" s="18"/>
      <c r="Z737" s="18"/>
      <c r="AA737" s="18"/>
      <c r="AB737" s="18"/>
      <c r="AC737" s="19"/>
    </row>
    <row r="738" spans="1:29" ht="13" x14ac:dyDescent="0.15">
      <c r="A738" s="19"/>
      <c r="B738" s="19"/>
      <c r="C738" s="19"/>
      <c r="D738" s="19"/>
      <c r="E738" s="19"/>
      <c r="F738" s="21"/>
      <c r="G738" s="21"/>
      <c r="H738" s="21"/>
      <c r="I738" s="19"/>
      <c r="J738" s="19"/>
      <c r="K738" s="21"/>
      <c r="L738" s="21"/>
      <c r="M738" s="19"/>
      <c r="N738" s="19"/>
      <c r="O738" s="18"/>
      <c r="P738" s="18"/>
      <c r="Q738" s="18"/>
      <c r="R738" s="18"/>
      <c r="S738" s="18"/>
      <c r="T738" s="18"/>
      <c r="U738" s="18"/>
      <c r="V738" s="18"/>
      <c r="W738" s="18"/>
      <c r="X738" s="18"/>
      <c r="Y738" s="18"/>
      <c r="Z738" s="18"/>
      <c r="AA738" s="18"/>
      <c r="AB738" s="18"/>
      <c r="AC738" s="19"/>
    </row>
    <row r="739" spans="1:29" ht="13" x14ac:dyDescent="0.15">
      <c r="A739" s="19"/>
      <c r="B739" s="19"/>
      <c r="C739" s="19"/>
      <c r="D739" s="19"/>
      <c r="E739" s="19"/>
      <c r="F739" s="21"/>
      <c r="G739" s="21"/>
      <c r="H739" s="21"/>
      <c r="I739" s="19"/>
      <c r="J739" s="19"/>
      <c r="K739" s="21"/>
      <c r="L739" s="21"/>
      <c r="M739" s="19"/>
      <c r="N739" s="19"/>
      <c r="O739" s="18"/>
      <c r="P739" s="18"/>
      <c r="Q739" s="18"/>
      <c r="R739" s="18"/>
      <c r="S739" s="18"/>
      <c r="T739" s="18"/>
      <c r="U739" s="18"/>
      <c r="V739" s="18"/>
      <c r="W739" s="18"/>
      <c r="X739" s="18"/>
      <c r="Y739" s="18"/>
      <c r="Z739" s="18"/>
      <c r="AA739" s="18"/>
      <c r="AB739" s="18"/>
      <c r="AC739" s="19"/>
    </row>
    <row r="740" spans="1:29" ht="13" x14ac:dyDescent="0.15">
      <c r="A740" s="19"/>
      <c r="B740" s="19"/>
      <c r="C740" s="19"/>
      <c r="D740" s="19"/>
      <c r="E740" s="19"/>
      <c r="F740" s="21"/>
      <c r="G740" s="21"/>
      <c r="H740" s="21"/>
      <c r="I740" s="19"/>
      <c r="J740" s="19"/>
      <c r="K740" s="21"/>
      <c r="L740" s="21"/>
      <c r="M740" s="19"/>
      <c r="N740" s="19"/>
      <c r="O740" s="18"/>
      <c r="P740" s="18"/>
      <c r="Q740" s="18"/>
      <c r="R740" s="18"/>
      <c r="S740" s="18"/>
      <c r="T740" s="18"/>
      <c r="U740" s="18"/>
      <c r="V740" s="18"/>
      <c r="W740" s="18"/>
      <c r="X740" s="18"/>
      <c r="Y740" s="18"/>
      <c r="Z740" s="18"/>
      <c r="AA740" s="18"/>
      <c r="AB740" s="18"/>
      <c r="AC740" s="19"/>
    </row>
    <row r="741" spans="1:29" ht="13" x14ac:dyDescent="0.15">
      <c r="A741" s="19"/>
      <c r="B741" s="19"/>
      <c r="C741" s="19"/>
      <c r="D741" s="19"/>
      <c r="E741" s="19"/>
      <c r="F741" s="21"/>
      <c r="G741" s="21"/>
      <c r="H741" s="21"/>
      <c r="I741" s="19"/>
      <c r="J741" s="19"/>
      <c r="K741" s="21"/>
      <c r="L741" s="21"/>
      <c r="M741" s="19"/>
      <c r="N741" s="19"/>
      <c r="O741" s="18"/>
      <c r="P741" s="18"/>
      <c r="Q741" s="18"/>
      <c r="R741" s="18"/>
      <c r="S741" s="18"/>
      <c r="T741" s="18"/>
      <c r="U741" s="18"/>
      <c r="V741" s="18"/>
      <c r="W741" s="18"/>
      <c r="X741" s="18"/>
      <c r="Y741" s="18"/>
      <c r="Z741" s="18"/>
      <c r="AA741" s="18"/>
      <c r="AB741" s="18"/>
      <c r="AC741" s="19"/>
    </row>
    <row r="742" spans="1:29" ht="13" x14ac:dyDescent="0.15">
      <c r="A742" s="19"/>
      <c r="B742" s="19"/>
      <c r="C742" s="19"/>
      <c r="D742" s="19"/>
      <c r="E742" s="19"/>
      <c r="F742" s="21"/>
      <c r="G742" s="21"/>
      <c r="H742" s="21"/>
      <c r="I742" s="19"/>
      <c r="J742" s="19"/>
      <c r="K742" s="21"/>
      <c r="L742" s="21"/>
      <c r="M742" s="19"/>
      <c r="N742" s="19"/>
      <c r="O742" s="18"/>
      <c r="P742" s="18"/>
      <c r="Q742" s="18"/>
      <c r="R742" s="18"/>
      <c r="S742" s="18"/>
      <c r="T742" s="18"/>
      <c r="U742" s="18"/>
      <c r="V742" s="18"/>
      <c r="W742" s="18"/>
      <c r="X742" s="18"/>
      <c r="Y742" s="18"/>
      <c r="Z742" s="18"/>
      <c r="AA742" s="18"/>
      <c r="AB742" s="18"/>
      <c r="AC742" s="19"/>
    </row>
    <row r="743" spans="1:29" ht="13" x14ac:dyDescent="0.15">
      <c r="A743" s="19"/>
      <c r="B743" s="19"/>
      <c r="C743" s="19"/>
      <c r="D743" s="19"/>
      <c r="E743" s="19"/>
      <c r="F743" s="21"/>
      <c r="G743" s="21"/>
      <c r="H743" s="21"/>
      <c r="I743" s="19"/>
      <c r="J743" s="19"/>
      <c r="K743" s="21"/>
      <c r="L743" s="21"/>
      <c r="M743" s="19"/>
      <c r="N743" s="19"/>
      <c r="O743" s="18"/>
      <c r="P743" s="18"/>
      <c r="Q743" s="18"/>
      <c r="R743" s="18"/>
      <c r="S743" s="18"/>
      <c r="T743" s="18"/>
      <c r="U743" s="18"/>
      <c r="V743" s="18"/>
      <c r="W743" s="18"/>
      <c r="X743" s="18"/>
      <c r="Y743" s="18"/>
      <c r="Z743" s="18"/>
      <c r="AA743" s="18"/>
      <c r="AB743" s="18"/>
      <c r="AC743" s="19"/>
    </row>
    <row r="744" spans="1:29" ht="13" x14ac:dyDescent="0.15">
      <c r="A744" s="19"/>
      <c r="B744" s="19"/>
      <c r="C744" s="19"/>
      <c r="D744" s="19"/>
      <c r="E744" s="19"/>
      <c r="F744" s="21"/>
      <c r="G744" s="21"/>
      <c r="H744" s="21"/>
      <c r="I744" s="19"/>
      <c r="J744" s="19"/>
      <c r="K744" s="21"/>
      <c r="L744" s="21"/>
      <c r="M744" s="19"/>
      <c r="N744" s="19"/>
      <c r="O744" s="18"/>
      <c r="P744" s="18"/>
      <c r="Q744" s="18"/>
      <c r="R744" s="18"/>
      <c r="S744" s="18"/>
      <c r="T744" s="18"/>
      <c r="U744" s="18"/>
      <c r="V744" s="18"/>
      <c r="W744" s="18"/>
      <c r="X744" s="18"/>
      <c r="Y744" s="18"/>
      <c r="Z744" s="18"/>
      <c r="AA744" s="18"/>
      <c r="AB744" s="18"/>
      <c r="AC744" s="19"/>
    </row>
    <row r="745" spans="1:29" ht="13" x14ac:dyDescent="0.15">
      <c r="A745" s="19"/>
      <c r="B745" s="19"/>
      <c r="C745" s="19"/>
      <c r="D745" s="19"/>
      <c r="E745" s="19"/>
      <c r="F745" s="21"/>
      <c r="G745" s="21"/>
      <c r="H745" s="21"/>
      <c r="I745" s="19"/>
      <c r="J745" s="19"/>
      <c r="K745" s="21"/>
      <c r="L745" s="21"/>
      <c r="M745" s="19"/>
      <c r="N745" s="19"/>
      <c r="O745" s="18"/>
      <c r="P745" s="18"/>
      <c r="Q745" s="18"/>
      <c r="R745" s="18"/>
      <c r="S745" s="18"/>
      <c r="T745" s="18"/>
      <c r="U745" s="18"/>
      <c r="V745" s="18"/>
      <c r="W745" s="18"/>
      <c r="X745" s="18"/>
      <c r="Y745" s="18"/>
      <c r="Z745" s="18"/>
      <c r="AA745" s="18"/>
      <c r="AB745" s="18"/>
      <c r="AC745" s="19"/>
    </row>
    <row r="746" spans="1:29" ht="13" x14ac:dyDescent="0.15">
      <c r="A746" s="19"/>
      <c r="B746" s="19"/>
      <c r="C746" s="19"/>
      <c r="D746" s="19"/>
      <c r="E746" s="19"/>
      <c r="F746" s="21"/>
      <c r="G746" s="21"/>
      <c r="H746" s="21"/>
      <c r="I746" s="19"/>
      <c r="J746" s="19"/>
      <c r="K746" s="21"/>
      <c r="L746" s="21"/>
      <c r="M746" s="19"/>
      <c r="N746" s="19"/>
      <c r="O746" s="18"/>
      <c r="P746" s="18"/>
      <c r="Q746" s="18"/>
      <c r="R746" s="18"/>
      <c r="S746" s="18"/>
      <c r="T746" s="18"/>
      <c r="U746" s="18"/>
      <c r="V746" s="18"/>
      <c r="W746" s="18"/>
      <c r="X746" s="18"/>
      <c r="Y746" s="18"/>
      <c r="Z746" s="18"/>
      <c r="AA746" s="18"/>
      <c r="AB746" s="18"/>
      <c r="AC746" s="19"/>
    </row>
    <row r="747" spans="1:29" ht="13" x14ac:dyDescent="0.15">
      <c r="A747" s="19"/>
      <c r="B747" s="19"/>
      <c r="C747" s="19"/>
      <c r="D747" s="19"/>
      <c r="E747" s="19"/>
      <c r="F747" s="21"/>
      <c r="G747" s="21"/>
      <c r="H747" s="21"/>
      <c r="I747" s="19"/>
      <c r="J747" s="19"/>
      <c r="K747" s="21"/>
      <c r="L747" s="21"/>
      <c r="M747" s="19"/>
      <c r="N747" s="19"/>
      <c r="O747" s="18"/>
      <c r="P747" s="18"/>
      <c r="Q747" s="18"/>
      <c r="R747" s="18"/>
      <c r="S747" s="18"/>
      <c r="T747" s="18"/>
      <c r="U747" s="18"/>
      <c r="V747" s="18"/>
      <c r="W747" s="18"/>
      <c r="X747" s="18"/>
      <c r="Y747" s="18"/>
      <c r="Z747" s="18"/>
      <c r="AA747" s="18"/>
      <c r="AB747" s="18"/>
      <c r="AC747" s="19"/>
    </row>
    <row r="748" spans="1:29" ht="13" x14ac:dyDescent="0.15">
      <c r="A748" s="19"/>
      <c r="B748" s="19"/>
      <c r="C748" s="19"/>
      <c r="D748" s="19"/>
      <c r="E748" s="19"/>
      <c r="F748" s="21"/>
      <c r="G748" s="21"/>
      <c r="H748" s="21"/>
      <c r="I748" s="19"/>
      <c r="J748" s="19"/>
      <c r="K748" s="21"/>
      <c r="L748" s="21"/>
      <c r="M748" s="19"/>
      <c r="N748" s="19"/>
      <c r="O748" s="18"/>
      <c r="P748" s="18"/>
      <c r="Q748" s="18"/>
      <c r="R748" s="18"/>
      <c r="S748" s="18"/>
      <c r="T748" s="18"/>
      <c r="U748" s="18"/>
      <c r="V748" s="18"/>
      <c r="W748" s="18"/>
      <c r="X748" s="18"/>
      <c r="Y748" s="18"/>
      <c r="Z748" s="18"/>
      <c r="AA748" s="18"/>
      <c r="AB748" s="18"/>
      <c r="AC748" s="19"/>
    </row>
    <row r="749" spans="1:29" ht="13" x14ac:dyDescent="0.15">
      <c r="A749" s="19"/>
      <c r="B749" s="19"/>
      <c r="C749" s="19"/>
      <c r="D749" s="19"/>
      <c r="E749" s="19"/>
      <c r="F749" s="21"/>
      <c r="G749" s="21"/>
      <c r="H749" s="21"/>
      <c r="I749" s="19"/>
      <c r="J749" s="19"/>
      <c r="K749" s="21"/>
      <c r="L749" s="21"/>
      <c r="M749" s="19"/>
      <c r="N749" s="19"/>
      <c r="O749" s="18"/>
      <c r="P749" s="18"/>
      <c r="Q749" s="18"/>
      <c r="R749" s="18"/>
      <c r="S749" s="18"/>
      <c r="T749" s="18"/>
      <c r="U749" s="18"/>
      <c r="V749" s="18"/>
      <c r="W749" s="18"/>
      <c r="X749" s="18"/>
      <c r="Y749" s="18"/>
      <c r="Z749" s="18"/>
      <c r="AA749" s="18"/>
      <c r="AB749" s="18"/>
      <c r="AC749" s="19"/>
    </row>
    <row r="750" spans="1:29" ht="13" x14ac:dyDescent="0.15">
      <c r="A750" s="19"/>
      <c r="B750" s="19"/>
      <c r="C750" s="19"/>
      <c r="D750" s="19"/>
      <c r="E750" s="19"/>
      <c r="F750" s="21"/>
      <c r="G750" s="21"/>
      <c r="H750" s="21"/>
      <c r="I750" s="19"/>
      <c r="J750" s="19"/>
      <c r="K750" s="21"/>
      <c r="L750" s="21"/>
      <c r="M750" s="19"/>
      <c r="N750" s="19"/>
      <c r="O750" s="18"/>
      <c r="P750" s="18"/>
      <c r="Q750" s="18"/>
      <c r="R750" s="18"/>
      <c r="S750" s="18"/>
      <c r="T750" s="18"/>
      <c r="U750" s="18"/>
      <c r="V750" s="18"/>
      <c r="W750" s="18"/>
      <c r="X750" s="18"/>
      <c r="Y750" s="18"/>
      <c r="Z750" s="18"/>
      <c r="AA750" s="18"/>
      <c r="AB750" s="18"/>
      <c r="AC750" s="19"/>
    </row>
    <row r="751" spans="1:29" ht="13" x14ac:dyDescent="0.15">
      <c r="A751" s="19"/>
      <c r="B751" s="19"/>
      <c r="C751" s="19"/>
      <c r="D751" s="19"/>
      <c r="E751" s="19"/>
      <c r="F751" s="21"/>
      <c r="G751" s="21"/>
      <c r="H751" s="21"/>
      <c r="I751" s="19"/>
      <c r="J751" s="19"/>
      <c r="K751" s="21"/>
      <c r="L751" s="21"/>
      <c r="M751" s="19"/>
      <c r="N751" s="19"/>
      <c r="O751" s="18"/>
      <c r="P751" s="18"/>
      <c r="Q751" s="18"/>
      <c r="R751" s="18"/>
      <c r="S751" s="18"/>
      <c r="T751" s="18"/>
      <c r="U751" s="18"/>
      <c r="V751" s="18"/>
      <c r="W751" s="18"/>
      <c r="X751" s="18"/>
      <c r="Y751" s="18"/>
      <c r="Z751" s="18"/>
      <c r="AA751" s="18"/>
      <c r="AB751" s="18"/>
      <c r="AC751" s="19"/>
    </row>
    <row r="752" spans="1:29" ht="13" x14ac:dyDescent="0.15">
      <c r="A752" s="19"/>
      <c r="B752" s="19"/>
      <c r="C752" s="19"/>
      <c r="D752" s="19"/>
      <c r="E752" s="19"/>
      <c r="F752" s="21"/>
      <c r="G752" s="21"/>
      <c r="H752" s="21"/>
      <c r="I752" s="19"/>
      <c r="J752" s="19"/>
      <c r="K752" s="21"/>
      <c r="L752" s="21"/>
      <c r="M752" s="19"/>
      <c r="N752" s="19"/>
      <c r="O752" s="18"/>
      <c r="P752" s="18"/>
      <c r="Q752" s="18"/>
      <c r="R752" s="18"/>
      <c r="S752" s="18"/>
      <c r="T752" s="18"/>
      <c r="U752" s="18"/>
      <c r="V752" s="18"/>
      <c r="W752" s="18"/>
      <c r="X752" s="18"/>
      <c r="Y752" s="18"/>
      <c r="Z752" s="18"/>
      <c r="AA752" s="18"/>
      <c r="AB752" s="18"/>
      <c r="AC752" s="19"/>
    </row>
    <row r="753" spans="1:29" ht="13" x14ac:dyDescent="0.15">
      <c r="A753" s="19"/>
      <c r="B753" s="19"/>
      <c r="C753" s="19"/>
      <c r="D753" s="19"/>
      <c r="E753" s="19"/>
      <c r="F753" s="21"/>
      <c r="G753" s="21"/>
      <c r="H753" s="21"/>
      <c r="I753" s="19"/>
      <c r="J753" s="19"/>
      <c r="K753" s="21"/>
      <c r="L753" s="21"/>
      <c r="M753" s="19"/>
      <c r="N753" s="19"/>
      <c r="O753" s="18"/>
      <c r="P753" s="18"/>
      <c r="Q753" s="18"/>
      <c r="R753" s="18"/>
      <c r="S753" s="18"/>
      <c r="T753" s="18"/>
      <c r="U753" s="18"/>
      <c r="V753" s="18"/>
      <c r="W753" s="18"/>
      <c r="X753" s="18"/>
      <c r="Y753" s="18"/>
      <c r="Z753" s="18"/>
      <c r="AA753" s="18"/>
      <c r="AB753" s="18"/>
      <c r="AC753" s="19"/>
    </row>
    <row r="754" spans="1:29" ht="13" x14ac:dyDescent="0.15">
      <c r="A754" s="19"/>
      <c r="B754" s="19"/>
      <c r="C754" s="19"/>
      <c r="D754" s="19"/>
      <c r="E754" s="19"/>
      <c r="F754" s="21"/>
      <c r="G754" s="21"/>
      <c r="H754" s="21"/>
      <c r="I754" s="19"/>
      <c r="J754" s="19"/>
      <c r="K754" s="21"/>
      <c r="L754" s="21"/>
      <c r="M754" s="19"/>
      <c r="N754" s="19"/>
      <c r="O754" s="18"/>
      <c r="P754" s="18"/>
      <c r="Q754" s="18"/>
      <c r="R754" s="18"/>
      <c r="S754" s="18"/>
      <c r="T754" s="18"/>
      <c r="U754" s="18"/>
      <c r="V754" s="18"/>
      <c r="W754" s="18"/>
      <c r="X754" s="18"/>
      <c r="Y754" s="18"/>
      <c r="Z754" s="18"/>
      <c r="AA754" s="18"/>
      <c r="AB754" s="18"/>
      <c r="AC754" s="19"/>
    </row>
    <row r="755" spans="1:29" ht="13" x14ac:dyDescent="0.15">
      <c r="A755" s="19"/>
      <c r="B755" s="19"/>
      <c r="C755" s="19"/>
      <c r="D755" s="19"/>
      <c r="E755" s="19"/>
      <c r="F755" s="21"/>
      <c r="G755" s="21"/>
      <c r="H755" s="21"/>
      <c r="I755" s="19"/>
      <c r="J755" s="19"/>
      <c r="K755" s="21"/>
      <c r="L755" s="21"/>
      <c r="M755" s="19"/>
      <c r="N755" s="19"/>
      <c r="O755" s="18"/>
      <c r="P755" s="18"/>
      <c r="Q755" s="18"/>
      <c r="R755" s="18"/>
      <c r="S755" s="18"/>
      <c r="T755" s="18"/>
      <c r="U755" s="18"/>
      <c r="V755" s="18"/>
      <c r="W755" s="18"/>
      <c r="X755" s="18"/>
      <c r="Y755" s="18"/>
      <c r="Z755" s="18"/>
      <c r="AA755" s="18"/>
      <c r="AB755" s="18"/>
      <c r="AC755" s="19"/>
    </row>
    <row r="756" spans="1:29" ht="13" x14ac:dyDescent="0.15">
      <c r="A756" s="19"/>
      <c r="B756" s="19"/>
      <c r="C756" s="19"/>
      <c r="D756" s="19"/>
      <c r="E756" s="19"/>
      <c r="F756" s="21"/>
      <c r="G756" s="21"/>
      <c r="H756" s="21"/>
      <c r="I756" s="19"/>
      <c r="J756" s="19"/>
      <c r="K756" s="21"/>
      <c r="L756" s="21"/>
      <c r="M756" s="19"/>
      <c r="N756" s="19"/>
      <c r="O756" s="18"/>
      <c r="P756" s="18"/>
      <c r="Q756" s="18"/>
      <c r="R756" s="18"/>
      <c r="S756" s="18"/>
      <c r="T756" s="18"/>
      <c r="U756" s="18"/>
      <c r="V756" s="18"/>
      <c r="W756" s="18"/>
      <c r="X756" s="18"/>
      <c r="Y756" s="18"/>
      <c r="Z756" s="18"/>
      <c r="AA756" s="18"/>
      <c r="AB756" s="18"/>
      <c r="AC756" s="19"/>
    </row>
    <row r="757" spans="1:29" ht="13" x14ac:dyDescent="0.15">
      <c r="A757" s="19"/>
      <c r="B757" s="19"/>
      <c r="C757" s="19"/>
      <c r="D757" s="19"/>
      <c r="E757" s="19"/>
      <c r="F757" s="21"/>
      <c r="G757" s="21"/>
      <c r="H757" s="21"/>
      <c r="I757" s="19"/>
      <c r="J757" s="19"/>
      <c r="K757" s="21"/>
      <c r="L757" s="21"/>
      <c r="M757" s="19"/>
      <c r="N757" s="19"/>
      <c r="O757" s="18"/>
      <c r="P757" s="18"/>
      <c r="Q757" s="18"/>
      <c r="R757" s="18"/>
      <c r="S757" s="18"/>
      <c r="T757" s="18"/>
      <c r="U757" s="18"/>
      <c r="V757" s="18"/>
      <c r="W757" s="18"/>
      <c r="X757" s="18"/>
      <c r="Y757" s="18"/>
      <c r="Z757" s="18"/>
      <c r="AA757" s="18"/>
      <c r="AB757" s="18"/>
      <c r="AC757" s="19"/>
    </row>
    <row r="758" spans="1:29" ht="13" x14ac:dyDescent="0.15">
      <c r="A758" s="19"/>
      <c r="B758" s="19"/>
      <c r="C758" s="19"/>
      <c r="D758" s="19"/>
      <c r="E758" s="19"/>
      <c r="F758" s="21"/>
      <c r="G758" s="21"/>
      <c r="H758" s="21"/>
      <c r="I758" s="19"/>
      <c r="J758" s="19"/>
      <c r="K758" s="21"/>
      <c r="L758" s="21"/>
      <c r="M758" s="19"/>
      <c r="N758" s="19"/>
      <c r="O758" s="18"/>
      <c r="P758" s="18"/>
      <c r="Q758" s="18"/>
      <c r="R758" s="18"/>
      <c r="S758" s="18"/>
      <c r="T758" s="18"/>
      <c r="U758" s="18"/>
      <c r="V758" s="18"/>
      <c r="W758" s="18"/>
      <c r="X758" s="18"/>
      <c r="Y758" s="18"/>
      <c r="Z758" s="18"/>
      <c r="AA758" s="18"/>
      <c r="AB758" s="18"/>
      <c r="AC758" s="19"/>
    </row>
    <row r="759" spans="1:29" ht="13" x14ac:dyDescent="0.15">
      <c r="A759" s="19"/>
      <c r="B759" s="19"/>
      <c r="C759" s="19"/>
      <c r="D759" s="19"/>
      <c r="E759" s="19"/>
      <c r="F759" s="21"/>
      <c r="G759" s="21"/>
      <c r="H759" s="21"/>
      <c r="I759" s="19"/>
      <c r="J759" s="19"/>
      <c r="K759" s="21"/>
      <c r="L759" s="21"/>
      <c r="M759" s="19"/>
      <c r="N759" s="19"/>
      <c r="O759" s="18"/>
      <c r="P759" s="18"/>
      <c r="Q759" s="18"/>
      <c r="R759" s="18"/>
      <c r="S759" s="18"/>
      <c r="T759" s="18"/>
      <c r="U759" s="18"/>
      <c r="V759" s="18"/>
      <c r="W759" s="18"/>
      <c r="X759" s="18"/>
      <c r="Y759" s="18"/>
      <c r="Z759" s="18"/>
      <c r="AA759" s="18"/>
      <c r="AB759" s="18"/>
      <c r="AC759" s="19"/>
    </row>
    <row r="760" spans="1:29" ht="13" x14ac:dyDescent="0.15">
      <c r="A760" s="19"/>
      <c r="B760" s="19"/>
      <c r="C760" s="19"/>
      <c r="D760" s="19"/>
      <c r="E760" s="19"/>
      <c r="F760" s="21"/>
      <c r="G760" s="21"/>
      <c r="H760" s="21"/>
      <c r="I760" s="19"/>
      <c r="J760" s="19"/>
      <c r="K760" s="21"/>
      <c r="L760" s="21"/>
      <c r="M760" s="19"/>
      <c r="N760" s="19"/>
      <c r="O760" s="18"/>
      <c r="P760" s="18"/>
      <c r="Q760" s="18"/>
      <c r="R760" s="18"/>
      <c r="S760" s="18"/>
      <c r="T760" s="18"/>
      <c r="U760" s="18"/>
      <c r="V760" s="18"/>
      <c r="W760" s="18"/>
      <c r="X760" s="18"/>
      <c r="Y760" s="18"/>
      <c r="Z760" s="18"/>
      <c r="AA760" s="18"/>
      <c r="AB760" s="18"/>
      <c r="AC760" s="19"/>
    </row>
    <row r="761" spans="1:29" ht="13" x14ac:dyDescent="0.15">
      <c r="A761" s="19"/>
      <c r="B761" s="19"/>
      <c r="C761" s="19"/>
      <c r="D761" s="19"/>
      <c r="E761" s="19"/>
      <c r="F761" s="21"/>
      <c r="G761" s="21"/>
      <c r="H761" s="21"/>
      <c r="I761" s="19"/>
      <c r="J761" s="19"/>
      <c r="K761" s="21"/>
      <c r="L761" s="21"/>
      <c r="M761" s="19"/>
      <c r="N761" s="19"/>
      <c r="O761" s="18"/>
      <c r="P761" s="18"/>
      <c r="Q761" s="18"/>
      <c r="R761" s="18"/>
      <c r="S761" s="18"/>
      <c r="T761" s="18"/>
      <c r="U761" s="18"/>
      <c r="V761" s="18"/>
      <c r="W761" s="18"/>
      <c r="X761" s="18"/>
      <c r="Y761" s="18"/>
      <c r="Z761" s="18"/>
      <c r="AA761" s="18"/>
      <c r="AB761" s="18"/>
      <c r="AC761" s="19"/>
    </row>
    <row r="762" spans="1:29" ht="13" x14ac:dyDescent="0.15">
      <c r="A762" s="19"/>
      <c r="B762" s="19"/>
      <c r="C762" s="19"/>
      <c r="D762" s="19"/>
      <c r="E762" s="19"/>
      <c r="F762" s="21"/>
      <c r="G762" s="21"/>
      <c r="H762" s="21"/>
      <c r="I762" s="19"/>
      <c r="J762" s="19"/>
      <c r="K762" s="21"/>
      <c r="L762" s="21"/>
      <c r="M762" s="19"/>
      <c r="N762" s="19"/>
      <c r="O762" s="18"/>
      <c r="P762" s="18"/>
      <c r="Q762" s="18"/>
      <c r="R762" s="18"/>
      <c r="S762" s="18"/>
      <c r="T762" s="18"/>
      <c r="U762" s="18"/>
      <c r="V762" s="18"/>
      <c r="W762" s="18"/>
      <c r="X762" s="18"/>
      <c r="Y762" s="18"/>
      <c r="Z762" s="18"/>
      <c r="AA762" s="18"/>
      <c r="AB762" s="18"/>
      <c r="AC762" s="19"/>
    </row>
    <row r="763" spans="1:29" ht="13" x14ac:dyDescent="0.15">
      <c r="A763" s="19"/>
      <c r="B763" s="19"/>
      <c r="C763" s="19"/>
      <c r="D763" s="19"/>
      <c r="E763" s="19"/>
      <c r="F763" s="21"/>
      <c r="G763" s="21"/>
      <c r="H763" s="21"/>
      <c r="I763" s="19"/>
      <c r="J763" s="19"/>
      <c r="K763" s="21"/>
      <c r="L763" s="21"/>
      <c r="M763" s="19"/>
      <c r="N763" s="19"/>
      <c r="O763" s="18"/>
      <c r="P763" s="18"/>
      <c r="Q763" s="18"/>
      <c r="R763" s="18"/>
      <c r="S763" s="18"/>
      <c r="T763" s="18"/>
      <c r="U763" s="18"/>
      <c r="V763" s="18"/>
      <c r="W763" s="18"/>
      <c r="X763" s="18"/>
      <c r="Y763" s="18"/>
      <c r="Z763" s="18"/>
      <c r="AA763" s="18"/>
      <c r="AB763" s="18"/>
      <c r="AC763" s="19"/>
    </row>
    <row r="764" spans="1:29" ht="13" x14ac:dyDescent="0.15">
      <c r="A764" s="19"/>
      <c r="B764" s="19"/>
      <c r="C764" s="19"/>
      <c r="D764" s="19"/>
      <c r="E764" s="19"/>
      <c r="F764" s="21"/>
      <c r="G764" s="21"/>
      <c r="H764" s="21"/>
      <c r="I764" s="19"/>
      <c r="J764" s="19"/>
      <c r="K764" s="21"/>
      <c r="L764" s="21"/>
      <c r="M764" s="19"/>
      <c r="N764" s="19"/>
      <c r="O764" s="18"/>
      <c r="P764" s="18"/>
      <c r="Q764" s="18"/>
      <c r="R764" s="18"/>
      <c r="S764" s="18"/>
      <c r="T764" s="18"/>
      <c r="U764" s="18"/>
      <c r="V764" s="18"/>
      <c r="W764" s="18"/>
      <c r="X764" s="18"/>
      <c r="Y764" s="18"/>
      <c r="Z764" s="18"/>
      <c r="AA764" s="18"/>
      <c r="AB764" s="18"/>
      <c r="AC764" s="19"/>
    </row>
    <row r="765" spans="1:29" ht="13" x14ac:dyDescent="0.15">
      <c r="A765" s="19"/>
      <c r="B765" s="19"/>
      <c r="C765" s="19"/>
      <c r="D765" s="19"/>
      <c r="E765" s="19"/>
      <c r="F765" s="21"/>
      <c r="G765" s="21"/>
      <c r="H765" s="21"/>
      <c r="I765" s="19"/>
      <c r="J765" s="19"/>
      <c r="K765" s="21"/>
      <c r="L765" s="21"/>
      <c r="M765" s="19"/>
      <c r="N765" s="19"/>
      <c r="O765" s="18"/>
      <c r="P765" s="18"/>
      <c r="Q765" s="18"/>
      <c r="R765" s="18"/>
      <c r="S765" s="18"/>
      <c r="T765" s="18"/>
      <c r="U765" s="18"/>
      <c r="V765" s="18"/>
      <c r="W765" s="18"/>
      <c r="X765" s="18"/>
      <c r="Y765" s="18"/>
      <c r="Z765" s="18"/>
      <c r="AA765" s="18"/>
      <c r="AB765" s="18"/>
      <c r="AC765" s="19"/>
    </row>
    <row r="766" spans="1:29" ht="13" x14ac:dyDescent="0.15">
      <c r="A766" s="19"/>
      <c r="B766" s="19"/>
      <c r="C766" s="19"/>
      <c r="D766" s="19"/>
      <c r="E766" s="19"/>
      <c r="F766" s="21"/>
      <c r="G766" s="21"/>
      <c r="H766" s="21"/>
      <c r="I766" s="19"/>
      <c r="J766" s="19"/>
      <c r="K766" s="21"/>
      <c r="L766" s="21"/>
      <c r="M766" s="19"/>
      <c r="N766" s="19"/>
      <c r="O766" s="18"/>
      <c r="P766" s="18"/>
      <c r="Q766" s="18"/>
      <c r="R766" s="18"/>
      <c r="S766" s="18"/>
      <c r="T766" s="18"/>
      <c r="U766" s="18"/>
      <c r="V766" s="18"/>
      <c r="W766" s="18"/>
      <c r="X766" s="18"/>
      <c r="Y766" s="18"/>
      <c r="Z766" s="18"/>
      <c r="AA766" s="18"/>
      <c r="AB766" s="18"/>
      <c r="AC766" s="19"/>
    </row>
    <row r="767" spans="1:29" ht="13" x14ac:dyDescent="0.15">
      <c r="A767" s="19"/>
      <c r="B767" s="19"/>
      <c r="C767" s="19"/>
      <c r="D767" s="19"/>
      <c r="E767" s="19"/>
      <c r="F767" s="21"/>
      <c r="G767" s="21"/>
      <c r="H767" s="21"/>
      <c r="I767" s="19"/>
      <c r="J767" s="19"/>
      <c r="K767" s="21"/>
      <c r="L767" s="21"/>
      <c r="M767" s="19"/>
      <c r="N767" s="19"/>
      <c r="O767" s="18"/>
      <c r="P767" s="18"/>
      <c r="Q767" s="18"/>
      <c r="R767" s="18"/>
      <c r="S767" s="18"/>
      <c r="T767" s="18"/>
      <c r="U767" s="18"/>
      <c r="V767" s="18"/>
      <c r="W767" s="18"/>
      <c r="X767" s="18"/>
      <c r="Y767" s="18"/>
      <c r="Z767" s="18"/>
      <c r="AA767" s="18"/>
      <c r="AB767" s="18"/>
      <c r="AC767" s="19"/>
    </row>
    <row r="768" spans="1:29" ht="13" x14ac:dyDescent="0.15">
      <c r="A768" s="19"/>
      <c r="B768" s="19"/>
      <c r="C768" s="19"/>
      <c r="D768" s="19"/>
      <c r="E768" s="19"/>
      <c r="F768" s="21"/>
      <c r="G768" s="21"/>
      <c r="H768" s="21"/>
      <c r="I768" s="19"/>
      <c r="J768" s="19"/>
      <c r="K768" s="21"/>
      <c r="L768" s="21"/>
      <c r="M768" s="19"/>
      <c r="N768" s="19"/>
      <c r="O768" s="18"/>
      <c r="P768" s="18"/>
      <c r="Q768" s="18"/>
      <c r="R768" s="18"/>
      <c r="S768" s="18"/>
      <c r="T768" s="18"/>
      <c r="U768" s="18"/>
      <c r="V768" s="18"/>
      <c r="W768" s="18"/>
      <c r="X768" s="18"/>
      <c r="Y768" s="18"/>
      <c r="Z768" s="18"/>
      <c r="AA768" s="18"/>
      <c r="AB768" s="18"/>
      <c r="AC768" s="19"/>
    </row>
    <row r="769" spans="1:29" ht="13" x14ac:dyDescent="0.15">
      <c r="A769" s="19"/>
      <c r="B769" s="19"/>
      <c r="C769" s="19"/>
      <c r="D769" s="19"/>
      <c r="E769" s="19"/>
      <c r="F769" s="21"/>
      <c r="G769" s="21"/>
      <c r="H769" s="21"/>
      <c r="I769" s="19"/>
      <c r="J769" s="19"/>
      <c r="K769" s="21"/>
      <c r="L769" s="21"/>
      <c r="M769" s="19"/>
      <c r="N769" s="19"/>
      <c r="O769" s="18"/>
      <c r="P769" s="18"/>
      <c r="Q769" s="18"/>
      <c r="R769" s="18"/>
      <c r="S769" s="18"/>
      <c r="T769" s="18"/>
      <c r="U769" s="18"/>
      <c r="V769" s="18"/>
      <c r="W769" s="18"/>
      <c r="X769" s="18"/>
      <c r="Y769" s="18"/>
      <c r="Z769" s="18"/>
      <c r="AA769" s="18"/>
      <c r="AB769" s="18"/>
      <c r="AC769" s="19"/>
    </row>
    <row r="770" spans="1:29" ht="13" x14ac:dyDescent="0.15">
      <c r="A770" s="19"/>
      <c r="B770" s="19"/>
      <c r="C770" s="19"/>
      <c r="D770" s="19"/>
      <c r="E770" s="19"/>
      <c r="F770" s="21"/>
      <c r="G770" s="21"/>
      <c r="H770" s="21"/>
      <c r="I770" s="19"/>
      <c r="J770" s="19"/>
      <c r="K770" s="21"/>
      <c r="L770" s="21"/>
      <c r="M770" s="19"/>
      <c r="N770" s="19"/>
      <c r="O770" s="18"/>
      <c r="P770" s="18"/>
      <c r="Q770" s="18"/>
      <c r="R770" s="18"/>
      <c r="S770" s="18"/>
      <c r="T770" s="18"/>
      <c r="U770" s="18"/>
      <c r="V770" s="18"/>
      <c r="W770" s="18"/>
      <c r="X770" s="18"/>
      <c r="Y770" s="18"/>
      <c r="Z770" s="18"/>
      <c r="AA770" s="18"/>
      <c r="AB770" s="18"/>
      <c r="AC770" s="19"/>
    </row>
    <row r="771" spans="1:29" ht="13" x14ac:dyDescent="0.15">
      <c r="A771" s="19"/>
      <c r="B771" s="19"/>
      <c r="C771" s="19"/>
      <c r="D771" s="19"/>
      <c r="E771" s="19"/>
      <c r="F771" s="21"/>
      <c r="G771" s="21"/>
      <c r="H771" s="21"/>
      <c r="I771" s="19"/>
      <c r="J771" s="19"/>
      <c r="K771" s="21"/>
      <c r="L771" s="21"/>
      <c r="M771" s="19"/>
      <c r="N771" s="19"/>
      <c r="O771" s="18"/>
      <c r="P771" s="18"/>
      <c r="Q771" s="18"/>
      <c r="R771" s="18"/>
      <c r="S771" s="18"/>
      <c r="T771" s="18"/>
      <c r="U771" s="18"/>
      <c r="V771" s="18"/>
      <c r="W771" s="18"/>
      <c r="X771" s="18"/>
      <c r="Y771" s="18"/>
      <c r="Z771" s="18"/>
      <c r="AA771" s="18"/>
      <c r="AB771" s="18"/>
      <c r="AC771" s="19"/>
    </row>
    <row r="772" spans="1:29" ht="13" x14ac:dyDescent="0.15">
      <c r="A772" s="19"/>
      <c r="B772" s="19"/>
      <c r="C772" s="19"/>
      <c r="D772" s="19"/>
      <c r="E772" s="19"/>
      <c r="F772" s="21"/>
      <c r="G772" s="21"/>
      <c r="H772" s="21"/>
      <c r="I772" s="19"/>
      <c r="J772" s="19"/>
      <c r="K772" s="21"/>
      <c r="L772" s="21"/>
      <c r="M772" s="19"/>
      <c r="N772" s="19"/>
      <c r="O772" s="18"/>
      <c r="P772" s="18"/>
      <c r="Q772" s="18"/>
      <c r="R772" s="18"/>
      <c r="S772" s="18"/>
      <c r="T772" s="18"/>
      <c r="U772" s="18"/>
      <c r="V772" s="18"/>
      <c r="W772" s="18"/>
      <c r="X772" s="18"/>
      <c r="Y772" s="18"/>
      <c r="Z772" s="18"/>
      <c r="AA772" s="18"/>
      <c r="AB772" s="18"/>
      <c r="AC772" s="19"/>
    </row>
    <row r="773" spans="1:29" ht="13" x14ac:dyDescent="0.15">
      <c r="A773" s="19"/>
      <c r="B773" s="19"/>
      <c r="C773" s="19"/>
      <c r="D773" s="19"/>
      <c r="E773" s="19"/>
      <c r="F773" s="21"/>
      <c r="G773" s="21"/>
      <c r="H773" s="21"/>
      <c r="I773" s="19"/>
      <c r="J773" s="19"/>
      <c r="K773" s="21"/>
      <c r="L773" s="21"/>
      <c r="M773" s="19"/>
      <c r="N773" s="19"/>
      <c r="O773" s="18"/>
      <c r="P773" s="18"/>
      <c r="Q773" s="18"/>
      <c r="R773" s="18"/>
      <c r="S773" s="18"/>
      <c r="T773" s="18"/>
      <c r="U773" s="18"/>
      <c r="V773" s="18"/>
      <c r="W773" s="18"/>
      <c r="X773" s="18"/>
      <c r="Y773" s="18"/>
      <c r="Z773" s="18"/>
      <c r="AA773" s="18"/>
      <c r="AB773" s="18"/>
      <c r="AC773" s="19"/>
    </row>
    <row r="774" spans="1:29" ht="13" x14ac:dyDescent="0.15">
      <c r="A774" s="19"/>
      <c r="B774" s="19"/>
      <c r="C774" s="19"/>
      <c r="D774" s="19"/>
      <c r="E774" s="19"/>
      <c r="F774" s="21"/>
      <c r="G774" s="21"/>
      <c r="H774" s="21"/>
      <c r="I774" s="19"/>
      <c r="J774" s="19"/>
      <c r="K774" s="21"/>
      <c r="L774" s="21"/>
      <c r="M774" s="19"/>
      <c r="N774" s="19"/>
      <c r="O774" s="18"/>
      <c r="P774" s="18"/>
      <c r="Q774" s="18"/>
      <c r="R774" s="18"/>
      <c r="S774" s="18"/>
      <c r="T774" s="18"/>
      <c r="U774" s="18"/>
      <c r="V774" s="18"/>
      <c r="W774" s="18"/>
      <c r="X774" s="18"/>
      <c r="Y774" s="18"/>
      <c r="Z774" s="18"/>
      <c r="AA774" s="18"/>
      <c r="AB774" s="18"/>
      <c r="AC774" s="19"/>
    </row>
    <row r="775" spans="1:29" ht="13" x14ac:dyDescent="0.15">
      <c r="A775" s="19"/>
      <c r="B775" s="19"/>
      <c r="C775" s="19"/>
      <c r="D775" s="19"/>
      <c r="E775" s="19"/>
      <c r="F775" s="21"/>
      <c r="G775" s="21"/>
      <c r="H775" s="21"/>
      <c r="I775" s="19"/>
      <c r="J775" s="19"/>
      <c r="K775" s="21"/>
      <c r="L775" s="21"/>
      <c r="M775" s="19"/>
      <c r="N775" s="19"/>
      <c r="O775" s="18"/>
      <c r="P775" s="18"/>
      <c r="Q775" s="18"/>
      <c r="R775" s="18"/>
      <c r="S775" s="18"/>
      <c r="T775" s="18"/>
      <c r="U775" s="18"/>
      <c r="V775" s="18"/>
      <c r="W775" s="18"/>
      <c r="X775" s="18"/>
      <c r="Y775" s="18"/>
      <c r="Z775" s="18"/>
      <c r="AA775" s="18"/>
      <c r="AB775" s="18"/>
      <c r="AC775" s="19"/>
    </row>
    <row r="776" spans="1:29" ht="13" x14ac:dyDescent="0.15">
      <c r="A776" s="19"/>
      <c r="B776" s="19"/>
      <c r="C776" s="19"/>
      <c r="D776" s="19"/>
      <c r="E776" s="19"/>
      <c r="F776" s="21"/>
      <c r="G776" s="21"/>
      <c r="H776" s="21"/>
      <c r="I776" s="19"/>
      <c r="J776" s="19"/>
      <c r="K776" s="21"/>
      <c r="L776" s="21"/>
      <c r="M776" s="19"/>
      <c r="N776" s="19"/>
      <c r="O776" s="18"/>
      <c r="P776" s="18"/>
      <c r="Q776" s="18"/>
      <c r="R776" s="18"/>
      <c r="S776" s="18"/>
      <c r="T776" s="18"/>
      <c r="U776" s="18"/>
      <c r="V776" s="18"/>
      <c r="W776" s="18"/>
      <c r="X776" s="18"/>
      <c r="Y776" s="18"/>
      <c r="Z776" s="18"/>
      <c r="AA776" s="18"/>
      <c r="AB776" s="18"/>
      <c r="AC776" s="19"/>
    </row>
    <row r="777" spans="1:29" ht="13" x14ac:dyDescent="0.15">
      <c r="A777" s="19"/>
      <c r="B777" s="19"/>
      <c r="C777" s="19"/>
      <c r="D777" s="19"/>
      <c r="E777" s="19"/>
      <c r="F777" s="21"/>
      <c r="G777" s="21"/>
      <c r="H777" s="21"/>
      <c r="I777" s="19"/>
      <c r="J777" s="19"/>
      <c r="K777" s="21"/>
      <c r="L777" s="21"/>
      <c r="M777" s="19"/>
      <c r="N777" s="19"/>
      <c r="O777" s="18"/>
      <c r="P777" s="18"/>
      <c r="Q777" s="18"/>
      <c r="R777" s="18"/>
      <c r="S777" s="18"/>
      <c r="T777" s="18"/>
      <c r="U777" s="18"/>
      <c r="V777" s="18"/>
      <c r="W777" s="18"/>
      <c r="X777" s="18"/>
      <c r="Y777" s="18"/>
      <c r="Z777" s="18"/>
      <c r="AA777" s="18"/>
      <c r="AB777" s="18"/>
      <c r="AC777" s="19"/>
    </row>
    <row r="778" spans="1:29" ht="13" x14ac:dyDescent="0.15">
      <c r="A778" s="19"/>
      <c r="B778" s="19"/>
      <c r="C778" s="19"/>
      <c r="D778" s="19"/>
      <c r="E778" s="19"/>
      <c r="F778" s="21"/>
      <c r="G778" s="21"/>
      <c r="H778" s="21"/>
      <c r="I778" s="19"/>
      <c r="J778" s="19"/>
      <c r="K778" s="21"/>
      <c r="L778" s="21"/>
      <c r="M778" s="19"/>
      <c r="N778" s="19"/>
      <c r="O778" s="18"/>
      <c r="P778" s="18"/>
      <c r="Q778" s="18"/>
      <c r="R778" s="18"/>
      <c r="S778" s="18"/>
      <c r="T778" s="18"/>
      <c r="U778" s="18"/>
      <c r="V778" s="18"/>
      <c r="W778" s="18"/>
      <c r="X778" s="18"/>
      <c r="Y778" s="18"/>
      <c r="Z778" s="18"/>
      <c r="AA778" s="18"/>
      <c r="AB778" s="18"/>
      <c r="AC778" s="19"/>
    </row>
    <row r="779" spans="1:29" ht="13" x14ac:dyDescent="0.15">
      <c r="A779" s="19"/>
      <c r="B779" s="19"/>
      <c r="C779" s="19"/>
      <c r="D779" s="19"/>
      <c r="E779" s="19"/>
      <c r="F779" s="21"/>
      <c r="G779" s="21"/>
      <c r="H779" s="21"/>
      <c r="I779" s="19"/>
      <c r="J779" s="19"/>
      <c r="K779" s="21"/>
      <c r="L779" s="21"/>
      <c r="M779" s="19"/>
      <c r="N779" s="19"/>
      <c r="O779" s="18"/>
      <c r="P779" s="18"/>
      <c r="Q779" s="18"/>
      <c r="R779" s="18"/>
      <c r="S779" s="18"/>
      <c r="T779" s="18"/>
      <c r="U779" s="18"/>
      <c r="V779" s="18"/>
      <c r="W779" s="18"/>
      <c r="X779" s="18"/>
      <c r="Y779" s="18"/>
      <c r="Z779" s="18"/>
      <c r="AA779" s="18"/>
      <c r="AB779" s="18"/>
      <c r="AC779" s="19"/>
    </row>
    <row r="780" spans="1:29" ht="13" x14ac:dyDescent="0.15">
      <c r="A780" s="19"/>
      <c r="B780" s="19"/>
      <c r="C780" s="19"/>
      <c r="D780" s="19"/>
      <c r="E780" s="19"/>
      <c r="F780" s="21"/>
      <c r="G780" s="21"/>
      <c r="H780" s="21"/>
      <c r="I780" s="19"/>
      <c r="J780" s="19"/>
      <c r="K780" s="21"/>
      <c r="L780" s="21"/>
      <c r="M780" s="19"/>
      <c r="N780" s="19"/>
      <c r="O780" s="18"/>
      <c r="P780" s="18"/>
      <c r="Q780" s="18"/>
      <c r="R780" s="18"/>
      <c r="S780" s="18"/>
      <c r="T780" s="18"/>
      <c r="U780" s="18"/>
      <c r="V780" s="18"/>
      <c r="W780" s="18"/>
      <c r="X780" s="18"/>
      <c r="Y780" s="18"/>
      <c r="Z780" s="18"/>
      <c r="AA780" s="18"/>
      <c r="AB780" s="18"/>
      <c r="AC780" s="19"/>
    </row>
    <row r="781" spans="1:29" ht="13" x14ac:dyDescent="0.15">
      <c r="A781" s="19"/>
      <c r="B781" s="19"/>
      <c r="C781" s="19"/>
      <c r="D781" s="19"/>
      <c r="E781" s="19"/>
      <c r="F781" s="21"/>
      <c r="G781" s="21"/>
      <c r="H781" s="21"/>
      <c r="I781" s="19"/>
      <c r="J781" s="19"/>
      <c r="K781" s="21"/>
      <c r="L781" s="21"/>
      <c r="M781" s="19"/>
      <c r="N781" s="19"/>
      <c r="O781" s="18"/>
      <c r="P781" s="18"/>
      <c r="Q781" s="18"/>
      <c r="R781" s="18"/>
      <c r="S781" s="18"/>
      <c r="T781" s="18"/>
      <c r="U781" s="18"/>
      <c r="V781" s="18"/>
      <c r="W781" s="18"/>
      <c r="X781" s="18"/>
      <c r="Y781" s="18"/>
      <c r="Z781" s="18"/>
      <c r="AA781" s="18"/>
      <c r="AB781" s="18"/>
      <c r="AC781" s="19"/>
    </row>
    <row r="782" spans="1:29" ht="13" x14ac:dyDescent="0.15">
      <c r="A782" s="19"/>
      <c r="B782" s="19"/>
      <c r="C782" s="19"/>
      <c r="D782" s="19"/>
      <c r="E782" s="19"/>
      <c r="F782" s="21"/>
      <c r="G782" s="21"/>
      <c r="H782" s="21"/>
      <c r="I782" s="19"/>
      <c r="J782" s="19"/>
      <c r="K782" s="21"/>
      <c r="L782" s="21"/>
      <c r="M782" s="19"/>
      <c r="N782" s="19"/>
      <c r="O782" s="18"/>
      <c r="P782" s="18"/>
      <c r="Q782" s="18"/>
      <c r="R782" s="18"/>
      <c r="S782" s="18"/>
      <c r="T782" s="18"/>
      <c r="U782" s="18"/>
      <c r="V782" s="18"/>
      <c r="W782" s="18"/>
      <c r="X782" s="18"/>
      <c r="Y782" s="18"/>
      <c r="Z782" s="18"/>
      <c r="AA782" s="18"/>
      <c r="AB782" s="18"/>
      <c r="AC782" s="19"/>
    </row>
    <row r="783" spans="1:29" ht="13" x14ac:dyDescent="0.15">
      <c r="A783" s="19"/>
      <c r="B783" s="19"/>
      <c r="C783" s="19"/>
      <c r="D783" s="19"/>
      <c r="E783" s="19"/>
      <c r="F783" s="21"/>
      <c r="G783" s="21"/>
      <c r="H783" s="21"/>
      <c r="I783" s="19"/>
      <c r="J783" s="19"/>
      <c r="K783" s="21"/>
      <c r="L783" s="21"/>
      <c r="M783" s="19"/>
      <c r="N783" s="19"/>
      <c r="O783" s="18"/>
      <c r="P783" s="18"/>
      <c r="Q783" s="18"/>
      <c r="R783" s="18"/>
      <c r="S783" s="18"/>
      <c r="T783" s="18"/>
      <c r="U783" s="18"/>
      <c r="V783" s="18"/>
      <c r="W783" s="18"/>
      <c r="X783" s="18"/>
      <c r="Y783" s="18"/>
      <c r="Z783" s="18"/>
      <c r="AA783" s="18"/>
      <c r="AB783" s="18"/>
      <c r="AC783" s="19"/>
    </row>
    <row r="784" spans="1:29" ht="13" x14ac:dyDescent="0.15">
      <c r="A784" s="19"/>
      <c r="B784" s="19"/>
      <c r="C784" s="19"/>
      <c r="D784" s="19"/>
      <c r="E784" s="19"/>
      <c r="F784" s="21"/>
      <c r="G784" s="21"/>
      <c r="H784" s="21"/>
      <c r="I784" s="19"/>
      <c r="J784" s="19"/>
      <c r="K784" s="21"/>
      <c r="L784" s="21"/>
      <c r="M784" s="19"/>
      <c r="N784" s="19"/>
      <c r="O784" s="18"/>
      <c r="P784" s="18"/>
      <c r="Q784" s="18"/>
      <c r="R784" s="18"/>
      <c r="S784" s="18"/>
      <c r="T784" s="18"/>
      <c r="U784" s="18"/>
      <c r="V784" s="18"/>
      <c r="W784" s="18"/>
      <c r="X784" s="18"/>
      <c r="Y784" s="18"/>
      <c r="Z784" s="18"/>
      <c r="AA784" s="18"/>
      <c r="AB784" s="18"/>
      <c r="AC784" s="19"/>
    </row>
    <row r="785" spans="1:29" ht="13" x14ac:dyDescent="0.15">
      <c r="A785" s="19"/>
      <c r="B785" s="19"/>
      <c r="C785" s="19"/>
      <c r="D785" s="19"/>
      <c r="E785" s="19"/>
      <c r="F785" s="21"/>
      <c r="G785" s="21"/>
      <c r="H785" s="21"/>
      <c r="I785" s="19"/>
      <c r="J785" s="19"/>
      <c r="K785" s="21"/>
      <c r="L785" s="21"/>
      <c r="M785" s="19"/>
      <c r="N785" s="19"/>
      <c r="O785" s="18"/>
      <c r="P785" s="18"/>
      <c r="Q785" s="18"/>
      <c r="R785" s="18"/>
      <c r="S785" s="18"/>
      <c r="T785" s="18"/>
      <c r="U785" s="18"/>
      <c r="V785" s="18"/>
      <c r="W785" s="18"/>
      <c r="X785" s="18"/>
      <c r="Y785" s="18"/>
      <c r="Z785" s="18"/>
      <c r="AA785" s="18"/>
      <c r="AB785" s="18"/>
      <c r="AC785" s="19"/>
    </row>
    <row r="786" spans="1:29" ht="13" x14ac:dyDescent="0.15">
      <c r="A786" s="19"/>
      <c r="B786" s="19"/>
      <c r="C786" s="19"/>
      <c r="D786" s="19"/>
      <c r="E786" s="19"/>
      <c r="F786" s="21"/>
      <c r="G786" s="21"/>
      <c r="H786" s="21"/>
      <c r="I786" s="19"/>
      <c r="J786" s="19"/>
      <c r="K786" s="21"/>
      <c r="L786" s="21"/>
      <c r="M786" s="19"/>
      <c r="N786" s="19"/>
      <c r="O786" s="18"/>
      <c r="P786" s="18"/>
      <c r="Q786" s="18"/>
      <c r="R786" s="18"/>
      <c r="S786" s="18"/>
      <c r="T786" s="18"/>
      <c r="U786" s="18"/>
      <c r="V786" s="18"/>
      <c r="W786" s="18"/>
      <c r="X786" s="18"/>
      <c r="Y786" s="18"/>
      <c r="Z786" s="18"/>
      <c r="AA786" s="18"/>
      <c r="AB786" s="18"/>
      <c r="AC786" s="19"/>
    </row>
    <row r="787" spans="1:29" ht="13" x14ac:dyDescent="0.15">
      <c r="A787" s="19"/>
      <c r="B787" s="19"/>
      <c r="C787" s="19"/>
      <c r="D787" s="19"/>
      <c r="E787" s="19"/>
      <c r="F787" s="21"/>
      <c r="G787" s="21"/>
      <c r="H787" s="21"/>
      <c r="I787" s="19"/>
      <c r="J787" s="19"/>
      <c r="K787" s="21"/>
      <c r="L787" s="21"/>
      <c r="M787" s="19"/>
      <c r="N787" s="19"/>
      <c r="O787" s="18"/>
      <c r="P787" s="18"/>
      <c r="Q787" s="18"/>
      <c r="R787" s="18"/>
      <c r="S787" s="18"/>
      <c r="T787" s="18"/>
      <c r="U787" s="18"/>
      <c r="V787" s="18"/>
      <c r="W787" s="18"/>
      <c r="X787" s="18"/>
      <c r="Y787" s="18"/>
      <c r="Z787" s="18"/>
      <c r="AA787" s="18"/>
      <c r="AB787" s="18"/>
      <c r="AC787" s="19"/>
    </row>
    <row r="788" spans="1:29" ht="13" x14ac:dyDescent="0.15">
      <c r="A788" s="19"/>
      <c r="B788" s="19"/>
      <c r="C788" s="19"/>
      <c r="D788" s="19"/>
      <c r="E788" s="19"/>
      <c r="F788" s="21"/>
      <c r="G788" s="21"/>
      <c r="H788" s="21"/>
      <c r="I788" s="19"/>
      <c r="J788" s="19"/>
      <c r="K788" s="21"/>
      <c r="L788" s="21"/>
      <c r="M788" s="19"/>
      <c r="N788" s="19"/>
      <c r="O788" s="18"/>
      <c r="P788" s="18"/>
      <c r="Q788" s="18"/>
      <c r="R788" s="18"/>
      <c r="S788" s="18"/>
      <c r="T788" s="18"/>
      <c r="U788" s="18"/>
      <c r="V788" s="18"/>
      <c r="W788" s="18"/>
      <c r="X788" s="18"/>
      <c r="Y788" s="18"/>
      <c r="Z788" s="18"/>
      <c r="AA788" s="18"/>
      <c r="AB788" s="18"/>
      <c r="AC788" s="19"/>
    </row>
    <row r="789" spans="1:29" ht="13" x14ac:dyDescent="0.15">
      <c r="A789" s="19"/>
      <c r="B789" s="19"/>
      <c r="C789" s="19"/>
      <c r="D789" s="19"/>
      <c r="E789" s="19"/>
      <c r="F789" s="21"/>
      <c r="G789" s="21"/>
      <c r="H789" s="21"/>
      <c r="I789" s="19"/>
      <c r="J789" s="19"/>
      <c r="K789" s="21"/>
      <c r="L789" s="21"/>
      <c r="M789" s="19"/>
      <c r="N789" s="19"/>
      <c r="O789" s="18"/>
      <c r="P789" s="18"/>
      <c r="Q789" s="18"/>
      <c r="R789" s="18"/>
      <c r="S789" s="18"/>
      <c r="T789" s="18"/>
      <c r="U789" s="18"/>
      <c r="V789" s="18"/>
      <c r="W789" s="18"/>
      <c r="X789" s="18"/>
      <c r="Y789" s="18"/>
      <c r="Z789" s="18"/>
      <c r="AA789" s="18"/>
      <c r="AB789" s="18"/>
      <c r="AC789" s="19"/>
    </row>
    <row r="790" spans="1:29" ht="13" x14ac:dyDescent="0.15">
      <c r="A790" s="19"/>
      <c r="B790" s="19"/>
      <c r="C790" s="19"/>
      <c r="D790" s="19"/>
      <c r="E790" s="19"/>
      <c r="F790" s="21"/>
      <c r="G790" s="21"/>
      <c r="H790" s="21"/>
      <c r="I790" s="19"/>
      <c r="J790" s="19"/>
      <c r="K790" s="21"/>
      <c r="L790" s="21"/>
      <c r="M790" s="19"/>
      <c r="N790" s="19"/>
      <c r="O790" s="18"/>
      <c r="P790" s="18"/>
      <c r="Q790" s="18"/>
      <c r="R790" s="18"/>
      <c r="S790" s="18"/>
      <c r="T790" s="18"/>
      <c r="U790" s="18"/>
      <c r="V790" s="18"/>
      <c r="W790" s="18"/>
      <c r="X790" s="18"/>
      <c r="Y790" s="18"/>
      <c r="Z790" s="18"/>
      <c r="AA790" s="18"/>
      <c r="AB790" s="18"/>
      <c r="AC790" s="19"/>
    </row>
    <row r="791" spans="1:29" ht="13" x14ac:dyDescent="0.15">
      <c r="A791" s="19"/>
      <c r="B791" s="19"/>
      <c r="C791" s="19"/>
      <c r="D791" s="19"/>
      <c r="E791" s="19"/>
      <c r="F791" s="21"/>
      <c r="G791" s="21"/>
      <c r="H791" s="21"/>
      <c r="I791" s="19"/>
      <c r="J791" s="19"/>
      <c r="K791" s="21"/>
      <c r="L791" s="21"/>
      <c r="M791" s="19"/>
      <c r="N791" s="19"/>
      <c r="O791" s="18"/>
      <c r="P791" s="18"/>
      <c r="Q791" s="18"/>
      <c r="R791" s="18"/>
      <c r="S791" s="18"/>
      <c r="T791" s="18"/>
      <c r="U791" s="18"/>
      <c r="V791" s="18"/>
      <c r="W791" s="18"/>
      <c r="X791" s="18"/>
      <c r="Y791" s="18"/>
      <c r="Z791" s="18"/>
      <c r="AA791" s="18"/>
      <c r="AB791" s="18"/>
      <c r="AC791" s="19"/>
    </row>
    <row r="792" spans="1:29" ht="13" x14ac:dyDescent="0.15">
      <c r="A792" s="19"/>
      <c r="B792" s="19"/>
      <c r="C792" s="19"/>
      <c r="D792" s="19"/>
      <c r="E792" s="19"/>
      <c r="F792" s="21"/>
      <c r="G792" s="21"/>
      <c r="H792" s="21"/>
      <c r="I792" s="19"/>
      <c r="J792" s="19"/>
      <c r="K792" s="21"/>
      <c r="L792" s="21"/>
      <c r="M792" s="19"/>
      <c r="N792" s="19"/>
      <c r="O792" s="18"/>
      <c r="P792" s="18"/>
      <c r="Q792" s="18"/>
      <c r="R792" s="18"/>
      <c r="S792" s="18"/>
      <c r="T792" s="18"/>
      <c r="U792" s="18"/>
      <c r="V792" s="18"/>
      <c r="W792" s="18"/>
      <c r="X792" s="18"/>
      <c r="Y792" s="18"/>
      <c r="Z792" s="18"/>
      <c r="AA792" s="18"/>
      <c r="AB792" s="18"/>
      <c r="AC792" s="19"/>
    </row>
    <row r="793" spans="1:29" ht="13" x14ac:dyDescent="0.15">
      <c r="A793" s="19"/>
      <c r="B793" s="19"/>
      <c r="C793" s="19"/>
      <c r="D793" s="19"/>
      <c r="E793" s="19"/>
      <c r="F793" s="21"/>
      <c r="G793" s="21"/>
      <c r="H793" s="21"/>
      <c r="I793" s="19"/>
      <c r="J793" s="19"/>
      <c r="K793" s="21"/>
      <c r="L793" s="21"/>
      <c r="M793" s="19"/>
      <c r="N793" s="19"/>
      <c r="O793" s="18"/>
      <c r="P793" s="18"/>
      <c r="Q793" s="18"/>
      <c r="R793" s="18"/>
      <c r="S793" s="18"/>
      <c r="T793" s="18"/>
      <c r="U793" s="18"/>
      <c r="V793" s="18"/>
      <c r="W793" s="18"/>
      <c r="X793" s="18"/>
      <c r="Y793" s="18"/>
      <c r="Z793" s="18"/>
      <c r="AA793" s="18"/>
      <c r="AB793" s="18"/>
      <c r="AC793" s="19"/>
    </row>
    <row r="794" spans="1:29" ht="13" x14ac:dyDescent="0.15">
      <c r="A794" s="19"/>
      <c r="B794" s="19"/>
      <c r="C794" s="19"/>
      <c r="D794" s="19"/>
      <c r="E794" s="19"/>
      <c r="F794" s="21"/>
      <c r="G794" s="21"/>
      <c r="H794" s="21"/>
      <c r="I794" s="19"/>
      <c r="J794" s="19"/>
      <c r="K794" s="21"/>
      <c r="L794" s="21"/>
      <c r="M794" s="19"/>
      <c r="N794" s="19"/>
      <c r="O794" s="18"/>
      <c r="P794" s="18"/>
      <c r="Q794" s="18"/>
      <c r="R794" s="18"/>
      <c r="S794" s="18"/>
      <c r="T794" s="18"/>
      <c r="U794" s="18"/>
      <c r="V794" s="18"/>
      <c r="W794" s="18"/>
      <c r="X794" s="18"/>
      <c r="Y794" s="18"/>
      <c r="Z794" s="18"/>
      <c r="AA794" s="18"/>
      <c r="AB794" s="18"/>
      <c r="AC794" s="19"/>
    </row>
    <row r="795" spans="1:29" ht="13" x14ac:dyDescent="0.15">
      <c r="A795" s="19"/>
      <c r="B795" s="19"/>
      <c r="C795" s="19"/>
      <c r="D795" s="19"/>
      <c r="E795" s="19"/>
      <c r="F795" s="21"/>
      <c r="G795" s="21"/>
      <c r="H795" s="21"/>
      <c r="I795" s="19"/>
      <c r="J795" s="19"/>
      <c r="K795" s="21"/>
      <c r="L795" s="21"/>
      <c r="M795" s="19"/>
      <c r="N795" s="19"/>
      <c r="O795" s="18"/>
      <c r="P795" s="18"/>
      <c r="Q795" s="18"/>
      <c r="R795" s="18"/>
      <c r="S795" s="18"/>
      <c r="T795" s="18"/>
      <c r="U795" s="18"/>
      <c r="V795" s="18"/>
      <c r="W795" s="18"/>
      <c r="X795" s="18"/>
      <c r="Y795" s="18"/>
      <c r="Z795" s="18"/>
      <c r="AA795" s="18"/>
      <c r="AB795" s="18"/>
      <c r="AC795" s="19"/>
    </row>
    <row r="796" spans="1:29" ht="13" x14ac:dyDescent="0.15">
      <c r="A796" s="19"/>
      <c r="B796" s="19"/>
      <c r="C796" s="19"/>
      <c r="D796" s="19"/>
      <c r="E796" s="19"/>
      <c r="F796" s="21"/>
      <c r="G796" s="21"/>
      <c r="H796" s="21"/>
      <c r="I796" s="19"/>
      <c r="J796" s="19"/>
      <c r="K796" s="21"/>
      <c r="L796" s="21"/>
      <c r="M796" s="19"/>
      <c r="N796" s="19"/>
      <c r="O796" s="18"/>
      <c r="P796" s="18"/>
      <c r="Q796" s="18"/>
      <c r="R796" s="18"/>
      <c r="S796" s="18"/>
      <c r="T796" s="18"/>
      <c r="U796" s="18"/>
      <c r="V796" s="18"/>
      <c r="W796" s="18"/>
      <c r="X796" s="18"/>
      <c r="Y796" s="18"/>
      <c r="Z796" s="18"/>
      <c r="AA796" s="18"/>
      <c r="AB796" s="18"/>
      <c r="AC796" s="19"/>
    </row>
    <row r="797" spans="1:29" ht="13" x14ac:dyDescent="0.15">
      <c r="A797" s="19"/>
      <c r="B797" s="19"/>
      <c r="C797" s="19"/>
      <c r="D797" s="19"/>
      <c r="E797" s="19"/>
      <c r="F797" s="21"/>
      <c r="G797" s="21"/>
      <c r="H797" s="21"/>
      <c r="I797" s="19"/>
      <c r="J797" s="19"/>
      <c r="K797" s="21"/>
      <c r="L797" s="21"/>
      <c r="M797" s="19"/>
      <c r="N797" s="19"/>
      <c r="O797" s="18"/>
      <c r="P797" s="18"/>
      <c r="Q797" s="18"/>
      <c r="R797" s="18"/>
      <c r="S797" s="18"/>
      <c r="T797" s="18"/>
      <c r="U797" s="18"/>
      <c r="V797" s="18"/>
      <c r="W797" s="18"/>
      <c r="X797" s="18"/>
      <c r="Y797" s="18"/>
      <c r="Z797" s="18"/>
      <c r="AA797" s="18"/>
      <c r="AB797" s="18"/>
      <c r="AC797" s="19"/>
    </row>
    <row r="798" spans="1:29" ht="13" x14ac:dyDescent="0.15">
      <c r="A798" s="19"/>
      <c r="B798" s="19"/>
      <c r="C798" s="19"/>
      <c r="D798" s="19"/>
      <c r="E798" s="19"/>
      <c r="F798" s="21"/>
      <c r="G798" s="21"/>
      <c r="H798" s="21"/>
      <c r="I798" s="19"/>
      <c r="J798" s="19"/>
      <c r="K798" s="21"/>
      <c r="L798" s="21"/>
      <c r="M798" s="19"/>
      <c r="N798" s="19"/>
      <c r="O798" s="18"/>
      <c r="P798" s="18"/>
      <c r="Q798" s="18"/>
      <c r="R798" s="18"/>
      <c r="S798" s="18"/>
      <c r="T798" s="18"/>
      <c r="U798" s="18"/>
      <c r="V798" s="18"/>
      <c r="W798" s="18"/>
      <c r="X798" s="18"/>
      <c r="Y798" s="18"/>
      <c r="Z798" s="18"/>
      <c r="AA798" s="18"/>
      <c r="AB798" s="18"/>
      <c r="AC798" s="19"/>
    </row>
    <row r="799" spans="1:29" ht="13" x14ac:dyDescent="0.15">
      <c r="A799" s="19"/>
      <c r="B799" s="19"/>
      <c r="C799" s="19"/>
      <c r="D799" s="19"/>
      <c r="E799" s="19"/>
      <c r="F799" s="21"/>
      <c r="G799" s="21"/>
      <c r="H799" s="21"/>
      <c r="I799" s="19"/>
      <c r="J799" s="19"/>
      <c r="K799" s="21"/>
      <c r="L799" s="21"/>
      <c r="M799" s="19"/>
      <c r="N799" s="19"/>
      <c r="O799" s="18"/>
      <c r="P799" s="18"/>
      <c r="Q799" s="18"/>
      <c r="R799" s="18"/>
      <c r="S799" s="18"/>
      <c r="T799" s="18"/>
      <c r="U799" s="18"/>
      <c r="V799" s="18"/>
      <c r="W799" s="18"/>
      <c r="X799" s="18"/>
      <c r="Y799" s="18"/>
      <c r="Z799" s="18"/>
      <c r="AA799" s="18"/>
      <c r="AB799" s="18"/>
      <c r="AC799" s="19"/>
    </row>
    <row r="800" spans="1:29" ht="13" x14ac:dyDescent="0.15">
      <c r="A800" s="19"/>
      <c r="B800" s="19"/>
      <c r="C800" s="19"/>
      <c r="D800" s="19"/>
      <c r="E800" s="19"/>
      <c r="F800" s="21"/>
      <c r="G800" s="21"/>
      <c r="H800" s="21"/>
      <c r="I800" s="19"/>
      <c r="J800" s="19"/>
      <c r="K800" s="21"/>
      <c r="L800" s="21"/>
      <c r="M800" s="19"/>
      <c r="N800" s="19"/>
      <c r="O800" s="18"/>
      <c r="P800" s="18"/>
      <c r="Q800" s="18"/>
      <c r="R800" s="18"/>
      <c r="S800" s="18"/>
      <c r="T800" s="18"/>
      <c r="U800" s="18"/>
      <c r="V800" s="18"/>
      <c r="W800" s="18"/>
      <c r="X800" s="18"/>
      <c r="Y800" s="18"/>
      <c r="Z800" s="18"/>
      <c r="AA800" s="18"/>
      <c r="AB800" s="18"/>
      <c r="AC800" s="19"/>
    </row>
    <row r="801" spans="1:29" ht="13" x14ac:dyDescent="0.15">
      <c r="A801" s="19"/>
      <c r="B801" s="19"/>
      <c r="C801" s="19"/>
      <c r="D801" s="19"/>
      <c r="E801" s="19"/>
      <c r="F801" s="21"/>
      <c r="G801" s="21"/>
      <c r="H801" s="21"/>
      <c r="I801" s="19"/>
      <c r="J801" s="19"/>
      <c r="K801" s="21"/>
      <c r="L801" s="21"/>
      <c r="M801" s="19"/>
      <c r="N801" s="19"/>
      <c r="O801" s="18"/>
      <c r="P801" s="18"/>
      <c r="Q801" s="18"/>
      <c r="R801" s="18"/>
      <c r="S801" s="18"/>
      <c r="T801" s="18"/>
      <c r="U801" s="18"/>
      <c r="V801" s="18"/>
      <c r="W801" s="18"/>
      <c r="X801" s="18"/>
      <c r="Y801" s="18"/>
      <c r="Z801" s="18"/>
      <c r="AA801" s="18"/>
      <c r="AB801" s="18"/>
      <c r="AC801" s="19"/>
    </row>
    <row r="802" spans="1:29" ht="13" x14ac:dyDescent="0.15">
      <c r="A802" s="19"/>
      <c r="B802" s="19"/>
      <c r="C802" s="19"/>
      <c r="D802" s="19"/>
      <c r="E802" s="19"/>
      <c r="F802" s="21"/>
      <c r="G802" s="21"/>
      <c r="H802" s="21"/>
      <c r="I802" s="19"/>
      <c r="J802" s="19"/>
      <c r="K802" s="21"/>
      <c r="L802" s="21"/>
      <c r="M802" s="19"/>
      <c r="N802" s="19"/>
      <c r="O802" s="18"/>
      <c r="P802" s="18"/>
      <c r="Q802" s="18"/>
      <c r="R802" s="18"/>
      <c r="S802" s="18"/>
      <c r="T802" s="18"/>
      <c r="U802" s="18"/>
      <c r="V802" s="18"/>
      <c r="W802" s="18"/>
      <c r="X802" s="18"/>
      <c r="Y802" s="18"/>
      <c r="Z802" s="18"/>
      <c r="AA802" s="18"/>
      <c r="AB802" s="18"/>
      <c r="AC802" s="19"/>
    </row>
    <row r="803" spans="1:29" ht="13" x14ac:dyDescent="0.15">
      <c r="A803" s="19"/>
      <c r="B803" s="19"/>
      <c r="C803" s="19"/>
      <c r="D803" s="19"/>
      <c r="E803" s="19"/>
      <c r="F803" s="21"/>
      <c r="G803" s="21"/>
      <c r="H803" s="21"/>
      <c r="I803" s="19"/>
      <c r="J803" s="19"/>
      <c r="K803" s="21"/>
      <c r="L803" s="21"/>
      <c r="M803" s="19"/>
      <c r="N803" s="19"/>
      <c r="O803" s="18"/>
      <c r="P803" s="18"/>
      <c r="Q803" s="18"/>
      <c r="R803" s="18"/>
      <c r="S803" s="18"/>
      <c r="T803" s="18"/>
      <c r="U803" s="18"/>
      <c r="V803" s="18"/>
      <c r="W803" s="18"/>
      <c r="X803" s="18"/>
      <c r="Y803" s="18"/>
      <c r="Z803" s="18"/>
      <c r="AA803" s="18"/>
      <c r="AB803" s="18"/>
      <c r="AC803" s="19"/>
    </row>
    <row r="804" spans="1:29" ht="13" x14ac:dyDescent="0.15">
      <c r="A804" s="19"/>
      <c r="B804" s="19"/>
      <c r="C804" s="19"/>
      <c r="D804" s="19"/>
      <c r="E804" s="19"/>
      <c r="F804" s="21"/>
      <c r="G804" s="21"/>
      <c r="H804" s="21"/>
      <c r="I804" s="19"/>
      <c r="J804" s="19"/>
      <c r="K804" s="21"/>
      <c r="L804" s="21"/>
      <c r="M804" s="19"/>
      <c r="N804" s="19"/>
      <c r="O804" s="18"/>
      <c r="P804" s="18"/>
      <c r="Q804" s="18"/>
      <c r="R804" s="18"/>
      <c r="S804" s="18"/>
      <c r="T804" s="18"/>
      <c r="U804" s="18"/>
      <c r="V804" s="18"/>
      <c r="W804" s="18"/>
      <c r="X804" s="18"/>
      <c r="Y804" s="18"/>
      <c r="Z804" s="18"/>
      <c r="AA804" s="18"/>
      <c r="AB804" s="18"/>
      <c r="AC804" s="19"/>
    </row>
    <row r="805" spans="1:29" ht="13" x14ac:dyDescent="0.15">
      <c r="A805" s="19"/>
      <c r="B805" s="19"/>
      <c r="C805" s="19"/>
      <c r="D805" s="19"/>
      <c r="E805" s="19"/>
      <c r="F805" s="21"/>
      <c r="G805" s="21"/>
      <c r="H805" s="21"/>
      <c r="I805" s="19"/>
      <c r="J805" s="19"/>
      <c r="K805" s="21"/>
      <c r="L805" s="21"/>
      <c r="M805" s="19"/>
      <c r="N805" s="19"/>
      <c r="O805" s="18"/>
      <c r="P805" s="18"/>
      <c r="Q805" s="18"/>
      <c r="R805" s="18"/>
      <c r="S805" s="18"/>
      <c r="T805" s="18"/>
      <c r="U805" s="18"/>
      <c r="V805" s="18"/>
      <c r="W805" s="18"/>
      <c r="X805" s="18"/>
      <c r="Y805" s="18"/>
      <c r="Z805" s="18"/>
      <c r="AA805" s="18"/>
      <c r="AB805" s="18"/>
      <c r="AC805" s="19"/>
    </row>
    <row r="806" spans="1:29" ht="13" x14ac:dyDescent="0.15">
      <c r="A806" s="19"/>
      <c r="B806" s="19"/>
      <c r="C806" s="19"/>
      <c r="D806" s="19"/>
      <c r="E806" s="19"/>
      <c r="F806" s="21"/>
      <c r="G806" s="21"/>
      <c r="H806" s="21"/>
      <c r="I806" s="19"/>
      <c r="J806" s="19"/>
      <c r="K806" s="21"/>
      <c r="L806" s="21"/>
      <c r="M806" s="19"/>
      <c r="N806" s="19"/>
      <c r="O806" s="18"/>
      <c r="P806" s="18"/>
      <c r="Q806" s="18"/>
      <c r="R806" s="18"/>
      <c r="S806" s="18"/>
      <c r="T806" s="18"/>
      <c r="U806" s="18"/>
      <c r="V806" s="18"/>
      <c r="W806" s="18"/>
      <c r="X806" s="18"/>
      <c r="Y806" s="18"/>
      <c r="Z806" s="18"/>
      <c r="AA806" s="18"/>
      <c r="AB806" s="18"/>
      <c r="AC806" s="19"/>
    </row>
    <row r="807" spans="1:29" ht="13" x14ac:dyDescent="0.15">
      <c r="A807" s="19"/>
      <c r="B807" s="19"/>
      <c r="C807" s="19"/>
      <c r="D807" s="19"/>
      <c r="E807" s="19"/>
      <c r="F807" s="21"/>
      <c r="G807" s="21"/>
      <c r="H807" s="21"/>
      <c r="I807" s="19"/>
      <c r="J807" s="19"/>
      <c r="K807" s="21"/>
      <c r="L807" s="21"/>
      <c r="M807" s="19"/>
      <c r="N807" s="19"/>
      <c r="O807" s="18"/>
      <c r="P807" s="18"/>
      <c r="Q807" s="18"/>
      <c r="R807" s="18"/>
      <c r="S807" s="18"/>
      <c r="T807" s="18"/>
      <c r="U807" s="18"/>
      <c r="V807" s="18"/>
      <c r="W807" s="18"/>
      <c r="X807" s="18"/>
      <c r="Y807" s="18"/>
      <c r="Z807" s="18"/>
      <c r="AA807" s="18"/>
      <c r="AB807" s="18"/>
      <c r="AC807" s="19"/>
    </row>
    <row r="808" spans="1:29" ht="13" x14ac:dyDescent="0.15">
      <c r="A808" s="19"/>
      <c r="B808" s="19"/>
      <c r="C808" s="19"/>
      <c r="D808" s="19"/>
      <c r="E808" s="19"/>
      <c r="F808" s="21"/>
      <c r="G808" s="21"/>
      <c r="H808" s="21"/>
      <c r="I808" s="19"/>
      <c r="J808" s="19"/>
      <c r="K808" s="21"/>
      <c r="L808" s="21"/>
      <c r="M808" s="19"/>
      <c r="N808" s="19"/>
      <c r="O808" s="18"/>
      <c r="P808" s="18"/>
      <c r="Q808" s="18"/>
      <c r="R808" s="18"/>
      <c r="S808" s="18"/>
      <c r="T808" s="18"/>
      <c r="U808" s="18"/>
      <c r="V808" s="18"/>
      <c r="W808" s="18"/>
      <c r="X808" s="18"/>
      <c r="Y808" s="18"/>
      <c r="Z808" s="18"/>
      <c r="AA808" s="18"/>
      <c r="AB808" s="18"/>
      <c r="AC808" s="19"/>
    </row>
    <row r="809" spans="1:29" ht="13" x14ac:dyDescent="0.15">
      <c r="A809" s="19"/>
      <c r="B809" s="19"/>
      <c r="C809" s="19"/>
      <c r="D809" s="19"/>
      <c r="E809" s="19"/>
      <c r="F809" s="21"/>
      <c r="G809" s="21"/>
      <c r="H809" s="21"/>
      <c r="I809" s="19"/>
      <c r="J809" s="19"/>
      <c r="K809" s="21"/>
      <c r="L809" s="21"/>
      <c r="M809" s="19"/>
      <c r="N809" s="19"/>
      <c r="O809" s="18"/>
      <c r="P809" s="18"/>
      <c r="Q809" s="18"/>
      <c r="R809" s="18"/>
      <c r="S809" s="18"/>
      <c r="T809" s="18"/>
      <c r="U809" s="18"/>
      <c r="V809" s="18"/>
      <c r="W809" s="18"/>
      <c r="X809" s="18"/>
      <c r="Y809" s="18"/>
      <c r="Z809" s="18"/>
      <c r="AA809" s="18"/>
      <c r="AB809" s="18"/>
      <c r="AC809" s="19"/>
    </row>
    <row r="810" spans="1:29" ht="13" x14ac:dyDescent="0.15">
      <c r="A810" s="19"/>
      <c r="B810" s="19"/>
      <c r="C810" s="19"/>
      <c r="D810" s="19"/>
      <c r="E810" s="19"/>
      <c r="F810" s="21"/>
      <c r="G810" s="21"/>
      <c r="H810" s="21"/>
      <c r="I810" s="19"/>
      <c r="J810" s="19"/>
      <c r="K810" s="21"/>
      <c r="L810" s="21"/>
      <c r="M810" s="19"/>
      <c r="N810" s="19"/>
      <c r="O810" s="18"/>
      <c r="P810" s="18"/>
      <c r="Q810" s="18"/>
      <c r="R810" s="18"/>
      <c r="S810" s="18"/>
      <c r="T810" s="18"/>
      <c r="U810" s="18"/>
      <c r="V810" s="18"/>
      <c r="W810" s="18"/>
      <c r="X810" s="18"/>
      <c r="Y810" s="18"/>
      <c r="Z810" s="18"/>
      <c r="AA810" s="18"/>
      <c r="AB810" s="18"/>
      <c r="AC810" s="19"/>
    </row>
    <row r="811" spans="1:29" ht="13" x14ac:dyDescent="0.15">
      <c r="A811" s="19"/>
      <c r="B811" s="19"/>
      <c r="C811" s="19"/>
      <c r="D811" s="19"/>
      <c r="E811" s="19"/>
      <c r="F811" s="21"/>
      <c r="G811" s="21"/>
      <c r="H811" s="21"/>
      <c r="I811" s="19"/>
      <c r="J811" s="19"/>
      <c r="K811" s="21"/>
      <c r="L811" s="21"/>
      <c r="M811" s="19"/>
      <c r="N811" s="19"/>
      <c r="O811" s="18"/>
      <c r="P811" s="18"/>
      <c r="Q811" s="18"/>
      <c r="R811" s="18"/>
      <c r="S811" s="18"/>
      <c r="T811" s="18"/>
      <c r="U811" s="18"/>
      <c r="V811" s="18"/>
      <c r="W811" s="18"/>
      <c r="X811" s="18"/>
      <c r="Y811" s="18"/>
      <c r="Z811" s="18"/>
      <c r="AA811" s="18"/>
      <c r="AB811" s="18"/>
      <c r="AC811" s="19"/>
    </row>
    <row r="812" spans="1:29" ht="13" x14ac:dyDescent="0.15">
      <c r="A812" s="19"/>
      <c r="B812" s="19"/>
      <c r="C812" s="19"/>
      <c r="D812" s="19"/>
      <c r="E812" s="19"/>
      <c r="F812" s="21"/>
      <c r="G812" s="21"/>
      <c r="H812" s="21"/>
      <c r="I812" s="19"/>
      <c r="J812" s="19"/>
      <c r="K812" s="21"/>
      <c r="L812" s="21"/>
      <c r="M812" s="19"/>
      <c r="N812" s="19"/>
      <c r="O812" s="18"/>
      <c r="P812" s="18"/>
      <c r="Q812" s="18"/>
      <c r="R812" s="18"/>
      <c r="S812" s="18"/>
      <c r="T812" s="18"/>
      <c r="U812" s="18"/>
      <c r="V812" s="18"/>
      <c r="W812" s="18"/>
      <c r="X812" s="18"/>
      <c r="Y812" s="18"/>
      <c r="Z812" s="18"/>
      <c r="AA812" s="18"/>
      <c r="AB812" s="18"/>
      <c r="AC812" s="19"/>
    </row>
    <row r="813" spans="1:29" ht="13" x14ac:dyDescent="0.15">
      <c r="A813" s="19"/>
      <c r="B813" s="19"/>
      <c r="C813" s="19"/>
      <c r="D813" s="19"/>
      <c r="E813" s="19"/>
      <c r="F813" s="21"/>
      <c r="G813" s="21"/>
      <c r="H813" s="21"/>
      <c r="I813" s="19"/>
      <c r="J813" s="19"/>
      <c r="K813" s="21"/>
      <c r="L813" s="21"/>
      <c r="M813" s="19"/>
      <c r="N813" s="19"/>
      <c r="O813" s="18"/>
      <c r="P813" s="18"/>
      <c r="Q813" s="18"/>
      <c r="R813" s="18"/>
      <c r="S813" s="18"/>
      <c r="T813" s="18"/>
      <c r="U813" s="18"/>
      <c r="V813" s="18"/>
      <c r="W813" s="18"/>
      <c r="X813" s="18"/>
      <c r="Y813" s="18"/>
      <c r="Z813" s="18"/>
      <c r="AA813" s="18"/>
      <c r="AB813" s="18"/>
      <c r="AC813" s="19"/>
    </row>
    <row r="814" spans="1:29" ht="13" x14ac:dyDescent="0.15">
      <c r="A814" s="19"/>
      <c r="B814" s="19"/>
      <c r="C814" s="19"/>
      <c r="D814" s="19"/>
      <c r="E814" s="19"/>
      <c r="F814" s="21"/>
      <c r="G814" s="21"/>
      <c r="H814" s="21"/>
      <c r="I814" s="19"/>
      <c r="J814" s="19"/>
      <c r="K814" s="21"/>
      <c r="L814" s="21"/>
      <c r="M814" s="19"/>
      <c r="N814" s="19"/>
      <c r="O814" s="18"/>
      <c r="P814" s="18"/>
      <c r="Q814" s="18"/>
      <c r="R814" s="18"/>
      <c r="S814" s="18"/>
      <c r="T814" s="18"/>
      <c r="U814" s="18"/>
      <c r="V814" s="18"/>
      <c r="W814" s="18"/>
      <c r="X814" s="18"/>
      <c r="Y814" s="18"/>
      <c r="Z814" s="18"/>
      <c r="AA814" s="18"/>
      <c r="AB814" s="18"/>
      <c r="AC814" s="19"/>
    </row>
    <row r="815" spans="1:29" ht="13" x14ac:dyDescent="0.15">
      <c r="A815" s="19"/>
      <c r="B815" s="19"/>
      <c r="C815" s="19"/>
      <c r="D815" s="19"/>
      <c r="E815" s="19"/>
      <c r="F815" s="21"/>
      <c r="G815" s="21"/>
      <c r="H815" s="21"/>
      <c r="I815" s="19"/>
      <c r="J815" s="19"/>
      <c r="K815" s="21"/>
      <c r="L815" s="21"/>
      <c r="M815" s="19"/>
      <c r="N815" s="19"/>
      <c r="O815" s="18"/>
      <c r="P815" s="18"/>
      <c r="Q815" s="18"/>
      <c r="R815" s="18"/>
      <c r="S815" s="18"/>
      <c r="T815" s="18"/>
      <c r="U815" s="18"/>
      <c r="V815" s="18"/>
      <c r="W815" s="18"/>
      <c r="X815" s="18"/>
      <c r="Y815" s="18"/>
      <c r="Z815" s="18"/>
      <c r="AA815" s="18"/>
      <c r="AB815" s="18"/>
      <c r="AC815" s="19"/>
    </row>
    <row r="816" spans="1:29" ht="13" x14ac:dyDescent="0.15">
      <c r="A816" s="19"/>
      <c r="B816" s="19"/>
      <c r="C816" s="19"/>
      <c r="D816" s="19"/>
      <c r="E816" s="19"/>
      <c r="F816" s="21"/>
      <c r="G816" s="21"/>
      <c r="H816" s="21"/>
      <c r="I816" s="19"/>
      <c r="J816" s="19"/>
      <c r="K816" s="21"/>
      <c r="L816" s="21"/>
      <c r="M816" s="19"/>
      <c r="N816" s="19"/>
      <c r="O816" s="18"/>
      <c r="P816" s="18"/>
      <c r="Q816" s="18"/>
      <c r="R816" s="18"/>
      <c r="S816" s="18"/>
      <c r="T816" s="18"/>
      <c r="U816" s="18"/>
      <c r="V816" s="18"/>
      <c r="W816" s="18"/>
      <c r="X816" s="18"/>
      <c r="Y816" s="18"/>
      <c r="Z816" s="18"/>
      <c r="AA816" s="18"/>
      <c r="AB816" s="18"/>
      <c r="AC816" s="19"/>
    </row>
    <row r="817" spans="1:29" ht="13" x14ac:dyDescent="0.15">
      <c r="A817" s="19"/>
      <c r="B817" s="19"/>
      <c r="C817" s="19"/>
      <c r="D817" s="19"/>
      <c r="E817" s="19"/>
      <c r="F817" s="21"/>
      <c r="G817" s="21"/>
      <c r="H817" s="21"/>
      <c r="I817" s="19"/>
      <c r="J817" s="19"/>
      <c r="K817" s="21"/>
      <c r="L817" s="21"/>
      <c r="M817" s="19"/>
      <c r="N817" s="19"/>
      <c r="O817" s="18"/>
      <c r="P817" s="18"/>
      <c r="Q817" s="18"/>
      <c r="R817" s="18"/>
      <c r="S817" s="18"/>
      <c r="T817" s="18"/>
      <c r="U817" s="18"/>
      <c r="V817" s="18"/>
      <c r="W817" s="18"/>
      <c r="X817" s="18"/>
      <c r="Y817" s="18"/>
      <c r="Z817" s="18"/>
      <c r="AA817" s="18"/>
      <c r="AB817" s="18"/>
      <c r="AC817" s="19"/>
    </row>
    <row r="818" spans="1:29" ht="13" x14ac:dyDescent="0.15">
      <c r="A818" s="19"/>
      <c r="B818" s="19"/>
      <c r="C818" s="19"/>
      <c r="D818" s="19"/>
      <c r="E818" s="19"/>
      <c r="F818" s="21"/>
      <c r="G818" s="21"/>
      <c r="H818" s="21"/>
      <c r="I818" s="19"/>
      <c r="J818" s="19"/>
      <c r="K818" s="21"/>
      <c r="L818" s="21"/>
      <c r="M818" s="19"/>
      <c r="N818" s="19"/>
      <c r="O818" s="18"/>
      <c r="P818" s="18"/>
      <c r="Q818" s="18"/>
      <c r="R818" s="18"/>
      <c r="S818" s="18"/>
      <c r="T818" s="18"/>
      <c r="U818" s="18"/>
      <c r="V818" s="18"/>
      <c r="W818" s="18"/>
      <c r="X818" s="18"/>
      <c r="Y818" s="18"/>
      <c r="Z818" s="18"/>
      <c r="AA818" s="18"/>
      <c r="AB818" s="18"/>
      <c r="AC818" s="19"/>
    </row>
    <row r="819" spans="1:29" ht="13" x14ac:dyDescent="0.15">
      <c r="A819" s="19"/>
      <c r="B819" s="19"/>
      <c r="C819" s="19"/>
      <c r="D819" s="19"/>
      <c r="E819" s="19"/>
      <c r="F819" s="21"/>
      <c r="G819" s="21"/>
      <c r="H819" s="21"/>
      <c r="I819" s="19"/>
      <c r="J819" s="19"/>
      <c r="K819" s="21"/>
      <c r="L819" s="21"/>
      <c r="M819" s="19"/>
      <c r="N819" s="19"/>
      <c r="O819" s="18"/>
      <c r="P819" s="18"/>
      <c r="Q819" s="18"/>
      <c r="R819" s="18"/>
      <c r="S819" s="18"/>
      <c r="T819" s="18"/>
      <c r="U819" s="18"/>
      <c r="V819" s="18"/>
      <c r="W819" s="18"/>
      <c r="X819" s="18"/>
      <c r="Y819" s="18"/>
      <c r="Z819" s="18"/>
      <c r="AA819" s="18"/>
      <c r="AB819" s="18"/>
      <c r="AC819" s="19"/>
    </row>
    <row r="820" spans="1:29" ht="13" x14ac:dyDescent="0.15">
      <c r="A820" s="19"/>
      <c r="B820" s="19"/>
      <c r="C820" s="19"/>
      <c r="D820" s="19"/>
      <c r="E820" s="19"/>
      <c r="F820" s="21"/>
      <c r="G820" s="21"/>
      <c r="H820" s="21"/>
      <c r="I820" s="19"/>
      <c r="J820" s="19"/>
      <c r="K820" s="21"/>
      <c r="L820" s="21"/>
      <c r="M820" s="19"/>
      <c r="N820" s="19"/>
      <c r="O820" s="18"/>
      <c r="P820" s="18"/>
      <c r="Q820" s="18"/>
      <c r="R820" s="18"/>
      <c r="S820" s="18"/>
      <c r="T820" s="18"/>
      <c r="U820" s="18"/>
      <c r="V820" s="18"/>
      <c r="W820" s="18"/>
      <c r="X820" s="18"/>
      <c r="Y820" s="18"/>
      <c r="Z820" s="18"/>
      <c r="AA820" s="18"/>
      <c r="AB820" s="18"/>
      <c r="AC820" s="19"/>
    </row>
    <row r="821" spans="1:29" ht="13" x14ac:dyDescent="0.15">
      <c r="A821" s="19"/>
      <c r="B821" s="19"/>
      <c r="C821" s="19"/>
      <c r="D821" s="19"/>
      <c r="E821" s="19"/>
      <c r="F821" s="21"/>
      <c r="G821" s="21"/>
      <c r="H821" s="21"/>
      <c r="I821" s="19"/>
      <c r="J821" s="19"/>
      <c r="K821" s="21"/>
      <c r="L821" s="21"/>
      <c r="M821" s="19"/>
      <c r="N821" s="19"/>
      <c r="O821" s="18"/>
      <c r="P821" s="18"/>
      <c r="Q821" s="18"/>
      <c r="R821" s="18"/>
      <c r="S821" s="18"/>
      <c r="T821" s="18"/>
      <c r="U821" s="18"/>
      <c r="V821" s="18"/>
      <c r="W821" s="18"/>
      <c r="X821" s="18"/>
      <c r="Y821" s="18"/>
      <c r="Z821" s="18"/>
      <c r="AA821" s="18"/>
      <c r="AB821" s="18"/>
      <c r="AC821" s="19"/>
    </row>
    <row r="822" spans="1:29" ht="13" x14ac:dyDescent="0.15">
      <c r="A822" s="19"/>
      <c r="B822" s="19"/>
      <c r="C822" s="19"/>
      <c r="D822" s="19"/>
      <c r="E822" s="19"/>
      <c r="F822" s="21"/>
      <c r="G822" s="21"/>
      <c r="H822" s="21"/>
      <c r="I822" s="19"/>
      <c r="J822" s="19"/>
      <c r="K822" s="21"/>
      <c r="L822" s="21"/>
      <c r="M822" s="19"/>
      <c r="N822" s="19"/>
      <c r="O822" s="18"/>
      <c r="P822" s="18"/>
      <c r="Q822" s="18"/>
      <c r="R822" s="18"/>
      <c r="S822" s="18"/>
      <c r="T822" s="18"/>
      <c r="U822" s="18"/>
      <c r="V822" s="18"/>
      <c r="W822" s="18"/>
      <c r="X822" s="18"/>
      <c r="Y822" s="18"/>
      <c r="Z822" s="18"/>
      <c r="AA822" s="18"/>
      <c r="AB822" s="18"/>
      <c r="AC822" s="19"/>
    </row>
    <row r="823" spans="1:29" ht="13" x14ac:dyDescent="0.15">
      <c r="A823" s="19"/>
      <c r="B823" s="19"/>
      <c r="C823" s="19"/>
      <c r="D823" s="19"/>
      <c r="E823" s="19"/>
      <c r="F823" s="21"/>
      <c r="G823" s="21"/>
      <c r="H823" s="21"/>
      <c r="I823" s="19"/>
      <c r="J823" s="19"/>
      <c r="K823" s="21"/>
      <c r="L823" s="21"/>
      <c r="M823" s="19"/>
      <c r="N823" s="19"/>
      <c r="O823" s="18"/>
      <c r="P823" s="18"/>
      <c r="Q823" s="18"/>
      <c r="R823" s="18"/>
      <c r="S823" s="18"/>
      <c r="T823" s="18"/>
      <c r="U823" s="18"/>
      <c r="V823" s="18"/>
      <c r="W823" s="18"/>
      <c r="X823" s="18"/>
      <c r="Y823" s="18"/>
      <c r="Z823" s="18"/>
      <c r="AA823" s="18"/>
      <c r="AB823" s="18"/>
      <c r="AC823" s="19"/>
    </row>
    <row r="824" spans="1:29" ht="13" x14ac:dyDescent="0.15">
      <c r="A824" s="19"/>
      <c r="B824" s="19"/>
      <c r="C824" s="19"/>
      <c r="D824" s="19"/>
      <c r="E824" s="19"/>
      <c r="F824" s="21"/>
      <c r="G824" s="21"/>
      <c r="H824" s="21"/>
      <c r="I824" s="19"/>
      <c r="J824" s="19"/>
      <c r="K824" s="21"/>
      <c r="L824" s="21"/>
      <c r="M824" s="19"/>
      <c r="N824" s="19"/>
      <c r="O824" s="18"/>
      <c r="P824" s="18"/>
      <c r="Q824" s="18"/>
      <c r="R824" s="18"/>
      <c r="S824" s="18"/>
      <c r="T824" s="18"/>
      <c r="U824" s="18"/>
      <c r="V824" s="18"/>
      <c r="W824" s="18"/>
      <c r="X824" s="18"/>
      <c r="Y824" s="18"/>
      <c r="Z824" s="18"/>
      <c r="AA824" s="18"/>
      <c r="AB824" s="18"/>
      <c r="AC824" s="19"/>
    </row>
    <row r="825" spans="1:29" ht="13" x14ac:dyDescent="0.15">
      <c r="A825" s="19"/>
      <c r="B825" s="19"/>
      <c r="C825" s="19"/>
      <c r="D825" s="19"/>
      <c r="E825" s="19"/>
      <c r="F825" s="21"/>
      <c r="G825" s="21"/>
      <c r="H825" s="21"/>
      <c r="I825" s="19"/>
      <c r="J825" s="19"/>
      <c r="K825" s="21"/>
      <c r="L825" s="21"/>
      <c r="M825" s="19"/>
      <c r="N825" s="19"/>
      <c r="O825" s="18"/>
      <c r="P825" s="18"/>
      <c r="Q825" s="18"/>
      <c r="R825" s="18"/>
      <c r="S825" s="18"/>
      <c r="T825" s="18"/>
      <c r="U825" s="18"/>
      <c r="V825" s="18"/>
      <c r="W825" s="18"/>
      <c r="X825" s="18"/>
      <c r="Y825" s="18"/>
      <c r="Z825" s="18"/>
      <c r="AA825" s="18"/>
      <c r="AB825" s="18"/>
      <c r="AC825" s="19"/>
    </row>
    <row r="826" spans="1:29" ht="13" x14ac:dyDescent="0.15">
      <c r="A826" s="19"/>
      <c r="B826" s="19"/>
      <c r="C826" s="19"/>
      <c r="D826" s="19"/>
      <c r="E826" s="19"/>
      <c r="F826" s="21"/>
      <c r="G826" s="21"/>
      <c r="H826" s="21"/>
      <c r="I826" s="19"/>
      <c r="J826" s="19"/>
      <c r="K826" s="21"/>
      <c r="L826" s="21"/>
      <c r="M826" s="19"/>
      <c r="N826" s="19"/>
      <c r="O826" s="18"/>
      <c r="P826" s="18"/>
      <c r="Q826" s="18"/>
      <c r="R826" s="18"/>
      <c r="S826" s="18"/>
      <c r="T826" s="18"/>
      <c r="U826" s="18"/>
      <c r="V826" s="18"/>
      <c r="W826" s="18"/>
      <c r="X826" s="18"/>
      <c r="Y826" s="18"/>
      <c r="Z826" s="18"/>
      <c r="AA826" s="18"/>
      <c r="AB826" s="18"/>
      <c r="AC826" s="19"/>
    </row>
    <row r="827" spans="1:29" ht="13" x14ac:dyDescent="0.15">
      <c r="A827" s="19"/>
      <c r="B827" s="19"/>
      <c r="C827" s="19"/>
      <c r="D827" s="19"/>
      <c r="E827" s="19"/>
      <c r="F827" s="21"/>
      <c r="G827" s="21"/>
      <c r="H827" s="21"/>
      <c r="I827" s="19"/>
      <c r="J827" s="19"/>
      <c r="K827" s="21"/>
      <c r="L827" s="21"/>
      <c r="M827" s="19"/>
      <c r="N827" s="19"/>
      <c r="O827" s="18"/>
      <c r="P827" s="18"/>
      <c r="Q827" s="18"/>
      <c r="R827" s="18"/>
      <c r="S827" s="18"/>
      <c r="T827" s="18"/>
      <c r="U827" s="18"/>
      <c r="V827" s="18"/>
      <c r="W827" s="18"/>
      <c r="X827" s="18"/>
      <c r="Y827" s="18"/>
      <c r="Z827" s="18"/>
      <c r="AA827" s="18"/>
      <c r="AB827" s="18"/>
      <c r="AC827" s="19"/>
    </row>
    <row r="828" spans="1:29" ht="13" x14ac:dyDescent="0.15">
      <c r="A828" s="19"/>
      <c r="B828" s="19"/>
      <c r="C828" s="19"/>
      <c r="D828" s="19"/>
      <c r="E828" s="19"/>
      <c r="F828" s="21"/>
      <c r="G828" s="21"/>
      <c r="H828" s="21"/>
      <c r="I828" s="19"/>
      <c r="J828" s="19"/>
      <c r="K828" s="21"/>
      <c r="L828" s="21"/>
      <c r="M828" s="19"/>
      <c r="N828" s="19"/>
      <c r="O828" s="18"/>
      <c r="P828" s="18"/>
      <c r="Q828" s="18"/>
      <c r="R828" s="18"/>
      <c r="S828" s="18"/>
      <c r="T828" s="18"/>
      <c r="U828" s="18"/>
      <c r="V828" s="18"/>
      <c r="W828" s="18"/>
      <c r="X828" s="18"/>
      <c r="Y828" s="18"/>
      <c r="Z828" s="18"/>
      <c r="AA828" s="18"/>
      <c r="AB828" s="18"/>
      <c r="AC828" s="19"/>
    </row>
    <row r="829" spans="1:29" ht="13" x14ac:dyDescent="0.15">
      <c r="A829" s="19"/>
      <c r="B829" s="19"/>
      <c r="C829" s="19"/>
      <c r="D829" s="19"/>
      <c r="E829" s="19"/>
      <c r="F829" s="21"/>
      <c r="G829" s="21"/>
      <c r="H829" s="21"/>
      <c r="I829" s="19"/>
      <c r="J829" s="19"/>
      <c r="K829" s="21"/>
      <c r="L829" s="21"/>
      <c r="M829" s="19"/>
      <c r="N829" s="19"/>
      <c r="O829" s="18"/>
      <c r="P829" s="18"/>
      <c r="Q829" s="18"/>
      <c r="R829" s="18"/>
      <c r="S829" s="18"/>
      <c r="T829" s="18"/>
      <c r="U829" s="18"/>
      <c r="V829" s="18"/>
      <c r="W829" s="18"/>
      <c r="X829" s="18"/>
      <c r="Y829" s="18"/>
      <c r="Z829" s="18"/>
      <c r="AA829" s="18"/>
      <c r="AB829" s="18"/>
      <c r="AC829" s="19"/>
    </row>
    <row r="830" spans="1:29" ht="13" x14ac:dyDescent="0.15">
      <c r="A830" s="19"/>
      <c r="B830" s="19"/>
      <c r="C830" s="19"/>
      <c r="D830" s="19"/>
      <c r="E830" s="19"/>
      <c r="F830" s="21"/>
      <c r="G830" s="21"/>
      <c r="H830" s="21"/>
      <c r="I830" s="19"/>
      <c r="J830" s="19"/>
      <c r="K830" s="21"/>
      <c r="L830" s="21"/>
      <c r="M830" s="19"/>
      <c r="N830" s="19"/>
      <c r="O830" s="18"/>
      <c r="P830" s="18"/>
      <c r="Q830" s="18"/>
      <c r="R830" s="18"/>
      <c r="S830" s="18"/>
      <c r="T830" s="18"/>
      <c r="U830" s="18"/>
      <c r="V830" s="18"/>
      <c r="W830" s="18"/>
      <c r="X830" s="18"/>
      <c r="Y830" s="18"/>
      <c r="Z830" s="18"/>
      <c r="AA830" s="18"/>
      <c r="AB830" s="18"/>
      <c r="AC830" s="19"/>
    </row>
    <row r="831" spans="1:29" ht="13" x14ac:dyDescent="0.15">
      <c r="A831" s="19"/>
      <c r="B831" s="19"/>
      <c r="C831" s="19"/>
      <c r="D831" s="19"/>
      <c r="E831" s="19"/>
      <c r="F831" s="21"/>
      <c r="G831" s="21"/>
      <c r="H831" s="21"/>
      <c r="I831" s="19"/>
      <c r="J831" s="19"/>
      <c r="K831" s="21"/>
      <c r="L831" s="21"/>
      <c r="M831" s="19"/>
      <c r="N831" s="19"/>
      <c r="O831" s="18"/>
      <c r="P831" s="18"/>
      <c r="Q831" s="18"/>
      <c r="R831" s="18"/>
      <c r="S831" s="18"/>
      <c r="T831" s="18"/>
      <c r="U831" s="18"/>
      <c r="V831" s="18"/>
      <c r="W831" s="18"/>
      <c r="X831" s="18"/>
      <c r="Y831" s="18"/>
      <c r="Z831" s="18"/>
      <c r="AA831" s="18"/>
      <c r="AB831" s="18"/>
      <c r="AC831" s="19"/>
    </row>
    <row r="832" spans="1:29" ht="13" x14ac:dyDescent="0.15">
      <c r="A832" s="19"/>
      <c r="B832" s="19"/>
      <c r="C832" s="19"/>
      <c r="D832" s="19"/>
      <c r="E832" s="19"/>
      <c r="F832" s="21"/>
      <c r="G832" s="21"/>
      <c r="H832" s="21"/>
      <c r="I832" s="19"/>
      <c r="J832" s="19"/>
      <c r="K832" s="21"/>
      <c r="L832" s="21"/>
      <c r="M832" s="19"/>
      <c r="N832" s="19"/>
      <c r="O832" s="18"/>
      <c r="P832" s="18"/>
      <c r="Q832" s="18"/>
      <c r="R832" s="18"/>
      <c r="S832" s="18"/>
      <c r="T832" s="18"/>
      <c r="U832" s="18"/>
      <c r="V832" s="18"/>
      <c r="W832" s="18"/>
      <c r="X832" s="18"/>
      <c r="Y832" s="18"/>
      <c r="Z832" s="18"/>
      <c r="AA832" s="18"/>
      <c r="AB832" s="18"/>
      <c r="AC832" s="19"/>
    </row>
    <row r="833" spans="1:29" ht="13" x14ac:dyDescent="0.15">
      <c r="A833" s="19"/>
      <c r="B833" s="19"/>
      <c r="C833" s="19"/>
      <c r="D833" s="19"/>
      <c r="E833" s="19"/>
      <c r="F833" s="21"/>
      <c r="G833" s="21"/>
      <c r="H833" s="21"/>
      <c r="I833" s="19"/>
      <c r="J833" s="19"/>
      <c r="K833" s="21"/>
      <c r="L833" s="21"/>
      <c r="M833" s="19"/>
      <c r="N833" s="19"/>
      <c r="O833" s="18"/>
      <c r="P833" s="18"/>
      <c r="Q833" s="18"/>
      <c r="R833" s="18"/>
      <c r="S833" s="18"/>
      <c r="T833" s="18"/>
      <c r="U833" s="18"/>
      <c r="V833" s="18"/>
      <c r="W833" s="18"/>
      <c r="X833" s="18"/>
      <c r="Y833" s="18"/>
      <c r="Z833" s="18"/>
      <c r="AA833" s="18"/>
      <c r="AB833" s="18"/>
      <c r="AC833" s="19"/>
    </row>
    <row r="834" spans="1:29" ht="13" x14ac:dyDescent="0.15">
      <c r="A834" s="19"/>
      <c r="B834" s="19"/>
      <c r="C834" s="19"/>
      <c r="D834" s="19"/>
      <c r="E834" s="19"/>
      <c r="F834" s="21"/>
      <c r="G834" s="21"/>
      <c r="H834" s="21"/>
      <c r="I834" s="19"/>
      <c r="J834" s="19"/>
      <c r="K834" s="21"/>
      <c r="L834" s="21"/>
      <c r="M834" s="19"/>
      <c r="N834" s="19"/>
      <c r="O834" s="18"/>
      <c r="P834" s="18"/>
      <c r="Q834" s="18"/>
      <c r="R834" s="18"/>
      <c r="S834" s="18"/>
      <c r="T834" s="18"/>
      <c r="U834" s="18"/>
      <c r="V834" s="18"/>
      <c r="W834" s="18"/>
      <c r="X834" s="18"/>
      <c r="Y834" s="18"/>
      <c r="Z834" s="18"/>
      <c r="AA834" s="18"/>
      <c r="AB834" s="18"/>
      <c r="AC834" s="19"/>
    </row>
    <row r="835" spans="1:29" ht="13" x14ac:dyDescent="0.15">
      <c r="A835" s="19"/>
      <c r="B835" s="19"/>
      <c r="C835" s="19"/>
      <c r="D835" s="19"/>
      <c r="E835" s="19"/>
      <c r="F835" s="21"/>
      <c r="G835" s="21"/>
      <c r="H835" s="21"/>
      <c r="I835" s="19"/>
      <c r="J835" s="19"/>
      <c r="K835" s="21"/>
      <c r="L835" s="21"/>
      <c r="M835" s="19"/>
      <c r="N835" s="19"/>
      <c r="O835" s="18"/>
      <c r="P835" s="18"/>
      <c r="Q835" s="18"/>
      <c r="R835" s="18"/>
      <c r="S835" s="18"/>
      <c r="T835" s="18"/>
      <c r="U835" s="18"/>
      <c r="V835" s="18"/>
      <c r="W835" s="18"/>
      <c r="X835" s="18"/>
      <c r="Y835" s="18"/>
      <c r="Z835" s="18"/>
      <c r="AA835" s="18"/>
      <c r="AB835" s="18"/>
      <c r="AC835" s="19"/>
    </row>
    <row r="836" spans="1:29" ht="13" x14ac:dyDescent="0.15">
      <c r="A836" s="19"/>
      <c r="B836" s="19"/>
      <c r="C836" s="19"/>
      <c r="D836" s="19"/>
      <c r="E836" s="19"/>
      <c r="F836" s="21"/>
      <c r="G836" s="21"/>
      <c r="H836" s="21"/>
      <c r="I836" s="19"/>
      <c r="J836" s="19"/>
      <c r="K836" s="21"/>
      <c r="L836" s="21"/>
      <c r="M836" s="19"/>
      <c r="N836" s="19"/>
      <c r="O836" s="18"/>
      <c r="P836" s="18"/>
      <c r="Q836" s="18"/>
      <c r="R836" s="18"/>
      <c r="S836" s="18"/>
      <c r="T836" s="18"/>
      <c r="U836" s="18"/>
      <c r="V836" s="18"/>
      <c r="W836" s="18"/>
      <c r="X836" s="18"/>
      <c r="Y836" s="18"/>
      <c r="Z836" s="18"/>
      <c r="AA836" s="18"/>
      <c r="AB836" s="18"/>
      <c r="AC836" s="19"/>
    </row>
    <row r="837" spans="1:29" ht="13" x14ac:dyDescent="0.15">
      <c r="A837" s="19"/>
      <c r="B837" s="19"/>
      <c r="C837" s="19"/>
      <c r="D837" s="19"/>
      <c r="E837" s="19"/>
      <c r="F837" s="21"/>
      <c r="G837" s="21"/>
      <c r="H837" s="21"/>
      <c r="I837" s="19"/>
      <c r="J837" s="19"/>
      <c r="K837" s="21"/>
      <c r="L837" s="21"/>
      <c r="M837" s="19"/>
      <c r="N837" s="19"/>
      <c r="O837" s="18"/>
      <c r="P837" s="18"/>
      <c r="Q837" s="18"/>
      <c r="R837" s="18"/>
      <c r="S837" s="18"/>
      <c r="T837" s="18"/>
      <c r="U837" s="18"/>
      <c r="V837" s="18"/>
      <c r="W837" s="18"/>
      <c r="X837" s="18"/>
      <c r="Y837" s="18"/>
      <c r="Z837" s="18"/>
      <c r="AA837" s="18"/>
      <c r="AB837" s="18"/>
      <c r="AC837" s="19"/>
    </row>
    <row r="838" spans="1:29" ht="13" x14ac:dyDescent="0.15">
      <c r="A838" s="19"/>
      <c r="B838" s="19"/>
      <c r="C838" s="19"/>
      <c r="D838" s="19"/>
      <c r="E838" s="19"/>
      <c r="F838" s="21"/>
      <c r="G838" s="21"/>
      <c r="H838" s="21"/>
      <c r="I838" s="19"/>
      <c r="J838" s="19"/>
      <c r="K838" s="21"/>
      <c r="L838" s="21"/>
      <c r="M838" s="19"/>
      <c r="N838" s="19"/>
      <c r="O838" s="18"/>
      <c r="P838" s="18"/>
      <c r="Q838" s="18"/>
      <c r="R838" s="18"/>
      <c r="S838" s="18"/>
      <c r="T838" s="18"/>
      <c r="U838" s="18"/>
      <c r="V838" s="18"/>
      <c r="W838" s="18"/>
      <c r="X838" s="18"/>
      <c r="Y838" s="18"/>
      <c r="Z838" s="18"/>
      <c r="AA838" s="18"/>
      <c r="AB838" s="18"/>
      <c r="AC838" s="19"/>
    </row>
    <row r="839" spans="1:29" ht="13" x14ac:dyDescent="0.15">
      <c r="A839" s="19"/>
      <c r="B839" s="19"/>
      <c r="C839" s="19"/>
      <c r="D839" s="19"/>
      <c r="E839" s="19"/>
      <c r="F839" s="21"/>
      <c r="G839" s="21"/>
      <c r="H839" s="21"/>
      <c r="I839" s="19"/>
      <c r="J839" s="19"/>
      <c r="K839" s="21"/>
      <c r="L839" s="21"/>
      <c r="M839" s="19"/>
      <c r="N839" s="19"/>
      <c r="O839" s="18"/>
      <c r="P839" s="18"/>
      <c r="Q839" s="18"/>
      <c r="R839" s="18"/>
      <c r="S839" s="18"/>
      <c r="T839" s="18"/>
      <c r="U839" s="18"/>
      <c r="V839" s="18"/>
      <c r="W839" s="18"/>
      <c r="X839" s="18"/>
      <c r="Y839" s="18"/>
      <c r="Z839" s="18"/>
      <c r="AA839" s="18"/>
      <c r="AB839" s="18"/>
      <c r="AC839" s="19"/>
    </row>
    <row r="840" spans="1:29" ht="13" x14ac:dyDescent="0.15">
      <c r="A840" s="19"/>
      <c r="B840" s="19"/>
      <c r="C840" s="19"/>
      <c r="D840" s="19"/>
      <c r="E840" s="19"/>
      <c r="F840" s="21"/>
      <c r="G840" s="21"/>
      <c r="H840" s="21"/>
      <c r="I840" s="19"/>
      <c r="J840" s="19"/>
      <c r="K840" s="21"/>
      <c r="L840" s="21"/>
      <c r="M840" s="19"/>
      <c r="N840" s="19"/>
      <c r="O840" s="18"/>
      <c r="P840" s="18"/>
      <c r="Q840" s="18"/>
      <c r="R840" s="18"/>
      <c r="S840" s="18"/>
      <c r="T840" s="18"/>
      <c r="U840" s="18"/>
      <c r="V840" s="18"/>
      <c r="W840" s="18"/>
      <c r="X840" s="18"/>
      <c r="Y840" s="18"/>
      <c r="Z840" s="18"/>
      <c r="AA840" s="18"/>
      <c r="AB840" s="18"/>
      <c r="AC840" s="19"/>
    </row>
    <row r="841" spans="1:29" ht="13" x14ac:dyDescent="0.15">
      <c r="A841" s="19"/>
      <c r="B841" s="19"/>
      <c r="C841" s="19"/>
      <c r="D841" s="19"/>
      <c r="E841" s="19"/>
      <c r="F841" s="21"/>
      <c r="G841" s="21"/>
      <c r="H841" s="21"/>
      <c r="I841" s="19"/>
      <c r="J841" s="19"/>
      <c r="K841" s="21"/>
      <c r="L841" s="21"/>
      <c r="M841" s="19"/>
      <c r="N841" s="19"/>
      <c r="O841" s="18"/>
      <c r="P841" s="18"/>
      <c r="Q841" s="18"/>
      <c r="R841" s="18"/>
      <c r="S841" s="18"/>
      <c r="T841" s="18"/>
      <c r="U841" s="18"/>
      <c r="V841" s="18"/>
      <c r="W841" s="18"/>
      <c r="X841" s="18"/>
      <c r="Y841" s="18"/>
      <c r="Z841" s="18"/>
      <c r="AA841" s="18"/>
      <c r="AB841" s="18"/>
      <c r="AC841" s="19"/>
    </row>
    <row r="842" spans="1:29" ht="13" x14ac:dyDescent="0.15">
      <c r="A842" s="19"/>
      <c r="B842" s="19"/>
      <c r="C842" s="19"/>
      <c r="D842" s="19"/>
      <c r="E842" s="19"/>
      <c r="F842" s="21"/>
      <c r="G842" s="21"/>
      <c r="H842" s="21"/>
      <c r="I842" s="19"/>
      <c r="J842" s="19"/>
      <c r="K842" s="21"/>
      <c r="L842" s="21"/>
      <c r="M842" s="19"/>
      <c r="N842" s="19"/>
      <c r="O842" s="18"/>
      <c r="P842" s="18"/>
      <c r="Q842" s="18"/>
      <c r="R842" s="18"/>
      <c r="S842" s="18"/>
      <c r="T842" s="18"/>
      <c r="U842" s="18"/>
      <c r="V842" s="18"/>
      <c r="W842" s="18"/>
      <c r="X842" s="18"/>
      <c r="Y842" s="18"/>
      <c r="Z842" s="18"/>
      <c r="AA842" s="18"/>
      <c r="AB842" s="18"/>
      <c r="AC842" s="19"/>
    </row>
    <row r="843" spans="1:29" ht="13" x14ac:dyDescent="0.15">
      <c r="A843" s="19"/>
      <c r="B843" s="19"/>
      <c r="C843" s="19"/>
      <c r="D843" s="19"/>
      <c r="E843" s="19"/>
      <c r="F843" s="21"/>
      <c r="G843" s="21"/>
      <c r="H843" s="21"/>
      <c r="I843" s="19"/>
      <c r="J843" s="19"/>
      <c r="K843" s="21"/>
      <c r="L843" s="21"/>
      <c r="M843" s="19"/>
      <c r="N843" s="19"/>
      <c r="O843" s="18"/>
      <c r="P843" s="18"/>
      <c r="Q843" s="18"/>
      <c r="R843" s="18"/>
      <c r="S843" s="18"/>
      <c r="T843" s="18"/>
      <c r="U843" s="18"/>
      <c r="V843" s="18"/>
      <c r="W843" s="18"/>
      <c r="X843" s="18"/>
      <c r="Y843" s="18"/>
      <c r="Z843" s="18"/>
      <c r="AA843" s="18"/>
      <c r="AB843" s="18"/>
      <c r="AC843" s="19"/>
    </row>
    <row r="844" spans="1:29" ht="13" x14ac:dyDescent="0.15">
      <c r="A844" s="19"/>
      <c r="B844" s="19"/>
      <c r="C844" s="19"/>
      <c r="D844" s="19"/>
      <c r="E844" s="19"/>
      <c r="F844" s="21"/>
      <c r="G844" s="21"/>
      <c r="H844" s="21"/>
      <c r="I844" s="19"/>
      <c r="J844" s="19"/>
      <c r="K844" s="21"/>
      <c r="L844" s="21"/>
      <c r="M844" s="19"/>
      <c r="N844" s="19"/>
      <c r="O844" s="18"/>
      <c r="P844" s="18"/>
      <c r="Q844" s="18"/>
      <c r="R844" s="18"/>
      <c r="S844" s="18"/>
      <c r="T844" s="18"/>
      <c r="U844" s="18"/>
      <c r="V844" s="18"/>
      <c r="W844" s="18"/>
      <c r="X844" s="18"/>
      <c r="Y844" s="18"/>
      <c r="Z844" s="18"/>
      <c r="AA844" s="18"/>
      <c r="AB844" s="18"/>
      <c r="AC844" s="19"/>
    </row>
    <row r="845" spans="1:29" ht="13" x14ac:dyDescent="0.15">
      <c r="A845" s="19"/>
      <c r="B845" s="19"/>
      <c r="C845" s="19"/>
      <c r="D845" s="19"/>
      <c r="E845" s="19"/>
      <c r="F845" s="21"/>
      <c r="G845" s="21"/>
      <c r="H845" s="21"/>
      <c r="I845" s="19"/>
      <c r="J845" s="19"/>
      <c r="K845" s="21"/>
      <c r="L845" s="21"/>
      <c r="M845" s="19"/>
      <c r="N845" s="19"/>
      <c r="O845" s="18"/>
      <c r="P845" s="18"/>
      <c r="Q845" s="18"/>
      <c r="R845" s="18"/>
      <c r="S845" s="18"/>
      <c r="T845" s="18"/>
      <c r="U845" s="18"/>
      <c r="V845" s="18"/>
      <c r="W845" s="18"/>
      <c r="X845" s="18"/>
      <c r="Y845" s="18"/>
      <c r="Z845" s="18"/>
      <c r="AA845" s="18"/>
      <c r="AB845" s="18"/>
      <c r="AC845" s="19"/>
    </row>
    <row r="846" spans="1:29" ht="13" x14ac:dyDescent="0.15">
      <c r="A846" s="19"/>
      <c r="B846" s="19"/>
      <c r="C846" s="19"/>
      <c r="D846" s="19"/>
      <c r="E846" s="19"/>
      <c r="F846" s="21"/>
      <c r="G846" s="21"/>
      <c r="H846" s="21"/>
      <c r="I846" s="19"/>
      <c r="J846" s="19"/>
      <c r="K846" s="21"/>
      <c r="L846" s="21"/>
      <c r="M846" s="19"/>
      <c r="N846" s="19"/>
      <c r="O846" s="18"/>
      <c r="P846" s="18"/>
      <c r="Q846" s="18"/>
      <c r="R846" s="18"/>
      <c r="S846" s="18"/>
      <c r="T846" s="18"/>
      <c r="U846" s="18"/>
      <c r="V846" s="18"/>
      <c r="W846" s="18"/>
      <c r="X846" s="18"/>
      <c r="Y846" s="18"/>
      <c r="Z846" s="18"/>
      <c r="AA846" s="18"/>
      <c r="AB846" s="18"/>
      <c r="AC846" s="19"/>
    </row>
    <row r="847" spans="1:29" ht="13" x14ac:dyDescent="0.15">
      <c r="A847" s="19"/>
      <c r="B847" s="19"/>
      <c r="C847" s="19"/>
      <c r="D847" s="19"/>
      <c r="E847" s="19"/>
      <c r="F847" s="21"/>
      <c r="G847" s="21"/>
      <c r="H847" s="21"/>
      <c r="I847" s="19"/>
      <c r="J847" s="19"/>
      <c r="K847" s="21"/>
      <c r="L847" s="21"/>
      <c r="M847" s="19"/>
      <c r="N847" s="19"/>
      <c r="O847" s="18"/>
      <c r="P847" s="18"/>
      <c r="Q847" s="18"/>
      <c r="R847" s="18"/>
      <c r="S847" s="18"/>
      <c r="T847" s="18"/>
      <c r="U847" s="18"/>
      <c r="V847" s="18"/>
      <c r="W847" s="18"/>
      <c r="X847" s="18"/>
      <c r="Y847" s="18"/>
      <c r="Z847" s="18"/>
      <c r="AA847" s="18"/>
      <c r="AB847" s="18"/>
      <c r="AC847" s="19"/>
    </row>
    <row r="848" spans="1:29" ht="13" x14ac:dyDescent="0.15">
      <c r="A848" s="19"/>
      <c r="B848" s="19"/>
      <c r="C848" s="19"/>
      <c r="D848" s="19"/>
      <c r="E848" s="19"/>
      <c r="F848" s="21"/>
      <c r="G848" s="21"/>
      <c r="H848" s="21"/>
      <c r="I848" s="19"/>
      <c r="J848" s="19"/>
      <c r="K848" s="21"/>
      <c r="L848" s="21"/>
      <c r="M848" s="19"/>
      <c r="N848" s="19"/>
      <c r="O848" s="18"/>
      <c r="P848" s="18"/>
      <c r="Q848" s="18"/>
      <c r="R848" s="18"/>
      <c r="S848" s="18"/>
      <c r="T848" s="18"/>
      <c r="U848" s="18"/>
      <c r="V848" s="18"/>
      <c r="W848" s="18"/>
      <c r="X848" s="18"/>
      <c r="Y848" s="18"/>
      <c r="Z848" s="18"/>
      <c r="AA848" s="18"/>
      <c r="AB848" s="18"/>
      <c r="AC848" s="19"/>
    </row>
    <row r="849" spans="1:29" ht="13" x14ac:dyDescent="0.15">
      <c r="A849" s="19"/>
      <c r="B849" s="19"/>
      <c r="C849" s="19"/>
      <c r="D849" s="19"/>
      <c r="E849" s="19"/>
      <c r="F849" s="21"/>
      <c r="G849" s="21"/>
      <c r="H849" s="21"/>
      <c r="I849" s="19"/>
      <c r="J849" s="19"/>
      <c r="K849" s="21"/>
      <c r="L849" s="21"/>
      <c r="M849" s="19"/>
      <c r="N849" s="19"/>
      <c r="O849" s="18"/>
      <c r="P849" s="18"/>
      <c r="Q849" s="18"/>
      <c r="R849" s="18"/>
      <c r="S849" s="18"/>
      <c r="T849" s="18"/>
      <c r="U849" s="18"/>
      <c r="V849" s="18"/>
      <c r="W849" s="18"/>
      <c r="X849" s="18"/>
      <c r="Y849" s="18"/>
      <c r="Z849" s="18"/>
      <c r="AA849" s="18"/>
      <c r="AB849" s="18"/>
      <c r="AC849" s="19"/>
    </row>
    <row r="850" spans="1:29" ht="13" x14ac:dyDescent="0.15">
      <c r="A850" s="19"/>
      <c r="B850" s="19"/>
      <c r="C850" s="19"/>
      <c r="D850" s="19"/>
      <c r="E850" s="19"/>
      <c r="F850" s="21"/>
      <c r="G850" s="21"/>
      <c r="H850" s="21"/>
      <c r="I850" s="19"/>
      <c r="J850" s="19"/>
      <c r="K850" s="21"/>
      <c r="L850" s="21"/>
      <c r="M850" s="19"/>
      <c r="N850" s="19"/>
      <c r="O850" s="18"/>
      <c r="P850" s="18"/>
      <c r="Q850" s="18"/>
      <c r="R850" s="18"/>
      <c r="S850" s="18"/>
      <c r="T850" s="18"/>
      <c r="U850" s="18"/>
      <c r="V850" s="18"/>
      <c r="W850" s="18"/>
      <c r="X850" s="18"/>
      <c r="Y850" s="18"/>
      <c r="Z850" s="18"/>
      <c r="AA850" s="18"/>
      <c r="AB850" s="18"/>
      <c r="AC850" s="19"/>
    </row>
    <row r="851" spans="1:29" ht="13" x14ac:dyDescent="0.15">
      <c r="A851" s="19"/>
      <c r="B851" s="19"/>
      <c r="C851" s="19"/>
      <c r="D851" s="19"/>
      <c r="E851" s="19"/>
      <c r="F851" s="21"/>
      <c r="G851" s="21"/>
      <c r="H851" s="21"/>
      <c r="I851" s="19"/>
      <c r="J851" s="19"/>
      <c r="K851" s="21"/>
      <c r="L851" s="21"/>
      <c r="M851" s="19"/>
      <c r="N851" s="19"/>
      <c r="O851" s="18"/>
      <c r="P851" s="18"/>
      <c r="Q851" s="18"/>
      <c r="R851" s="18"/>
      <c r="S851" s="18"/>
      <c r="T851" s="18"/>
      <c r="U851" s="18"/>
      <c r="V851" s="18"/>
      <c r="W851" s="18"/>
      <c r="X851" s="18"/>
      <c r="Y851" s="18"/>
      <c r="Z851" s="18"/>
      <c r="AA851" s="18"/>
      <c r="AB851" s="18"/>
      <c r="AC851" s="19"/>
    </row>
    <row r="852" spans="1:29" ht="13" x14ac:dyDescent="0.15">
      <c r="A852" s="19"/>
      <c r="B852" s="19"/>
      <c r="C852" s="19"/>
      <c r="D852" s="19"/>
      <c r="E852" s="19"/>
      <c r="F852" s="21"/>
      <c r="G852" s="21"/>
      <c r="H852" s="21"/>
      <c r="I852" s="19"/>
      <c r="J852" s="19"/>
      <c r="K852" s="21"/>
      <c r="L852" s="21"/>
      <c r="M852" s="19"/>
      <c r="N852" s="19"/>
      <c r="O852" s="18"/>
      <c r="P852" s="18"/>
      <c r="Q852" s="18"/>
      <c r="R852" s="18"/>
      <c r="S852" s="18"/>
      <c r="T852" s="18"/>
      <c r="U852" s="18"/>
      <c r="V852" s="18"/>
      <c r="W852" s="18"/>
      <c r="X852" s="18"/>
      <c r="Y852" s="18"/>
      <c r="Z852" s="18"/>
      <c r="AA852" s="18"/>
      <c r="AB852" s="18"/>
      <c r="AC852" s="19"/>
    </row>
    <row r="853" spans="1:29" ht="13" x14ac:dyDescent="0.15">
      <c r="A853" s="19"/>
      <c r="B853" s="19"/>
      <c r="C853" s="19"/>
      <c r="D853" s="19"/>
      <c r="E853" s="19"/>
      <c r="F853" s="21"/>
      <c r="G853" s="21"/>
      <c r="H853" s="21"/>
      <c r="I853" s="19"/>
      <c r="J853" s="19"/>
      <c r="K853" s="21"/>
      <c r="L853" s="21"/>
      <c r="M853" s="19"/>
      <c r="N853" s="19"/>
      <c r="O853" s="18"/>
      <c r="P853" s="18"/>
      <c r="Q853" s="18"/>
      <c r="R853" s="18"/>
      <c r="S853" s="18"/>
      <c r="T853" s="18"/>
      <c r="U853" s="18"/>
      <c r="V853" s="18"/>
      <c r="W853" s="18"/>
      <c r="X853" s="18"/>
      <c r="Y853" s="18"/>
      <c r="Z853" s="18"/>
      <c r="AA853" s="18"/>
      <c r="AB853" s="18"/>
      <c r="AC853" s="19"/>
    </row>
    <row r="854" spans="1:29" ht="13" x14ac:dyDescent="0.15">
      <c r="A854" s="19"/>
      <c r="B854" s="19"/>
      <c r="C854" s="19"/>
      <c r="D854" s="19"/>
      <c r="E854" s="19"/>
      <c r="F854" s="21"/>
      <c r="G854" s="21"/>
      <c r="H854" s="21"/>
      <c r="I854" s="19"/>
      <c r="J854" s="19"/>
      <c r="K854" s="21"/>
      <c r="L854" s="21"/>
      <c r="M854" s="19"/>
      <c r="N854" s="19"/>
      <c r="O854" s="18"/>
      <c r="P854" s="18"/>
      <c r="Q854" s="18"/>
      <c r="R854" s="18"/>
      <c r="S854" s="18"/>
      <c r="T854" s="18"/>
      <c r="U854" s="18"/>
      <c r="V854" s="18"/>
      <c r="W854" s="18"/>
      <c r="X854" s="18"/>
      <c r="Y854" s="18"/>
      <c r="Z854" s="18"/>
      <c r="AA854" s="18"/>
      <c r="AB854" s="18"/>
      <c r="AC854" s="19"/>
    </row>
    <row r="855" spans="1:29" ht="13" x14ac:dyDescent="0.15">
      <c r="A855" s="19"/>
      <c r="B855" s="19"/>
      <c r="C855" s="19"/>
      <c r="D855" s="19"/>
      <c r="E855" s="19"/>
      <c r="F855" s="21"/>
      <c r="G855" s="21"/>
      <c r="H855" s="21"/>
      <c r="I855" s="19"/>
      <c r="J855" s="19"/>
      <c r="K855" s="21"/>
      <c r="L855" s="21"/>
      <c r="M855" s="19"/>
      <c r="N855" s="19"/>
      <c r="O855" s="18"/>
      <c r="P855" s="18"/>
      <c r="Q855" s="18"/>
      <c r="R855" s="18"/>
      <c r="S855" s="18"/>
      <c r="T855" s="18"/>
      <c r="U855" s="18"/>
      <c r="V855" s="18"/>
      <c r="W855" s="18"/>
      <c r="X855" s="18"/>
      <c r="Y855" s="18"/>
      <c r="Z855" s="18"/>
      <c r="AA855" s="18"/>
      <c r="AB855" s="18"/>
      <c r="AC855" s="19"/>
    </row>
    <row r="856" spans="1:29" ht="13" x14ac:dyDescent="0.15">
      <c r="A856" s="19"/>
      <c r="B856" s="19"/>
      <c r="C856" s="19"/>
      <c r="D856" s="19"/>
      <c r="E856" s="19"/>
      <c r="F856" s="21"/>
      <c r="G856" s="21"/>
      <c r="H856" s="21"/>
      <c r="I856" s="19"/>
      <c r="J856" s="19"/>
      <c r="K856" s="21"/>
      <c r="L856" s="21"/>
      <c r="M856" s="19"/>
      <c r="N856" s="19"/>
      <c r="O856" s="18"/>
      <c r="P856" s="18"/>
      <c r="Q856" s="18"/>
      <c r="R856" s="18"/>
      <c r="S856" s="18"/>
      <c r="T856" s="18"/>
      <c r="U856" s="18"/>
      <c r="V856" s="18"/>
      <c r="W856" s="18"/>
      <c r="X856" s="18"/>
      <c r="Y856" s="18"/>
      <c r="Z856" s="18"/>
      <c r="AA856" s="18"/>
      <c r="AB856" s="18"/>
      <c r="AC856" s="19"/>
    </row>
    <row r="857" spans="1:29" ht="13" x14ac:dyDescent="0.15">
      <c r="A857" s="19"/>
      <c r="B857" s="19"/>
      <c r="C857" s="19"/>
      <c r="D857" s="19"/>
      <c r="E857" s="19"/>
      <c r="F857" s="21"/>
      <c r="G857" s="21"/>
      <c r="H857" s="21"/>
      <c r="I857" s="19"/>
      <c r="J857" s="19"/>
      <c r="K857" s="21"/>
      <c r="L857" s="21"/>
      <c r="M857" s="19"/>
      <c r="N857" s="19"/>
      <c r="O857" s="18"/>
      <c r="P857" s="18"/>
      <c r="Q857" s="18"/>
      <c r="R857" s="18"/>
      <c r="S857" s="18"/>
      <c r="T857" s="18"/>
      <c r="U857" s="18"/>
      <c r="V857" s="18"/>
      <c r="W857" s="18"/>
      <c r="X857" s="18"/>
      <c r="Y857" s="18"/>
      <c r="Z857" s="18"/>
      <c r="AA857" s="18"/>
      <c r="AB857" s="18"/>
      <c r="AC857" s="19"/>
    </row>
    <row r="858" spans="1:29" ht="13" x14ac:dyDescent="0.15">
      <c r="A858" s="19"/>
      <c r="B858" s="19"/>
      <c r="C858" s="19"/>
      <c r="D858" s="19"/>
      <c r="E858" s="19"/>
      <c r="F858" s="21"/>
      <c r="G858" s="21"/>
      <c r="H858" s="21"/>
      <c r="I858" s="19"/>
      <c r="J858" s="19"/>
      <c r="K858" s="21"/>
      <c r="L858" s="21"/>
      <c r="M858" s="19"/>
      <c r="N858" s="19"/>
      <c r="O858" s="18"/>
      <c r="P858" s="18"/>
      <c r="Q858" s="18"/>
      <c r="R858" s="18"/>
      <c r="S858" s="18"/>
      <c r="T858" s="18"/>
      <c r="U858" s="18"/>
      <c r="V858" s="18"/>
      <c r="W858" s="18"/>
      <c r="X858" s="18"/>
      <c r="Y858" s="18"/>
      <c r="Z858" s="18"/>
      <c r="AA858" s="18"/>
      <c r="AB858" s="18"/>
      <c r="AC858" s="19"/>
    </row>
    <row r="859" spans="1:29" ht="13" x14ac:dyDescent="0.15">
      <c r="A859" s="19"/>
      <c r="B859" s="19"/>
      <c r="C859" s="19"/>
      <c r="D859" s="19"/>
      <c r="E859" s="19"/>
      <c r="F859" s="21"/>
      <c r="G859" s="21"/>
      <c r="H859" s="21"/>
      <c r="I859" s="19"/>
      <c r="J859" s="19"/>
      <c r="K859" s="21"/>
      <c r="L859" s="21"/>
      <c r="M859" s="19"/>
      <c r="N859" s="19"/>
      <c r="O859" s="18"/>
      <c r="P859" s="18"/>
      <c r="Q859" s="18"/>
      <c r="R859" s="18"/>
      <c r="S859" s="18"/>
      <c r="T859" s="18"/>
      <c r="U859" s="18"/>
      <c r="V859" s="18"/>
      <c r="W859" s="18"/>
      <c r="X859" s="18"/>
      <c r="Y859" s="18"/>
      <c r="Z859" s="18"/>
      <c r="AA859" s="18"/>
      <c r="AB859" s="18"/>
      <c r="AC859" s="19"/>
    </row>
    <row r="860" spans="1:29" ht="13" x14ac:dyDescent="0.15">
      <c r="A860" s="19"/>
      <c r="B860" s="19"/>
      <c r="C860" s="19"/>
      <c r="D860" s="19"/>
      <c r="E860" s="19"/>
      <c r="F860" s="21"/>
      <c r="G860" s="21"/>
      <c r="H860" s="21"/>
      <c r="I860" s="19"/>
      <c r="J860" s="19"/>
      <c r="K860" s="21"/>
      <c r="L860" s="21"/>
      <c r="M860" s="19"/>
      <c r="N860" s="19"/>
      <c r="O860" s="18"/>
      <c r="P860" s="18"/>
      <c r="Q860" s="18"/>
      <c r="R860" s="18"/>
      <c r="S860" s="18"/>
      <c r="T860" s="18"/>
      <c r="U860" s="18"/>
      <c r="V860" s="18"/>
      <c r="W860" s="18"/>
      <c r="X860" s="18"/>
      <c r="Y860" s="18"/>
      <c r="Z860" s="18"/>
      <c r="AA860" s="18"/>
      <c r="AB860" s="18"/>
      <c r="AC860" s="19"/>
    </row>
    <row r="861" spans="1:29" ht="13" x14ac:dyDescent="0.15">
      <c r="A861" s="19"/>
      <c r="B861" s="19"/>
      <c r="C861" s="19"/>
      <c r="D861" s="19"/>
      <c r="E861" s="19"/>
      <c r="F861" s="21"/>
      <c r="G861" s="21"/>
      <c r="H861" s="21"/>
      <c r="I861" s="19"/>
      <c r="J861" s="19"/>
      <c r="K861" s="21"/>
      <c r="L861" s="21"/>
      <c r="M861" s="19"/>
      <c r="N861" s="19"/>
      <c r="O861" s="18"/>
      <c r="P861" s="18"/>
      <c r="Q861" s="18"/>
      <c r="R861" s="18"/>
      <c r="S861" s="18"/>
      <c r="T861" s="18"/>
      <c r="U861" s="18"/>
      <c r="V861" s="18"/>
      <c r="W861" s="18"/>
      <c r="X861" s="18"/>
      <c r="Y861" s="18"/>
      <c r="Z861" s="18"/>
      <c r="AA861" s="18"/>
      <c r="AB861" s="18"/>
      <c r="AC861" s="19"/>
    </row>
    <row r="862" spans="1:29" ht="13" x14ac:dyDescent="0.15">
      <c r="A862" s="19"/>
      <c r="B862" s="19"/>
      <c r="C862" s="19"/>
      <c r="D862" s="19"/>
      <c r="E862" s="19"/>
      <c r="F862" s="21"/>
      <c r="G862" s="21"/>
      <c r="H862" s="21"/>
      <c r="I862" s="19"/>
      <c r="J862" s="19"/>
      <c r="K862" s="21"/>
      <c r="L862" s="21"/>
      <c r="M862" s="19"/>
      <c r="N862" s="19"/>
      <c r="O862" s="18"/>
      <c r="P862" s="18"/>
      <c r="Q862" s="18"/>
      <c r="R862" s="18"/>
      <c r="S862" s="18"/>
      <c r="T862" s="18"/>
      <c r="U862" s="18"/>
      <c r="V862" s="18"/>
      <c r="W862" s="18"/>
      <c r="X862" s="18"/>
      <c r="Y862" s="18"/>
      <c r="Z862" s="18"/>
      <c r="AA862" s="18"/>
      <c r="AB862" s="18"/>
      <c r="AC862" s="19"/>
    </row>
    <row r="863" spans="1:29" ht="13" x14ac:dyDescent="0.15">
      <c r="A863" s="19"/>
      <c r="B863" s="19"/>
      <c r="C863" s="19"/>
      <c r="D863" s="19"/>
      <c r="E863" s="19"/>
      <c r="F863" s="21"/>
      <c r="G863" s="21"/>
      <c r="H863" s="21"/>
      <c r="I863" s="19"/>
      <c r="J863" s="19"/>
      <c r="K863" s="21"/>
      <c r="L863" s="21"/>
      <c r="M863" s="19"/>
      <c r="N863" s="19"/>
      <c r="O863" s="18"/>
      <c r="P863" s="18"/>
      <c r="Q863" s="18"/>
      <c r="R863" s="18"/>
      <c r="S863" s="18"/>
      <c r="T863" s="18"/>
      <c r="U863" s="18"/>
      <c r="V863" s="18"/>
      <c r="W863" s="18"/>
      <c r="X863" s="18"/>
      <c r="Y863" s="18"/>
      <c r="Z863" s="18"/>
      <c r="AA863" s="18"/>
      <c r="AB863" s="18"/>
      <c r="AC863" s="19"/>
    </row>
    <row r="864" spans="1:29" ht="13" x14ac:dyDescent="0.15">
      <c r="A864" s="19"/>
      <c r="B864" s="19"/>
      <c r="C864" s="19"/>
      <c r="D864" s="19"/>
      <c r="E864" s="19"/>
      <c r="F864" s="21"/>
      <c r="G864" s="21"/>
      <c r="H864" s="21"/>
      <c r="I864" s="19"/>
      <c r="J864" s="19"/>
      <c r="K864" s="21"/>
      <c r="L864" s="21"/>
      <c r="M864" s="19"/>
      <c r="N864" s="19"/>
      <c r="O864" s="18"/>
      <c r="P864" s="18"/>
      <c r="Q864" s="18"/>
      <c r="R864" s="18"/>
      <c r="S864" s="18"/>
      <c r="T864" s="18"/>
      <c r="U864" s="18"/>
      <c r="V864" s="18"/>
      <c r="W864" s="18"/>
      <c r="X864" s="18"/>
      <c r="Y864" s="18"/>
      <c r="Z864" s="18"/>
      <c r="AA864" s="18"/>
      <c r="AB864" s="18"/>
      <c r="AC864" s="19"/>
    </row>
    <row r="865" spans="1:29" ht="13" x14ac:dyDescent="0.15">
      <c r="A865" s="19"/>
      <c r="B865" s="19"/>
      <c r="C865" s="19"/>
      <c r="D865" s="19"/>
      <c r="E865" s="19"/>
      <c r="F865" s="21"/>
      <c r="G865" s="21"/>
      <c r="H865" s="21"/>
      <c r="I865" s="19"/>
      <c r="J865" s="19"/>
      <c r="K865" s="21"/>
      <c r="L865" s="21"/>
      <c r="M865" s="19"/>
      <c r="N865" s="19"/>
      <c r="O865" s="18"/>
      <c r="P865" s="18"/>
      <c r="Q865" s="18"/>
      <c r="R865" s="18"/>
      <c r="S865" s="18"/>
      <c r="T865" s="18"/>
      <c r="U865" s="18"/>
      <c r="V865" s="18"/>
      <c r="W865" s="18"/>
      <c r="X865" s="18"/>
      <c r="Y865" s="18"/>
      <c r="Z865" s="18"/>
      <c r="AA865" s="18"/>
      <c r="AB865" s="18"/>
      <c r="AC865" s="19"/>
    </row>
    <row r="866" spans="1:29" ht="13" x14ac:dyDescent="0.15">
      <c r="A866" s="19"/>
      <c r="B866" s="19"/>
      <c r="C866" s="19"/>
      <c r="D866" s="19"/>
      <c r="E866" s="19"/>
      <c r="F866" s="21"/>
      <c r="G866" s="21"/>
      <c r="H866" s="21"/>
      <c r="I866" s="19"/>
      <c r="J866" s="19"/>
      <c r="K866" s="21"/>
      <c r="L866" s="21"/>
      <c r="M866" s="19"/>
      <c r="N866" s="19"/>
      <c r="O866" s="18"/>
      <c r="P866" s="18"/>
      <c r="Q866" s="18"/>
      <c r="R866" s="18"/>
      <c r="S866" s="18"/>
      <c r="T866" s="18"/>
      <c r="U866" s="18"/>
      <c r="V866" s="18"/>
      <c r="W866" s="18"/>
      <c r="X866" s="18"/>
      <c r="Y866" s="18"/>
      <c r="Z866" s="18"/>
      <c r="AA866" s="18"/>
      <c r="AB866" s="18"/>
      <c r="AC866" s="19"/>
    </row>
    <row r="867" spans="1:29" ht="13" x14ac:dyDescent="0.15">
      <c r="A867" s="19"/>
      <c r="B867" s="19"/>
      <c r="C867" s="19"/>
      <c r="D867" s="19"/>
      <c r="E867" s="19"/>
      <c r="F867" s="21"/>
      <c r="G867" s="21"/>
      <c r="H867" s="21"/>
      <c r="I867" s="19"/>
      <c r="J867" s="19"/>
      <c r="K867" s="21"/>
      <c r="L867" s="21"/>
      <c r="M867" s="19"/>
      <c r="N867" s="19"/>
      <c r="O867" s="18"/>
      <c r="P867" s="18"/>
      <c r="Q867" s="18"/>
      <c r="R867" s="18"/>
      <c r="S867" s="18"/>
      <c r="T867" s="18"/>
      <c r="U867" s="18"/>
      <c r="V867" s="18"/>
      <c r="W867" s="18"/>
      <c r="X867" s="18"/>
      <c r="Y867" s="18"/>
      <c r="Z867" s="18"/>
      <c r="AA867" s="18"/>
      <c r="AB867" s="18"/>
      <c r="AC867" s="19"/>
    </row>
    <row r="868" spans="1:29" ht="13" x14ac:dyDescent="0.15">
      <c r="A868" s="19"/>
      <c r="B868" s="19"/>
      <c r="C868" s="19"/>
      <c r="D868" s="19"/>
      <c r="E868" s="19"/>
      <c r="F868" s="21"/>
      <c r="G868" s="21"/>
      <c r="H868" s="21"/>
      <c r="I868" s="19"/>
      <c r="J868" s="19"/>
      <c r="K868" s="21"/>
      <c r="L868" s="21"/>
      <c r="M868" s="19"/>
      <c r="N868" s="19"/>
      <c r="O868" s="18"/>
      <c r="P868" s="18"/>
      <c r="Q868" s="18"/>
      <c r="R868" s="18"/>
      <c r="S868" s="18"/>
      <c r="T868" s="18"/>
      <c r="U868" s="18"/>
      <c r="V868" s="18"/>
      <c r="W868" s="18"/>
      <c r="X868" s="18"/>
      <c r="Y868" s="18"/>
      <c r="Z868" s="18"/>
      <c r="AA868" s="18"/>
      <c r="AB868" s="18"/>
      <c r="AC868" s="19"/>
    </row>
    <row r="869" spans="1:29" ht="13" x14ac:dyDescent="0.15">
      <c r="A869" s="19"/>
      <c r="B869" s="19"/>
      <c r="C869" s="19"/>
      <c r="D869" s="19"/>
      <c r="E869" s="19"/>
      <c r="F869" s="21"/>
      <c r="G869" s="21"/>
      <c r="H869" s="21"/>
      <c r="I869" s="19"/>
      <c r="J869" s="19"/>
      <c r="K869" s="21"/>
      <c r="L869" s="21"/>
      <c r="M869" s="19"/>
      <c r="N869" s="19"/>
      <c r="O869" s="18"/>
      <c r="P869" s="18"/>
      <c r="Q869" s="18"/>
      <c r="R869" s="18"/>
      <c r="S869" s="18"/>
      <c r="T869" s="18"/>
      <c r="U869" s="18"/>
      <c r="V869" s="18"/>
      <c r="W869" s="18"/>
      <c r="X869" s="18"/>
      <c r="Y869" s="18"/>
      <c r="Z869" s="18"/>
      <c r="AA869" s="18"/>
      <c r="AB869" s="18"/>
      <c r="AC869" s="19"/>
    </row>
    <row r="870" spans="1:29" ht="13" x14ac:dyDescent="0.15">
      <c r="A870" s="19"/>
      <c r="B870" s="19"/>
      <c r="C870" s="19"/>
      <c r="D870" s="19"/>
      <c r="E870" s="19"/>
      <c r="F870" s="21"/>
      <c r="G870" s="21"/>
      <c r="H870" s="21"/>
      <c r="I870" s="19"/>
      <c r="J870" s="19"/>
      <c r="K870" s="21"/>
      <c r="L870" s="21"/>
      <c r="M870" s="19"/>
      <c r="N870" s="19"/>
      <c r="O870" s="18"/>
      <c r="P870" s="18"/>
      <c r="Q870" s="18"/>
      <c r="R870" s="18"/>
      <c r="S870" s="18"/>
      <c r="T870" s="18"/>
      <c r="U870" s="18"/>
      <c r="V870" s="18"/>
      <c r="W870" s="18"/>
      <c r="X870" s="18"/>
      <c r="Y870" s="18"/>
      <c r="Z870" s="18"/>
      <c r="AA870" s="18"/>
      <c r="AB870" s="18"/>
      <c r="AC870" s="19"/>
    </row>
    <row r="871" spans="1:29" ht="13" x14ac:dyDescent="0.15">
      <c r="A871" s="19"/>
      <c r="B871" s="19"/>
      <c r="C871" s="19"/>
      <c r="D871" s="19"/>
      <c r="E871" s="19"/>
      <c r="F871" s="21"/>
      <c r="G871" s="21"/>
      <c r="H871" s="21"/>
      <c r="I871" s="19"/>
      <c r="J871" s="19"/>
      <c r="K871" s="21"/>
      <c r="L871" s="21"/>
      <c r="M871" s="19"/>
      <c r="N871" s="19"/>
      <c r="O871" s="18"/>
      <c r="P871" s="18"/>
      <c r="Q871" s="18"/>
      <c r="R871" s="18"/>
      <c r="S871" s="18"/>
      <c r="T871" s="18"/>
      <c r="U871" s="18"/>
      <c r="V871" s="18"/>
      <c r="W871" s="18"/>
      <c r="X871" s="18"/>
      <c r="Y871" s="18"/>
      <c r="Z871" s="18"/>
      <c r="AA871" s="18"/>
      <c r="AB871" s="18"/>
      <c r="AC871" s="19"/>
    </row>
    <row r="872" spans="1:29" ht="13" x14ac:dyDescent="0.15">
      <c r="A872" s="19"/>
      <c r="B872" s="19"/>
      <c r="C872" s="19"/>
      <c r="D872" s="19"/>
      <c r="E872" s="19"/>
      <c r="F872" s="21"/>
      <c r="G872" s="21"/>
      <c r="H872" s="21"/>
      <c r="I872" s="19"/>
      <c r="J872" s="19"/>
      <c r="K872" s="21"/>
      <c r="L872" s="21"/>
      <c r="M872" s="19"/>
      <c r="N872" s="19"/>
      <c r="O872" s="18"/>
      <c r="P872" s="18"/>
      <c r="Q872" s="18"/>
      <c r="R872" s="18"/>
      <c r="S872" s="18"/>
      <c r="T872" s="18"/>
      <c r="U872" s="18"/>
      <c r="V872" s="18"/>
      <c r="W872" s="18"/>
      <c r="X872" s="18"/>
      <c r="Y872" s="18"/>
      <c r="Z872" s="18"/>
      <c r="AA872" s="18"/>
      <c r="AB872" s="18"/>
      <c r="AC872" s="19"/>
    </row>
    <row r="873" spans="1:29" ht="13" x14ac:dyDescent="0.15">
      <c r="A873" s="19"/>
      <c r="B873" s="19"/>
      <c r="C873" s="19"/>
      <c r="D873" s="19"/>
      <c r="E873" s="19"/>
      <c r="F873" s="21"/>
      <c r="G873" s="21"/>
      <c r="H873" s="21"/>
      <c r="I873" s="19"/>
      <c r="J873" s="19"/>
      <c r="K873" s="21"/>
      <c r="L873" s="21"/>
      <c r="M873" s="19"/>
      <c r="N873" s="19"/>
      <c r="O873" s="18"/>
      <c r="P873" s="18"/>
      <c r="Q873" s="18"/>
      <c r="R873" s="18"/>
      <c r="S873" s="18"/>
      <c r="T873" s="18"/>
      <c r="U873" s="18"/>
      <c r="V873" s="18"/>
      <c r="W873" s="18"/>
      <c r="X873" s="18"/>
      <c r="Y873" s="18"/>
      <c r="Z873" s="18"/>
      <c r="AA873" s="18"/>
      <c r="AB873" s="18"/>
      <c r="AC873" s="19"/>
    </row>
    <row r="874" spans="1:29" ht="13" x14ac:dyDescent="0.15">
      <c r="A874" s="19"/>
      <c r="B874" s="19"/>
      <c r="C874" s="19"/>
      <c r="D874" s="19"/>
      <c r="E874" s="19"/>
      <c r="F874" s="21"/>
      <c r="G874" s="21"/>
      <c r="H874" s="21"/>
      <c r="I874" s="19"/>
      <c r="J874" s="19"/>
      <c r="K874" s="21"/>
      <c r="L874" s="21"/>
      <c r="M874" s="19"/>
      <c r="N874" s="19"/>
      <c r="O874" s="18"/>
      <c r="P874" s="18"/>
      <c r="Q874" s="18"/>
      <c r="R874" s="18"/>
      <c r="S874" s="18"/>
      <c r="T874" s="18"/>
      <c r="U874" s="18"/>
      <c r="V874" s="18"/>
      <c r="W874" s="18"/>
      <c r="X874" s="18"/>
      <c r="Y874" s="18"/>
      <c r="Z874" s="18"/>
      <c r="AA874" s="18"/>
      <c r="AB874" s="18"/>
      <c r="AC874" s="19"/>
    </row>
    <row r="875" spans="1:29" ht="13" x14ac:dyDescent="0.15">
      <c r="A875" s="19"/>
      <c r="B875" s="19"/>
      <c r="C875" s="19"/>
      <c r="D875" s="19"/>
      <c r="E875" s="19"/>
      <c r="F875" s="21"/>
      <c r="G875" s="21"/>
      <c r="H875" s="21"/>
      <c r="I875" s="19"/>
      <c r="J875" s="19"/>
      <c r="K875" s="21"/>
      <c r="L875" s="21"/>
      <c r="M875" s="19"/>
      <c r="N875" s="19"/>
      <c r="O875" s="18"/>
      <c r="P875" s="18"/>
      <c r="Q875" s="18"/>
      <c r="R875" s="18"/>
      <c r="S875" s="18"/>
      <c r="T875" s="18"/>
      <c r="U875" s="18"/>
      <c r="V875" s="18"/>
      <c r="W875" s="18"/>
      <c r="X875" s="18"/>
      <c r="Y875" s="18"/>
      <c r="Z875" s="18"/>
      <c r="AA875" s="18"/>
      <c r="AB875" s="18"/>
      <c r="AC875" s="19"/>
    </row>
    <row r="876" spans="1:29" ht="13" x14ac:dyDescent="0.15">
      <c r="A876" s="19"/>
      <c r="B876" s="19"/>
      <c r="C876" s="19"/>
      <c r="D876" s="19"/>
      <c r="E876" s="19"/>
      <c r="F876" s="21"/>
      <c r="G876" s="21"/>
      <c r="H876" s="21"/>
      <c r="I876" s="19"/>
      <c r="J876" s="19"/>
      <c r="K876" s="21"/>
      <c r="L876" s="21"/>
      <c r="M876" s="19"/>
      <c r="N876" s="19"/>
      <c r="O876" s="18"/>
      <c r="P876" s="18"/>
      <c r="Q876" s="18"/>
      <c r="R876" s="18"/>
      <c r="S876" s="18"/>
      <c r="T876" s="18"/>
      <c r="U876" s="18"/>
      <c r="V876" s="18"/>
      <c r="W876" s="18"/>
      <c r="X876" s="18"/>
      <c r="Y876" s="18"/>
      <c r="Z876" s="18"/>
      <c r="AA876" s="18"/>
      <c r="AB876" s="18"/>
      <c r="AC876" s="19"/>
    </row>
    <row r="877" spans="1:29" ht="13" x14ac:dyDescent="0.15">
      <c r="A877" s="19"/>
      <c r="B877" s="19"/>
      <c r="C877" s="19"/>
      <c r="D877" s="19"/>
      <c r="E877" s="19"/>
      <c r="F877" s="21"/>
      <c r="G877" s="21"/>
      <c r="H877" s="21"/>
      <c r="I877" s="19"/>
      <c r="J877" s="19"/>
      <c r="K877" s="21"/>
      <c r="L877" s="21"/>
      <c r="M877" s="19"/>
      <c r="N877" s="19"/>
      <c r="O877" s="18"/>
      <c r="P877" s="18"/>
      <c r="Q877" s="18"/>
      <c r="R877" s="18"/>
      <c r="S877" s="18"/>
      <c r="T877" s="18"/>
      <c r="U877" s="18"/>
      <c r="V877" s="18"/>
      <c r="W877" s="18"/>
      <c r="X877" s="18"/>
      <c r="Y877" s="18"/>
      <c r="Z877" s="18"/>
      <c r="AA877" s="18"/>
      <c r="AB877" s="18"/>
      <c r="AC877" s="19"/>
    </row>
    <row r="878" spans="1:29" ht="13" x14ac:dyDescent="0.15">
      <c r="A878" s="19"/>
      <c r="B878" s="19"/>
      <c r="C878" s="19"/>
      <c r="D878" s="19"/>
      <c r="E878" s="19"/>
      <c r="F878" s="21"/>
      <c r="G878" s="21"/>
      <c r="H878" s="21"/>
      <c r="I878" s="19"/>
      <c r="J878" s="19"/>
      <c r="K878" s="21"/>
      <c r="L878" s="21"/>
      <c r="M878" s="19"/>
      <c r="N878" s="19"/>
      <c r="O878" s="18"/>
      <c r="P878" s="18"/>
      <c r="Q878" s="18"/>
      <c r="R878" s="18"/>
      <c r="S878" s="18"/>
      <c r="T878" s="18"/>
      <c r="U878" s="18"/>
      <c r="V878" s="18"/>
      <c r="W878" s="18"/>
      <c r="X878" s="18"/>
      <c r="Y878" s="18"/>
      <c r="Z878" s="18"/>
      <c r="AA878" s="18"/>
      <c r="AB878" s="18"/>
      <c r="AC878" s="19"/>
    </row>
    <row r="879" spans="1:29" ht="13" x14ac:dyDescent="0.15">
      <c r="A879" s="19"/>
      <c r="B879" s="19"/>
      <c r="C879" s="19"/>
      <c r="D879" s="19"/>
      <c r="E879" s="19"/>
      <c r="F879" s="21"/>
      <c r="G879" s="21"/>
      <c r="H879" s="21"/>
      <c r="I879" s="19"/>
      <c r="J879" s="19"/>
      <c r="K879" s="21"/>
      <c r="L879" s="21"/>
      <c r="M879" s="19"/>
      <c r="N879" s="19"/>
      <c r="O879" s="18"/>
      <c r="P879" s="18"/>
      <c r="Q879" s="18"/>
      <c r="R879" s="18"/>
      <c r="S879" s="18"/>
      <c r="T879" s="18"/>
      <c r="U879" s="18"/>
      <c r="V879" s="18"/>
      <c r="W879" s="18"/>
      <c r="X879" s="18"/>
      <c r="Y879" s="18"/>
      <c r="Z879" s="18"/>
      <c r="AA879" s="18"/>
      <c r="AB879" s="18"/>
      <c r="AC879" s="19"/>
    </row>
    <row r="880" spans="1:29" ht="13" x14ac:dyDescent="0.15">
      <c r="A880" s="19"/>
      <c r="B880" s="19"/>
      <c r="C880" s="19"/>
      <c r="D880" s="19"/>
      <c r="E880" s="19"/>
      <c r="F880" s="21"/>
      <c r="G880" s="21"/>
      <c r="H880" s="21"/>
      <c r="I880" s="19"/>
      <c r="J880" s="19"/>
      <c r="K880" s="21"/>
      <c r="L880" s="21"/>
      <c r="M880" s="19"/>
      <c r="N880" s="19"/>
      <c r="O880" s="18"/>
      <c r="P880" s="18"/>
      <c r="Q880" s="18"/>
      <c r="R880" s="18"/>
      <c r="S880" s="18"/>
      <c r="T880" s="18"/>
      <c r="U880" s="18"/>
      <c r="V880" s="18"/>
      <c r="W880" s="18"/>
      <c r="X880" s="18"/>
      <c r="Y880" s="18"/>
      <c r="Z880" s="18"/>
      <c r="AA880" s="18"/>
      <c r="AB880" s="18"/>
      <c r="AC880" s="19"/>
    </row>
    <row r="881" spans="1:29" ht="13" x14ac:dyDescent="0.15">
      <c r="A881" s="19"/>
      <c r="B881" s="19"/>
      <c r="C881" s="19"/>
      <c r="D881" s="19"/>
      <c r="E881" s="19"/>
      <c r="F881" s="21"/>
      <c r="G881" s="21"/>
      <c r="H881" s="21"/>
      <c r="I881" s="19"/>
      <c r="J881" s="19"/>
      <c r="K881" s="21"/>
      <c r="L881" s="21"/>
      <c r="M881" s="19"/>
      <c r="N881" s="19"/>
      <c r="O881" s="18"/>
      <c r="P881" s="18"/>
      <c r="Q881" s="18"/>
      <c r="R881" s="18"/>
      <c r="S881" s="18"/>
      <c r="T881" s="18"/>
      <c r="U881" s="18"/>
      <c r="V881" s="18"/>
      <c r="W881" s="18"/>
      <c r="X881" s="18"/>
      <c r="Y881" s="18"/>
      <c r="Z881" s="18"/>
      <c r="AA881" s="18"/>
      <c r="AB881" s="18"/>
      <c r="AC881" s="19"/>
    </row>
    <row r="882" spans="1:29" ht="13" x14ac:dyDescent="0.15">
      <c r="A882" s="19"/>
      <c r="B882" s="19"/>
      <c r="C882" s="19"/>
      <c r="D882" s="19"/>
      <c r="E882" s="19"/>
      <c r="F882" s="21"/>
      <c r="G882" s="21"/>
      <c r="H882" s="21"/>
      <c r="I882" s="19"/>
      <c r="J882" s="19"/>
      <c r="K882" s="21"/>
      <c r="L882" s="21"/>
      <c r="M882" s="19"/>
      <c r="N882" s="19"/>
      <c r="O882" s="18"/>
      <c r="P882" s="18"/>
      <c r="Q882" s="18"/>
      <c r="R882" s="18"/>
      <c r="S882" s="18"/>
      <c r="T882" s="18"/>
      <c r="U882" s="18"/>
      <c r="V882" s="18"/>
      <c r="W882" s="18"/>
      <c r="X882" s="18"/>
      <c r="Y882" s="18"/>
      <c r="Z882" s="18"/>
      <c r="AA882" s="18"/>
      <c r="AB882" s="18"/>
      <c r="AC882" s="19"/>
    </row>
    <row r="883" spans="1:29" ht="13" x14ac:dyDescent="0.15">
      <c r="A883" s="19"/>
      <c r="B883" s="19"/>
      <c r="C883" s="19"/>
      <c r="D883" s="19"/>
      <c r="E883" s="19"/>
      <c r="F883" s="21"/>
      <c r="G883" s="21"/>
      <c r="H883" s="21"/>
      <c r="I883" s="19"/>
      <c r="J883" s="19"/>
      <c r="K883" s="21"/>
      <c r="L883" s="21"/>
      <c r="M883" s="19"/>
      <c r="N883" s="19"/>
      <c r="O883" s="18"/>
      <c r="P883" s="18"/>
      <c r="Q883" s="18"/>
      <c r="R883" s="18"/>
      <c r="S883" s="18"/>
      <c r="T883" s="18"/>
      <c r="U883" s="18"/>
      <c r="V883" s="18"/>
      <c r="W883" s="18"/>
      <c r="X883" s="18"/>
      <c r="Y883" s="18"/>
      <c r="Z883" s="18"/>
      <c r="AA883" s="18"/>
      <c r="AB883" s="18"/>
      <c r="AC883" s="19"/>
    </row>
    <row r="884" spans="1:29" ht="13" x14ac:dyDescent="0.15">
      <c r="A884" s="19"/>
      <c r="B884" s="19"/>
      <c r="C884" s="19"/>
      <c r="D884" s="19"/>
      <c r="E884" s="19"/>
      <c r="F884" s="21"/>
      <c r="G884" s="21"/>
      <c r="H884" s="21"/>
      <c r="I884" s="19"/>
      <c r="J884" s="19"/>
      <c r="K884" s="21"/>
      <c r="L884" s="21"/>
      <c r="M884" s="19"/>
      <c r="N884" s="19"/>
      <c r="O884" s="18"/>
      <c r="P884" s="18"/>
      <c r="Q884" s="18"/>
      <c r="R884" s="18"/>
      <c r="S884" s="18"/>
      <c r="T884" s="18"/>
      <c r="U884" s="18"/>
      <c r="V884" s="18"/>
      <c r="W884" s="18"/>
      <c r="X884" s="18"/>
      <c r="Y884" s="18"/>
      <c r="Z884" s="18"/>
      <c r="AA884" s="18"/>
      <c r="AB884" s="18"/>
      <c r="AC884" s="19"/>
    </row>
    <row r="885" spans="1:29" ht="13" x14ac:dyDescent="0.15">
      <c r="A885" s="19"/>
      <c r="B885" s="19"/>
      <c r="C885" s="19"/>
      <c r="D885" s="19"/>
      <c r="E885" s="19"/>
      <c r="F885" s="21"/>
      <c r="G885" s="21"/>
      <c r="H885" s="21"/>
      <c r="I885" s="19"/>
      <c r="J885" s="19"/>
      <c r="K885" s="21"/>
      <c r="L885" s="21"/>
      <c r="M885" s="19"/>
      <c r="N885" s="19"/>
      <c r="O885" s="18"/>
      <c r="P885" s="18"/>
      <c r="Q885" s="18"/>
      <c r="R885" s="18"/>
      <c r="S885" s="18"/>
      <c r="T885" s="18"/>
      <c r="U885" s="18"/>
      <c r="V885" s="18"/>
      <c r="W885" s="18"/>
      <c r="X885" s="18"/>
      <c r="Y885" s="18"/>
      <c r="Z885" s="18"/>
      <c r="AA885" s="18"/>
      <c r="AB885" s="18"/>
      <c r="AC885" s="19"/>
    </row>
    <row r="886" spans="1:29" ht="13" x14ac:dyDescent="0.15">
      <c r="A886" s="19"/>
      <c r="B886" s="19"/>
      <c r="C886" s="19"/>
      <c r="D886" s="19"/>
      <c r="E886" s="19"/>
      <c r="F886" s="21"/>
      <c r="G886" s="21"/>
      <c r="H886" s="21"/>
      <c r="I886" s="19"/>
      <c r="J886" s="19"/>
      <c r="K886" s="21"/>
      <c r="L886" s="21"/>
      <c r="M886" s="19"/>
      <c r="N886" s="19"/>
      <c r="O886" s="18"/>
      <c r="P886" s="18"/>
      <c r="Q886" s="18"/>
      <c r="R886" s="18"/>
      <c r="S886" s="18"/>
      <c r="T886" s="18"/>
      <c r="U886" s="18"/>
      <c r="V886" s="18"/>
      <c r="W886" s="18"/>
      <c r="X886" s="18"/>
      <c r="Y886" s="18"/>
      <c r="Z886" s="18"/>
      <c r="AA886" s="18"/>
      <c r="AB886" s="18"/>
      <c r="AC886" s="19"/>
    </row>
    <row r="887" spans="1:29" ht="13" x14ac:dyDescent="0.15">
      <c r="A887" s="19"/>
      <c r="B887" s="19"/>
      <c r="C887" s="19"/>
      <c r="D887" s="19"/>
      <c r="E887" s="19"/>
      <c r="F887" s="21"/>
      <c r="G887" s="21"/>
      <c r="H887" s="21"/>
      <c r="I887" s="19"/>
      <c r="J887" s="19"/>
      <c r="K887" s="21"/>
      <c r="L887" s="21"/>
      <c r="M887" s="19"/>
      <c r="N887" s="19"/>
      <c r="O887" s="18"/>
      <c r="P887" s="18"/>
      <c r="Q887" s="18"/>
      <c r="R887" s="18"/>
      <c r="S887" s="18"/>
      <c r="T887" s="18"/>
      <c r="U887" s="18"/>
      <c r="V887" s="18"/>
      <c r="W887" s="18"/>
      <c r="X887" s="18"/>
      <c r="Y887" s="18"/>
      <c r="Z887" s="18"/>
      <c r="AA887" s="18"/>
      <c r="AB887" s="18"/>
      <c r="AC887" s="19"/>
    </row>
    <row r="888" spans="1:29" ht="13" x14ac:dyDescent="0.15">
      <c r="A888" s="19"/>
      <c r="B888" s="19"/>
      <c r="C888" s="19"/>
      <c r="D888" s="19"/>
      <c r="E888" s="19"/>
      <c r="F888" s="21"/>
      <c r="G888" s="21"/>
      <c r="H888" s="21"/>
      <c r="I888" s="19"/>
      <c r="J888" s="19"/>
      <c r="K888" s="21"/>
      <c r="L888" s="21"/>
      <c r="M888" s="19"/>
      <c r="N888" s="19"/>
      <c r="O888" s="18"/>
      <c r="P888" s="18"/>
      <c r="Q888" s="18"/>
      <c r="R888" s="18"/>
      <c r="S888" s="18"/>
      <c r="T888" s="18"/>
      <c r="U888" s="18"/>
      <c r="V888" s="18"/>
      <c r="W888" s="18"/>
      <c r="X888" s="18"/>
      <c r="Y888" s="18"/>
      <c r="Z888" s="18"/>
      <c r="AA888" s="18"/>
      <c r="AB888" s="18"/>
      <c r="AC888" s="19"/>
    </row>
    <row r="889" spans="1:29" ht="13" x14ac:dyDescent="0.15">
      <c r="A889" s="19"/>
      <c r="B889" s="19"/>
      <c r="C889" s="19"/>
      <c r="D889" s="19"/>
      <c r="E889" s="19"/>
      <c r="F889" s="21"/>
      <c r="G889" s="21"/>
      <c r="H889" s="21"/>
      <c r="I889" s="19"/>
      <c r="J889" s="19"/>
      <c r="K889" s="21"/>
      <c r="L889" s="21"/>
      <c r="M889" s="19"/>
      <c r="N889" s="19"/>
      <c r="O889" s="18"/>
      <c r="P889" s="18"/>
      <c r="Q889" s="18"/>
      <c r="R889" s="18"/>
      <c r="S889" s="18"/>
      <c r="T889" s="18"/>
      <c r="U889" s="18"/>
      <c r="V889" s="18"/>
      <c r="W889" s="18"/>
      <c r="X889" s="18"/>
      <c r="Y889" s="18"/>
      <c r="Z889" s="18"/>
      <c r="AA889" s="18"/>
      <c r="AB889" s="18"/>
      <c r="AC889" s="19"/>
    </row>
    <row r="890" spans="1:29" ht="13" x14ac:dyDescent="0.15">
      <c r="A890" s="19"/>
      <c r="B890" s="19"/>
      <c r="C890" s="19"/>
      <c r="D890" s="19"/>
      <c r="E890" s="19"/>
      <c r="F890" s="21"/>
      <c r="G890" s="21"/>
      <c r="H890" s="21"/>
      <c r="I890" s="19"/>
      <c r="J890" s="19"/>
      <c r="K890" s="21"/>
      <c r="L890" s="21"/>
      <c r="M890" s="19"/>
      <c r="N890" s="19"/>
      <c r="O890" s="18"/>
      <c r="P890" s="18"/>
      <c r="Q890" s="18"/>
      <c r="R890" s="18"/>
      <c r="S890" s="18"/>
      <c r="T890" s="18"/>
      <c r="U890" s="18"/>
      <c r="V890" s="18"/>
      <c r="W890" s="18"/>
      <c r="X890" s="18"/>
      <c r="Y890" s="18"/>
      <c r="Z890" s="18"/>
      <c r="AA890" s="18"/>
      <c r="AB890" s="18"/>
      <c r="AC890" s="19"/>
    </row>
    <row r="891" spans="1:29" ht="13" x14ac:dyDescent="0.15">
      <c r="A891" s="19"/>
      <c r="B891" s="19"/>
      <c r="C891" s="19"/>
      <c r="D891" s="19"/>
      <c r="E891" s="19"/>
      <c r="F891" s="21"/>
      <c r="G891" s="21"/>
      <c r="H891" s="21"/>
      <c r="I891" s="19"/>
      <c r="J891" s="19"/>
      <c r="K891" s="21"/>
      <c r="L891" s="21"/>
      <c r="M891" s="19"/>
      <c r="N891" s="19"/>
      <c r="O891" s="18"/>
      <c r="P891" s="18"/>
      <c r="Q891" s="18"/>
      <c r="R891" s="18"/>
      <c r="S891" s="18"/>
      <c r="T891" s="18"/>
      <c r="U891" s="18"/>
      <c r="V891" s="18"/>
      <c r="W891" s="18"/>
      <c r="X891" s="18"/>
      <c r="Y891" s="18"/>
      <c r="Z891" s="18"/>
      <c r="AA891" s="18"/>
      <c r="AB891" s="18"/>
      <c r="AC891" s="19"/>
    </row>
    <row r="892" spans="1:29" ht="13" x14ac:dyDescent="0.15">
      <c r="A892" s="19"/>
      <c r="B892" s="19"/>
      <c r="C892" s="19"/>
      <c r="D892" s="19"/>
      <c r="E892" s="19"/>
      <c r="F892" s="21"/>
      <c r="G892" s="21"/>
      <c r="H892" s="21"/>
      <c r="I892" s="19"/>
      <c r="J892" s="19"/>
      <c r="K892" s="21"/>
      <c r="L892" s="21"/>
      <c r="M892" s="19"/>
      <c r="N892" s="19"/>
      <c r="O892" s="18"/>
      <c r="P892" s="18"/>
      <c r="Q892" s="18"/>
      <c r="R892" s="18"/>
      <c r="S892" s="18"/>
      <c r="T892" s="18"/>
      <c r="U892" s="18"/>
      <c r="V892" s="18"/>
      <c r="W892" s="18"/>
      <c r="X892" s="18"/>
      <c r="Y892" s="18"/>
      <c r="Z892" s="18"/>
      <c r="AA892" s="18"/>
      <c r="AB892" s="18"/>
      <c r="AC892" s="19"/>
    </row>
    <row r="893" spans="1:29" ht="13" x14ac:dyDescent="0.15">
      <c r="A893" s="19"/>
      <c r="B893" s="19"/>
      <c r="C893" s="19"/>
      <c r="D893" s="19"/>
      <c r="E893" s="19"/>
      <c r="F893" s="21"/>
      <c r="G893" s="21"/>
      <c r="H893" s="21"/>
      <c r="I893" s="19"/>
      <c r="J893" s="19"/>
      <c r="K893" s="21"/>
      <c r="L893" s="21"/>
      <c r="M893" s="19"/>
      <c r="N893" s="19"/>
      <c r="O893" s="18"/>
      <c r="P893" s="18"/>
      <c r="Q893" s="18"/>
      <c r="R893" s="18"/>
      <c r="S893" s="18"/>
      <c r="T893" s="18"/>
      <c r="U893" s="18"/>
      <c r="V893" s="18"/>
      <c r="W893" s="18"/>
      <c r="X893" s="18"/>
      <c r="Y893" s="18"/>
      <c r="Z893" s="18"/>
      <c r="AA893" s="18"/>
      <c r="AB893" s="18"/>
      <c r="AC893" s="19"/>
    </row>
    <row r="894" spans="1:29" ht="13" x14ac:dyDescent="0.15">
      <c r="A894" s="19"/>
      <c r="B894" s="19"/>
      <c r="C894" s="19"/>
      <c r="D894" s="19"/>
      <c r="E894" s="19"/>
      <c r="F894" s="21"/>
      <c r="G894" s="21"/>
      <c r="H894" s="21"/>
      <c r="I894" s="19"/>
      <c r="J894" s="19"/>
      <c r="K894" s="21"/>
      <c r="L894" s="21"/>
      <c r="M894" s="19"/>
      <c r="N894" s="19"/>
      <c r="O894" s="18"/>
      <c r="P894" s="18"/>
      <c r="Q894" s="18"/>
      <c r="R894" s="18"/>
      <c r="S894" s="18"/>
      <c r="T894" s="18"/>
      <c r="U894" s="18"/>
      <c r="V894" s="18"/>
      <c r="W894" s="18"/>
      <c r="X894" s="18"/>
      <c r="Y894" s="18"/>
      <c r="Z894" s="18"/>
      <c r="AA894" s="18"/>
      <c r="AB894" s="18"/>
      <c r="AC894" s="19"/>
    </row>
    <row r="895" spans="1:29" ht="13" x14ac:dyDescent="0.15">
      <c r="A895" s="19"/>
      <c r="B895" s="19"/>
      <c r="C895" s="19"/>
      <c r="D895" s="19"/>
      <c r="E895" s="19"/>
      <c r="F895" s="21"/>
      <c r="G895" s="21"/>
      <c r="H895" s="21"/>
      <c r="I895" s="19"/>
      <c r="J895" s="19"/>
      <c r="K895" s="21"/>
      <c r="L895" s="21"/>
      <c r="M895" s="19"/>
      <c r="N895" s="19"/>
      <c r="O895" s="18"/>
      <c r="P895" s="18"/>
      <c r="Q895" s="18"/>
      <c r="R895" s="18"/>
      <c r="S895" s="18"/>
      <c r="T895" s="18"/>
      <c r="U895" s="18"/>
      <c r="V895" s="18"/>
      <c r="W895" s="18"/>
      <c r="X895" s="18"/>
      <c r="Y895" s="18"/>
      <c r="Z895" s="18"/>
      <c r="AA895" s="18"/>
      <c r="AB895" s="18"/>
      <c r="AC895" s="19"/>
    </row>
    <row r="896" spans="1:29" ht="13" x14ac:dyDescent="0.15">
      <c r="A896" s="19"/>
      <c r="B896" s="19"/>
      <c r="C896" s="19"/>
      <c r="D896" s="19"/>
      <c r="E896" s="19"/>
      <c r="F896" s="21"/>
      <c r="G896" s="21"/>
      <c r="H896" s="21"/>
      <c r="I896" s="19"/>
      <c r="J896" s="19"/>
      <c r="K896" s="21"/>
      <c r="L896" s="21"/>
      <c r="M896" s="19"/>
      <c r="N896" s="19"/>
      <c r="O896" s="18"/>
      <c r="P896" s="18"/>
      <c r="Q896" s="18"/>
      <c r="R896" s="18"/>
      <c r="S896" s="18"/>
      <c r="T896" s="18"/>
      <c r="U896" s="18"/>
      <c r="V896" s="18"/>
      <c r="W896" s="18"/>
      <c r="X896" s="18"/>
      <c r="Y896" s="18"/>
      <c r="Z896" s="18"/>
      <c r="AA896" s="18"/>
      <c r="AB896" s="18"/>
      <c r="AC896" s="19"/>
    </row>
    <row r="897" spans="1:29" ht="13" x14ac:dyDescent="0.15">
      <c r="A897" s="19"/>
      <c r="B897" s="19"/>
      <c r="C897" s="19"/>
      <c r="D897" s="19"/>
      <c r="E897" s="19"/>
      <c r="F897" s="21"/>
      <c r="G897" s="21"/>
      <c r="H897" s="21"/>
      <c r="I897" s="19"/>
      <c r="J897" s="19"/>
      <c r="K897" s="21"/>
      <c r="L897" s="21"/>
      <c r="M897" s="19"/>
      <c r="N897" s="19"/>
      <c r="O897" s="18"/>
      <c r="P897" s="18"/>
      <c r="Q897" s="18"/>
      <c r="R897" s="18"/>
      <c r="S897" s="18"/>
      <c r="T897" s="18"/>
      <c r="U897" s="18"/>
      <c r="V897" s="18"/>
      <c r="W897" s="18"/>
      <c r="X897" s="18"/>
      <c r="Y897" s="18"/>
      <c r="Z897" s="18"/>
      <c r="AA897" s="18"/>
      <c r="AB897" s="18"/>
      <c r="AC897" s="19"/>
    </row>
    <row r="898" spans="1:29" ht="13" x14ac:dyDescent="0.15">
      <c r="A898" s="19"/>
      <c r="B898" s="19"/>
      <c r="C898" s="19"/>
      <c r="D898" s="19"/>
      <c r="E898" s="19"/>
      <c r="F898" s="21"/>
      <c r="G898" s="21"/>
      <c r="H898" s="21"/>
      <c r="I898" s="19"/>
      <c r="J898" s="19"/>
      <c r="K898" s="21"/>
      <c r="L898" s="21"/>
      <c r="M898" s="19"/>
      <c r="N898" s="19"/>
      <c r="O898" s="18"/>
      <c r="P898" s="18"/>
      <c r="Q898" s="18"/>
      <c r="R898" s="18"/>
      <c r="S898" s="18"/>
      <c r="T898" s="18"/>
      <c r="U898" s="18"/>
      <c r="V898" s="18"/>
      <c r="W898" s="18"/>
      <c r="X898" s="18"/>
      <c r="Y898" s="18"/>
      <c r="Z898" s="18"/>
      <c r="AA898" s="18"/>
      <c r="AB898" s="18"/>
      <c r="AC898" s="19"/>
    </row>
    <row r="899" spans="1:29" ht="13" x14ac:dyDescent="0.15">
      <c r="A899" s="19"/>
      <c r="B899" s="19"/>
      <c r="C899" s="19"/>
      <c r="D899" s="19"/>
      <c r="E899" s="19"/>
      <c r="F899" s="21"/>
      <c r="G899" s="21"/>
      <c r="H899" s="21"/>
      <c r="I899" s="19"/>
      <c r="J899" s="19"/>
      <c r="K899" s="21"/>
      <c r="L899" s="21"/>
      <c r="M899" s="19"/>
      <c r="N899" s="19"/>
      <c r="O899" s="18"/>
      <c r="P899" s="18"/>
      <c r="Q899" s="18"/>
      <c r="R899" s="18"/>
      <c r="S899" s="18"/>
      <c r="T899" s="18"/>
      <c r="U899" s="18"/>
      <c r="V899" s="18"/>
      <c r="W899" s="18"/>
      <c r="X899" s="18"/>
      <c r="Y899" s="18"/>
      <c r="Z899" s="18"/>
      <c r="AA899" s="18"/>
      <c r="AB899" s="18"/>
      <c r="AC899" s="19"/>
    </row>
    <row r="900" spans="1:29" ht="13" x14ac:dyDescent="0.15">
      <c r="A900" s="19"/>
      <c r="B900" s="19"/>
      <c r="C900" s="19"/>
      <c r="D900" s="19"/>
      <c r="E900" s="19"/>
      <c r="F900" s="21"/>
      <c r="G900" s="21"/>
      <c r="H900" s="21"/>
      <c r="I900" s="19"/>
      <c r="J900" s="19"/>
      <c r="K900" s="21"/>
      <c r="L900" s="21"/>
      <c r="M900" s="19"/>
      <c r="N900" s="19"/>
      <c r="O900" s="18"/>
      <c r="P900" s="18"/>
      <c r="Q900" s="18"/>
      <c r="R900" s="18"/>
      <c r="S900" s="18"/>
      <c r="T900" s="18"/>
      <c r="U900" s="18"/>
      <c r="V900" s="18"/>
      <c r="W900" s="18"/>
      <c r="X900" s="18"/>
      <c r="Y900" s="18"/>
      <c r="Z900" s="18"/>
      <c r="AA900" s="18"/>
      <c r="AB900" s="18"/>
      <c r="AC900" s="19"/>
    </row>
    <row r="901" spans="1:29" ht="13" x14ac:dyDescent="0.15">
      <c r="A901" s="19"/>
      <c r="B901" s="19"/>
      <c r="C901" s="19"/>
      <c r="D901" s="19"/>
      <c r="E901" s="19"/>
      <c r="F901" s="21"/>
      <c r="G901" s="21"/>
      <c r="H901" s="21"/>
      <c r="I901" s="19"/>
      <c r="J901" s="19"/>
      <c r="K901" s="21"/>
      <c r="L901" s="21"/>
      <c r="M901" s="19"/>
      <c r="N901" s="19"/>
      <c r="O901" s="18"/>
      <c r="P901" s="18"/>
      <c r="Q901" s="18"/>
      <c r="R901" s="18"/>
      <c r="S901" s="18"/>
      <c r="T901" s="18"/>
      <c r="U901" s="18"/>
      <c r="V901" s="18"/>
      <c r="W901" s="18"/>
      <c r="X901" s="18"/>
      <c r="Y901" s="18"/>
      <c r="Z901" s="18"/>
      <c r="AA901" s="18"/>
      <c r="AB901" s="18"/>
      <c r="AC901" s="19"/>
    </row>
    <row r="902" spans="1:29" ht="13" x14ac:dyDescent="0.15">
      <c r="A902" s="19"/>
      <c r="B902" s="19"/>
      <c r="C902" s="19"/>
      <c r="D902" s="19"/>
      <c r="E902" s="19"/>
      <c r="F902" s="21"/>
      <c r="G902" s="21"/>
      <c r="H902" s="21"/>
      <c r="I902" s="19"/>
      <c r="J902" s="19"/>
      <c r="K902" s="21"/>
      <c r="L902" s="21"/>
      <c r="M902" s="19"/>
      <c r="N902" s="19"/>
      <c r="O902" s="18"/>
      <c r="P902" s="18"/>
      <c r="Q902" s="18"/>
      <c r="R902" s="18"/>
      <c r="S902" s="18"/>
      <c r="T902" s="18"/>
      <c r="U902" s="18"/>
      <c r="V902" s="18"/>
      <c r="W902" s="18"/>
      <c r="X902" s="18"/>
      <c r="Y902" s="18"/>
      <c r="Z902" s="18"/>
      <c r="AA902" s="18"/>
      <c r="AB902" s="18"/>
      <c r="AC902" s="19"/>
    </row>
    <row r="903" spans="1:29" ht="13" x14ac:dyDescent="0.15">
      <c r="A903" s="19"/>
      <c r="B903" s="19"/>
      <c r="C903" s="19"/>
      <c r="D903" s="19"/>
      <c r="E903" s="19"/>
      <c r="F903" s="21"/>
      <c r="G903" s="21"/>
      <c r="H903" s="21"/>
      <c r="I903" s="19"/>
      <c r="J903" s="19"/>
      <c r="K903" s="21"/>
      <c r="L903" s="21"/>
      <c r="M903" s="19"/>
      <c r="N903" s="19"/>
      <c r="O903" s="18"/>
      <c r="P903" s="18"/>
      <c r="Q903" s="18"/>
      <c r="R903" s="18"/>
      <c r="S903" s="18"/>
      <c r="T903" s="18"/>
      <c r="U903" s="18"/>
      <c r="V903" s="18"/>
      <c r="W903" s="18"/>
      <c r="X903" s="18"/>
      <c r="Y903" s="18"/>
      <c r="Z903" s="18"/>
      <c r="AA903" s="18"/>
      <c r="AB903" s="18"/>
      <c r="AC903" s="19"/>
    </row>
    <row r="904" spans="1:29" ht="13" x14ac:dyDescent="0.15">
      <c r="A904" s="19"/>
      <c r="B904" s="19"/>
      <c r="C904" s="19"/>
      <c r="D904" s="19"/>
      <c r="E904" s="19"/>
      <c r="F904" s="21"/>
      <c r="G904" s="21"/>
      <c r="H904" s="21"/>
      <c r="I904" s="19"/>
      <c r="J904" s="19"/>
      <c r="K904" s="21"/>
      <c r="L904" s="21"/>
      <c r="M904" s="19"/>
      <c r="N904" s="19"/>
      <c r="O904" s="18"/>
      <c r="P904" s="18"/>
      <c r="Q904" s="18"/>
      <c r="R904" s="18"/>
      <c r="S904" s="18"/>
      <c r="T904" s="18"/>
      <c r="U904" s="18"/>
      <c r="V904" s="18"/>
      <c r="W904" s="18"/>
      <c r="X904" s="18"/>
      <c r="Y904" s="18"/>
      <c r="Z904" s="18"/>
      <c r="AA904" s="18"/>
      <c r="AB904" s="18"/>
      <c r="AC904" s="19"/>
    </row>
    <row r="905" spans="1:29" ht="13" x14ac:dyDescent="0.15">
      <c r="A905" s="19"/>
      <c r="B905" s="19"/>
      <c r="C905" s="19"/>
      <c r="D905" s="19"/>
      <c r="E905" s="19"/>
      <c r="F905" s="21"/>
      <c r="G905" s="21"/>
      <c r="H905" s="21"/>
      <c r="I905" s="19"/>
      <c r="J905" s="19"/>
      <c r="K905" s="21"/>
      <c r="L905" s="21"/>
      <c r="M905" s="19"/>
      <c r="N905" s="19"/>
      <c r="O905" s="18"/>
      <c r="P905" s="18"/>
      <c r="Q905" s="18"/>
      <c r="R905" s="18"/>
      <c r="S905" s="18"/>
      <c r="T905" s="18"/>
      <c r="U905" s="18"/>
      <c r="V905" s="18"/>
      <c r="W905" s="18"/>
      <c r="X905" s="18"/>
      <c r="Y905" s="18"/>
      <c r="Z905" s="18"/>
      <c r="AA905" s="18"/>
      <c r="AB905" s="18"/>
      <c r="AC905" s="19"/>
    </row>
    <row r="906" spans="1:29" ht="13" x14ac:dyDescent="0.15">
      <c r="A906" s="19"/>
      <c r="B906" s="19"/>
      <c r="C906" s="19"/>
      <c r="D906" s="19"/>
      <c r="E906" s="19"/>
      <c r="F906" s="21"/>
      <c r="G906" s="21"/>
      <c r="H906" s="21"/>
      <c r="I906" s="19"/>
      <c r="J906" s="19"/>
      <c r="K906" s="21"/>
      <c r="L906" s="21"/>
      <c r="M906" s="19"/>
      <c r="N906" s="19"/>
      <c r="O906" s="18"/>
      <c r="P906" s="18"/>
      <c r="Q906" s="18"/>
      <c r="R906" s="18"/>
      <c r="S906" s="18"/>
      <c r="T906" s="18"/>
      <c r="U906" s="18"/>
      <c r="V906" s="18"/>
      <c r="W906" s="18"/>
      <c r="X906" s="18"/>
      <c r="Y906" s="18"/>
      <c r="Z906" s="18"/>
      <c r="AA906" s="18"/>
      <c r="AB906" s="18"/>
      <c r="AC906" s="19"/>
    </row>
    <row r="907" spans="1:29" ht="13" x14ac:dyDescent="0.15">
      <c r="A907" s="19"/>
      <c r="B907" s="19"/>
      <c r="C907" s="19"/>
      <c r="D907" s="19"/>
      <c r="E907" s="19"/>
      <c r="F907" s="21"/>
      <c r="G907" s="21"/>
      <c r="H907" s="21"/>
      <c r="I907" s="19"/>
      <c r="J907" s="19"/>
      <c r="K907" s="21"/>
      <c r="L907" s="21"/>
      <c r="M907" s="19"/>
      <c r="N907" s="19"/>
      <c r="O907" s="18"/>
      <c r="P907" s="18"/>
      <c r="Q907" s="18"/>
      <c r="R907" s="18"/>
      <c r="S907" s="18"/>
      <c r="T907" s="18"/>
      <c r="U907" s="18"/>
      <c r="V907" s="18"/>
      <c r="W907" s="18"/>
      <c r="X907" s="18"/>
      <c r="Y907" s="18"/>
      <c r="Z907" s="18"/>
      <c r="AA907" s="18"/>
      <c r="AB907" s="18"/>
      <c r="AC907" s="19"/>
    </row>
    <row r="908" spans="1:29" ht="13" x14ac:dyDescent="0.15">
      <c r="A908" s="19"/>
      <c r="B908" s="19"/>
      <c r="C908" s="19"/>
      <c r="D908" s="19"/>
      <c r="E908" s="19"/>
      <c r="F908" s="21"/>
      <c r="G908" s="21"/>
      <c r="H908" s="21"/>
      <c r="I908" s="19"/>
      <c r="J908" s="19"/>
      <c r="K908" s="21"/>
      <c r="L908" s="21"/>
      <c r="M908" s="19"/>
      <c r="N908" s="19"/>
      <c r="O908" s="18"/>
      <c r="P908" s="18"/>
      <c r="Q908" s="18"/>
      <c r="R908" s="18"/>
      <c r="S908" s="18"/>
      <c r="T908" s="18"/>
      <c r="U908" s="18"/>
      <c r="V908" s="18"/>
      <c r="W908" s="18"/>
      <c r="X908" s="18"/>
      <c r="Y908" s="18"/>
      <c r="Z908" s="18"/>
      <c r="AA908" s="18"/>
      <c r="AB908" s="18"/>
      <c r="AC908" s="19"/>
    </row>
    <row r="909" spans="1:29" ht="13" x14ac:dyDescent="0.15">
      <c r="A909" s="19"/>
      <c r="B909" s="19"/>
      <c r="C909" s="19"/>
      <c r="D909" s="19"/>
      <c r="E909" s="19"/>
      <c r="F909" s="21"/>
      <c r="G909" s="21"/>
      <c r="H909" s="21"/>
      <c r="I909" s="19"/>
      <c r="J909" s="19"/>
      <c r="K909" s="21"/>
      <c r="L909" s="21"/>
      <c r="M909" s="19"/>
      <c r="N909" s="19"/>
      <c r="O909" s="18"/>
      <c r="P909" s="18"/>
      <c r="Q909" s="18"/>
      <c r="R909" s="18"/>
      <c r="S909" s="18"/>
      <c r="T909" s="18"/>
      <c r="U909" s="18"/>
      <c r="V909" s="18"/>
      <c r="W909" s="18"/>
      <c r="X909" s="18"/>
      <c r="Y909" s="18"/>
      <c r="Z909" s="18"/>
      <c r="AA909" s="18"/>
      <c r="AB909" s="18"/>
      <c r="AC909" s="19"/>
    </row>
    <row r="910" spans="1:29" ht="13" x14ac:dyDescent="0.15">
      <c r="A910" s="19"/>
      <c r="B910" s="19"/>
      <c r="C910" s="19"/>
      <c r="D910" s="19"/>
      <c r="E910" s="19"/>
      <c r="F910" s="21"/>
      <c r="G910" s="21"/>
      <c r="H910" s="21"/>
      <c r="I910" s="19"/>
      <c r="J910" s="19"/>
      <c r="K910" s="21"/>
      <c r="L910" s="21"/>
      <c r="M910" s="19"/>
      <c r="N910" s="19"/>
      <c r="O910" s="18"/>
      <c r="P910" s="18"/>
      <c r="Q910" s="18"/>
      <c r="R910" s="18"/>
      <c r="S910" s="18"/>
      <c r="T910" s="18"/>
      <c r="U910" s="18"/>
      <c r="V910" s="18"/>
      <c r="W910" s="18"/>
      <c r="X910" s="18"/>
      <c r="Y910" s="18"/>
      <c r="Z910" s="18"/>
      <c r="AA910" s="18"/>
      <c r="AB910" s="18"/>
      <c r="AC910" s="19"/>
    </row>
    <row r="911" spans="1:29" ht="13" x14ac:dyDescent="0.15">
      <c r="A911" s="19"/>
      <c r="B911" s="19"/>
      <c r="C911" s="19"/>
      <c r="D911" s="19"/>
      <c r="E911" s="19"/>
      <c r="F911" s="21"/>
      <c r="G911" s="21"/>
      <c r="H911" s="21"/>
      <c r="I911" s="19"/>
      <c r="J911" s="19"/>
      <c r="K911" s="21"/>
      <c r="L911" s="21"/>
      <c r="M911" s="19"/>
      <c r="N911" s="19"/>
      <c r="O911" s="18"/>
      <c r="P911" s="18"/>
      <c r="Q911" s="18"/>
      <c r="R911" s="18"/>
      <c r="S911" s="18"/>
      <c r="T911" s="18"/>
      <c r="U911" s="18"/>
      <c r="V911" s="18"/>
      <c r="W911" s="18"/>
      <c r="X911" s="18"/>
      <c r="Y911" s="18"/>
      <c r="Z911" s="18"/>
      <c r="AA911" s="18"/>
      <c r="AB911" s="18"/>
      <c r="AC911" s="19"/>
    </row>
    <row r="912" spans="1:29" ht="13" x14ac:dyDescent="0.15">
      <c r="A912" s="19"/>
      <c r="B912" s="19"/>
      <c r="C912" s="19"/>
      <c r="D912" s="19"/>
      <c r="E912" s="19"/>
      <c r="F912" s="21"/>
      <c r="G912" s="21"/>
      <c r="H912" s="21"/>
      <c r="I912" s="19"/>
      <c r="J912" s="19"/>
      <c r="K912" s="21"/>
      <c r="L912" s="21"/>
      <c r="M912" s="19"/>
      <c r="N912" s="19"/>
      <c r="O912" s="18"/>
      <c r="P912" s="18"/>
      <c r="Q912" s="18"/>
      <c r="R912" s="18"/>
      <c r="S912" s="18"/>
      <c r="T912" s="18"/>
      <c r="U912" s="18"/>
      <c r="V912" s="18"/>
      <c r="W912" s="18"/>
      <c r="X912" s="18"/>
      <c r="Y912" s="18"/>
      <c r="Z912" s="18"/>
      <c r="AA912" s="18"/>
      <c r="AB912" s="18"/>
      <c r="AC912" s="19"/>
    </row>
    <row r="913" spans="1:29" ht="13" x14ac:dyDescent="0.15">
      <c r="A913" s="19"/>
      <c r="B913" s="19"/>
      <c r="C913" s="19"/>
      <c r="D913" s="19"/>
      <c r="E913" s="19"/>
      <c r="F913" s="21"/>
      <c r="G913" s="21"/>
      <c r="H913" s="21"/>
      <c r="I913" s="19"/>
      <c r="J913" s="19"/>
      <c r="K913" s="21"/>
      <c r="L913" s="21"/>
      <c r="M913" s="19"/>
      <c r="N913" s="19"/>
      <c r="O913" s="18"/>
      <c r="P913" s="18"/>
      <c r="Q913" s="18"/>
      <c r="R913" s="18"/>
      <c r="S913" s="18"/>
      <c r="T913" s="18"/>
      <c r="U913" s="18"/>
      <c r="V913" s="18"/>
      <c r="W913" s="18"/>
      <c r="X913" s="18"/>
      <c r="Y913" s="18"/>
      <c r="Z913" s="18"/>
      <c r="AA913" s="18"/>
      <c r="AB913" s="18"/>
      <c r="AC913" s="19"/>
    </row>
    <row r="914" spans="1:29" ht="13" x14ac:dyDescent="0.15">
      <c r="A914" s="19"/>
      <c r="B914" s="19"/>
      <c r="C914" s="19"/>
      <c r="D914" s="19"/>
      <c r="E914" s="19"/>
      <c r="F914" s="21"/>
      <c r="G914" s="21"/>
      <c r="H914" s="21"/>
      <c r="I914" s="19"/>
      <c r="J914" s="19"/>
      <c r="K914" s="21"/>
      <c r="L914" s="21"/>
      <c r="M914" s="19"/>
      <c r="N914" s="19"/>
      <c r="O914" s="18"/>
      <c r="P914" s="18"/>
      <c r="Q914" s="18"/>
      <c r="R914" s="18"/>
      <c r="S914" s="18"/>
      <c r="T914" s="18"/>
      <c r="U914" s="18"/>
      <c r="V914" s="18"/>
      <c r="W914" s="18"/>
      <c r="X914" s="18"/>
      <c r="Y914" s="18"/>
      <c r="Z914" s="18"/>
      <c r="AA914" s="18"/>
      <c r="AB914" s="18"/>
      <c r="AC914" s="19"/>
    </row>
    <row r="915" spans="1:29" ht="13" x14ac:dyDescent="0.15">
      <c r="A915" s="19"/>
      <c r="B915" s="19"/>
      <c r="C915" s="19"/>
      <c r="D915" s="19"/>
      <c r="E915" s="19"/>
      <c r="F915" s="21"/>
      <c r="G915" s="21"/>
      <c r="H915" s="21"/>
      <c r="I915" s="19"/>
      <c r="J915" s="19"/>
      <c r="K915" s="21"/>
      <c r="L915" s="21"/>
      <c r="M915" s="19"/>
      <c r="N915" s="19"/>
      <c r="O915" s="18"/>
      <c r="P915" s="18"/>
      <c r="Q915" s="18"/>
      <c r="R915" s="18"/>
      <c r="S915" s="18"/>
      <c r="T915" s="18"/>
      <c r="U915" s="18"/>
      <c r="V915" s="18"/>
      <c r="W915" s="18"/>
      <c r="X915" s="18"/>
      <c r="Y915" s="18"/>
      <c r="Z915" s="18"/>
      <c r="AA915" s="18"/>
      <c r="AB915" s="18"/>
      <c r="AC915" s="19"/>
    </row>
    <row r="916" spans="1:29" ht="13" x14ac:dyDescent="0.15">
      <c r="A916" s="19"/>
      <c r="B916" s="19"/>
      <c r="C916" s="19"/>
      <c r="D916" s="19"/>
      <c r="E916" s="19"/>
      <c r="F916" s="21"/>
      <c r="G916" s="21"/>
      <c r="H916" s="21"/>
      <c r="I916" s="19"/>
      <c r="J916" s="19"/>
      <c r="K916" s="21"/>
      <c r="L916" s="21"/>
      <c r="M916" s="19"/>
      <c r="N916" s="19"/>
      <c r="O916" s="18"/>
      <c r="P916" s="18"/>
      <c r="Q916" s="18"/>
      <c r="R916" s="18"/>
      <c r="S916" s="18"/>
      <c r="T916" s="18"/>
      <c r="U916" s="18"/>
      <c r="V916" s="18"/>
      <c r="W916" s="18"/>
      <c r="X916" s="18"/>
      <c r="Y916" s="18"/>
      <c r="Z916" s="18"/>
      <c r="AA916" s="18"/>
      <c r="AB916" s="18"/>
      <c r="AC916" s="19"/>
    </row>
    <row r="917" spans="1:29" ht="13" x14ac:dyDescent="0.15">
      <c r="A917" s="19"/>
      <c r="B917" s="19"/>
      <c r="C917" s="19"/>
      <c r="D917" s="19"/>
      <c r="E917" s="19"/>
      <c r="F917" s="21"/>
      <c r="G917" s="21"/>
      <c r="H917" s="21"/>
      <c r="I917" s="19"/>
      <c r="J917" s="19"/>
      <c r="K917" s="21"/>
      <c r="L917" s="21"/>
      <c r="M917" s="19"/>
      <c r="N917" s="19"/>
      <c r="O917" s="18"/>
      <c r="P917" s="18"/>
      <c r="Q917" s="18"/>
      <c r="R917" s="18"/>
      <c r="S917" s="18"/>
      <c r="T917" s="18"/>
      <c r="U917" s="18"/>
      <c r="V917" s="18"/>
      <c r="W917" s="18"/>
      <c r="X917" s="18"/>
      <c r="Y917" s="18"/>
      <c r="Z917" s="18"/>
      <c r="AA917" s="18"/>
      <c r="AB917" s="18"/>
      <c r="AC917" s="19"/>
    </row>
    <row r="918" spans="1:29" ht="13" x14ac:dyDescent="0.15">
      <c r="A918" s="19"/>
      <c r="B918" s="19"/>
      <c r="C918" s="19"/>
      <c r="D918" s="19"/>
      <c r="E918" s="19"/>
      <c r="F918" s="21"/>
      <c r="G918" s="21"/>
      <c r="H918" s="21"/>
      <c r="I918" s="19"/>
      <c r="J918" s="19"/>
      <c r="K918" s="21"/>
      <c r="L918" s="21"/>
      <c r="M918" s="19"/>
      <c r="N918" s="19"/>
      <c r="O918" s="18"/>
      <c r="P918" s="18"/>
      <c r="Q918" s="18"/>
      <c r="R918" s="18"/>
      <c r="S918" s="18"/>
      <c r="T918" s="18"/>
      <c r="U918" s="18"/>
      <c r="V918" s="18"/>
      <c r="W918" s="18"/>
      <c r="X918" s="18"/>
      <c r="Y918" s="18"/>
      <c r="Z918" s="18"/>
      <c r="AA918" s="18"/>
      <c r="AB918" s="18"/>
      <c r="AC918" s="19"/>
    </row>
    <row r="919" spans="1:29" ht="13" x14ac:dyDescent="0.15">
      <c r="A919" s="19"/>
      <c r="B919" s="19"/>
      <c r="C919" s="19"/>
      <c r="D919" s="19"/>
      <c r="E919" s="19"/>
      <c r="F919" s="21"/>
      <c r="G919" s="21"/>
      <c r="H919" s="21"/>
      <c r="I919" s="19"/>
      <c r="J919" s="19"/>
      <c r="K919" s="21"/>
      <c r="L919" s="21"/>
      <c r="M919" s="19"/>
      <c r="N919" s="19"/>
      <c r="O919" s="18"/>
      <c r="P919" s="18"/>
      <c r="Q919" s="18"/>
      <c r="R919" s="18"/>
      <c r="S919" s="18"/>
      <c r="T919" s="18"/>
      <c r="U919" s="18"/>
      <c r="V919" s="18"/>
      <c r="W919" s="18"/>
      <c r="X919" s="18"/>
      <c r="Y919" s="18"/>
      <c r="Z919" s="18"/>
      <c r="AA919" s="18"/>
      <c r="AB919" s="18"/>
      <c r="AC919" s="19"/>
    </row>
    <row r="920" spans="1:29" ht="13" x14ac:dyDescent="0.15">
      <c r="A920" s="19"/>
      <c r="B920" s="19"/>
      <c r="C920" s="19"/>
      <c r="D920" s="19"/>
      <c r="E920" s="19"/>
      <c r="F920" s="21"/>
      <c r="G920" s="21"/>
      <c r="H920" s="21"/>
      <c r="I920" s="19"/>
      <c r="J920" s="19"/>
      <c r="K920" s="21"/>
      <c r="L920" s="21"/>
      <c r="M920" s="19"/>
      <c r="N920" s="19"/>
      <c r="O920" s="18"/>
      <c r="P920" s="18"/>
      <c r="Q920" s="18"/>
      <c r="R920" s="18"/>
      <c r="S920" s="18"/>
      <c r="T920" s="18"/>
      <c r="U920" s="18"/>
      <c r="V920" s="18"/>
      <c r="W920" s="18"/>
      <c r="X920" s="18"/>
      <c r="Y920" s="18"/>
      <c r="Z920" s="18"/>
      <c r="AA920" s="18"/>
      <c r="AB920" s="18"/>
      <c r="AC920" s="19"/>
    </row>
    <row r="921" spans="1:29" ht="13" x14ac:dyDescent="0.15">
      <c r="A921" s="19"/>
      <c r="B921" s="19"/>
      <c r="C921" s="19"/>
      <c r="D921" s="19"/>
      <c r="E921" s="19"/>
      <c r="F921" s="21"/>
      <c r="G921" s="21"/>
      <c r="H921" s="21"/>
      <c r="I921" s="19"/>
      <c r="J921" s="19"/>
      <c r="K921" s="21"/>
      <c r="L921" s="21"/>
      <c r="M921" s="19"/>
      <c r="N921" s="19"/>
      <c r="O921" s="18"/>
      <c r="P921" s="18"/>
      <c r="Q921" s="18"/>
      <c r="R921" s="18"/>
      <c r="S921" s="18"/>
      <c r="T921" s="18"/>
      <c r="U921" s="18"/>
      <c r="V921" s="18"/>
      <c r="W921" s="18"/>
      <c r="X921" s="18"/>
      <c r="Y921" s="18"/>
      <c r="Z921" s="18"/>
      <c r="AA921" s="18"/>
      <c r="AB921" s="18"/>
      <c r="AC921" s="19"/>
    </row>
    <row r="922" spans="1:29" ht="13" x14ac:dyDescent="0.15">
      <c r="A922" s="19"/>
      <c r="B922" s="19"/>
      <c r="C922" s="19"/>
      <c r="D922" s="19"/>
      <c r="E922" s="19"/>
      <c r="F922" s="21"/>
      <c r="G922" s="21"/>
      <c r="H922" s="21"/>
      <c r="I922" s="19"/>
      <c r="J922" s="19"/>
      <c r="K922" s="21"/>
      <c r="L922" s="21"/>
      <c r="M922" s="19"/>
      <c r="N922" s="19"/>
      <c r="O922" s="18"/>
      <c r="P922" s="18"/>
      <c r="Q922" s="18"/>
      <c r="R922" s="18"/>
      <c r="S922" s="18"/>
      <c r="T922" s="18"/>
      <c r="U922" s="18"/>
      <c r="V922" s="18"/>
      <c r="W922" s="18"/>
      <c r="X922" s="18"/>
      <c r="Y922" s="18"/>
      <c r="Z922" s="18"/>
      <c r="AA922" s="18"/>
      <c r="AB922" s="18"/>
      <c r="AC922" s="19"/>
    </row>
    <row r="923" spans="1:29" ht="13" x14ac:dyDescent="0.15">
      <c r="A923" s="19"/>
      <c r="B923" s="19"/>
      <c r="C923" s="19"/>
      <c r="D923" s="19"/>
      <c r="E923" s="19"/>
      <c r="F923" s="21"/>
      <c r="G923" s="21"/>
      <c r="H923" s="21"/>
      <c r="I923" s="19"/>
      <c r="J923" s="19"/>
      <c r="K923" s="21"/>
      <c r="L923" s="21"/>
      <c r="M923" s="19"/>
      <c r="N923" s="19"/>
      <c r="O923" s="18"/>
      <c r="P923" s="18"/>
      <c r="Q923" s="18"/>
      <c r="R923" s="18"/>
      <c r="S923" s="18"/>
      <c r="T923" s="18"/>
      <c r="U923" s="18"/>
      <c r="V923" s="18"/>
      <c r="W923" s="18"/>
      <c r="X923" s="18"/>
      <c r="Y923" s="18"/>
      <c r="Z923" s="18"/>
      <c r="AA923" s="18"/>
      <c r="AB923" s="18"/>
      <c r="AC923" s="19"/>
    </row>
    <row r="924" spans="1:29" ht="13" x14ac:dyDescent="0.15">
      <c r="A924" s="19"/>
      <c r="B924" s="19"/>
      <c r="C924" s="19"/>
      <c r="D924" s="19"/>
      <c r="E924" s="19"/>
      <c r="F924" s="21"/>
      <c r="G924" s="21"/>
      <c r="H924" s="21"/>
      <c r="I924" s="19"/>
      <c r="J924" s="19"/>
      <c r="K924" s="21"/>
      <c r="L924" s="21"/>
      <c r="M924" s="19"/>
      <c r="N924" s="19"/>
      <c r="O924" s="18"/>
      <c r="P924" s="18"/>
      <c r="Q924" s="18"/>
      <c r="R924" s="18"/>
      <c r="S924" s="18"/>
      <c r="T924" s="18"/>
      <c r="U924" s="18"/>
      <c r="V924" s="18"/>
      <c r="W924" s="18"/>
      <c r="X924" s="18"/>
      <c r="Y924" s="18"/>
      <c r="Z924" s="18"/>
      <c r="AA924" s="18"/>
      <c r="AB924" s="18"/>
      <c r="AC924" s="19"/>
    </row>
    <row r="925" spans="1:29" ht="13" x14ac:dyDescent="0.15">
      <c r="A925" s="19"/>
      <c r="B925" s="19"/>
      <c r="C925" s="19"/>
      <c r="D925" s="19"/>
      <c r="E925" s="19"/>
      <c r="F925" s="21"/>
      <c r="G925" s="21"/>
      <c r="H925" s="21"/>
      <c r="I925" s="19"/>
      <c r="J925" s="19"/>
      <c r="K925" s="21"/>
      <c r="L925" s="21"/>
      <c r="M925" s="19"/>
      <c r="N925" s="19"/>
      <c r="O925" s="18"/>
      <c r="P925" s="18"/>
      <c r="Q925" s="18"/>
      <c r="R925" s="18"/>
      <c r="S925" s="18"/>
      <c r="T925" s="18"/>
      <c r="U925" s="18"/>
      <c r="V925" s="18"/>
      <c r="W925" s="18"/>
      <c r="X925" s="18"/>
      <c r="Y925" s="18"/>
      <c r="Z925" s="18"/>
      <c r="AA925" s="18"/>
      <c r="AB925" s="18"/>
      <c r="AC925" s="19"/>
    </row>
    <row r="926" spans="1:29" ht="13" x14ac:dyDescent="0.15">
      <c r="A926" s="19"/>
      <c r="B926" s="19"/>
      <c r="C926" s="19"/>
      <c r="D926" s="19"/>
      <c r="E926" s="19"/>
      <c r="F926" s="21"/>
      <c r="G926" s="21"/>
      <c r="H926" s="21"/>
      <c r="I926" s="19"/>
      <c r="J926" s="19"/>
      <c r="K926" s="21"/>
      <c r="L926" s="21"/>
      <c r="M926" s="19"/>
      <c r="N926" s="19"/>
      <c r="O926" s="18"/>
      <c r="P926" s="18"/>
      <c r="Q926" s="18"/>
      <c r="R926" s="18"/>
      <c r="S926" s="18"/>
      <c r="T926" s="18"/>
      <c r="U926" s="18"/>
      <c r="V926" s="18"/>
      <c r="W926" s="18"/>
      <c r="X926" s="18"/>
      <c r="Y926" s="18"/>
      <c r="Z926" s="18"/>
      <c r="AA926" s="18"/>
      <c r="AB926" s="18"/>
      <c r="AC926" s="19"/>
    </row>
    <row r="927" spans="1:29" ht="13" x14ac:dyDescent="0.15">
      <c r="A927" s="19"/>
      <c r="B927" s="19"/>
      <c r="C927" s="19"/>
      <c r="D927" s="19"/>
      <c r="E927" s="19"/>
      <c r="F927" s="21"/>
      <c r="G927" s="21"/>
      <c r="H927" s="21"/>
      <c r="I927" s="19"/>
      <c r="J927" s="19"/>
      <c r="K927" s="21"/>
      <c r="L927" s="21"/>
      <c r="M927" s="19"/>
      <c r="N927" s="19"/>
      <c r="O927" s="18"/>
      <c r="P927" s="18"/>
      <c r="Q927" s="18"/>
      <c r="R927" s="18"/>
      <c r="S927" s="18"/>
      <c r="T927" s="18"/>
      <c r="U927" s="18"/>
      <c r="V927" s="18"/>
      <c r="W927" s="18"/>
      <c r="X927" s="18"/>
      <c r="Y927" s="18"/>
      <c r="Z927" s="18"/>
      <c r="AA927" s="18"/>
      <c r="AB927" s="18"/>
      <c r="AC927" s="19"/>
    </row>
    <row r="928" spans="1:29" ht="13" x14ac:dyDescent="0.15">
      <c r="A928" s="19"/>
      <c r="B928" s="19"/>
      <c r="C928" s="19"/>
      <c r="D928" s="19"/>
      <c r="E928" s="19"/>
      <c r="F928" s="21"/>
      <c r="G928" s="21"/>
      <c r="H928" s="21"/>
      <c r="I928" s="19"/>
      <c r="J928" s="19"/>
      <c r="K928" s="21"/>
      <c r="L928" s="21"/>
      <c r="M928" s="19"/>
      <c r="N928" s="19"/>
      <c r="O928" s="18"/>
      <c r="P928" s="18"/>
      <c r="Q928" s="18"/>
      <c r="R928" s="18"/>
      <c r="S928" s="18"/>
      <c r="T928" s="18"/>
      <c r="U928" s="18"/>
      <c r="V928" s="18"/>
      <c r="W928" s="18"/>
      <c r="X928" s="18"/>
      <c r="Y928" s="18"/>
      <c r="Z928" s="18"/>
      <c r="AA928" s="18"/>
      <c r="AB928" s="18"/>
      <c r="AC928" s="19"/>
    </row>
    <row r="929" spans="1:29" ht="13" x14ac:dyDescent="0.15">
      <c r="A929" s="19"/>
      <c r="B929" s="19"/>
      <c r="C929" s="19"/>
      <c r="D929" s="19"/>
      <c r="E929" s="19"/>
      <c r="F929" s="21"/>
      <c r="G929" s="21"/>
      <c r="H929" s="21"/>
      <c r="I929" s="19"/>
      <c r="J929" s="19"/>
      <c r="K929" s="21"/>
      <c r="L929" s="21"/>
      <c r="M929" s="19"/>
      <c r="N929" s="19"/>
      <c r="O929" s="18"/>
      <c r="P929" s="18"/>
      <c r="Q929" s="18"/>
      <c r="R929" s="18"/>
      <c r="S929" s="18"/>
      <c r="T929" s="18"/>
      <c r="U929" s="18"/>
      <c r="V929" s="18"/>
      <c r="W929" s="18"/>
      <c r="X929" s="18"/>
      <c r="Y929" s="18"/>
      <c r="Z929" s="18"/>
      <c r="AA929" s="18"/>
      <c r="AB929" s="18"/>
      <c r="AC929" s="19"/>
    </row>
    <row r="930" spans="1:29" ht="13" x14ac:dyDescent="0.15">
      <c r="A930" s="19"/>
      <c r="B930" s="19"/>
      <c r="C930" s="19"/>
      <c r="D930" s="19"/>
      <c r="E930" s="19"/>
      <c r="F930" s="21"/>
      <c r="G930" s="21"/>
      <c r="H930" s="21"/>
      <c r="I930" s="19"/>
      <c r="J930" s="19"/>
      <c r="K930" s="21"/>
      <c r="L930" s="21"/>
      <c r="M930" s="19"/>
      <c r="N930" s="19"/>
      <c r="O930" s="18"/>
      <c r="P930" s="18"/>
      <c r="Q930" s="18"/>
      <c r="R930" s="18"/>
      <c r="S930" s="18"/>
      <c r="T930" s="18"/>
      <c r="U930" s="18"/>
      <c r="V930" s="18"/>
      <c r="W930" s="18"/>
      <c r="X930" s="18"/>
      <c r="Y930" s="18"/>
      <c r="Z930" s="18"/>
      <c r="AA930" s="18"/>
      <c r="AB930" s="18"/>
      <c r="AC930" s="19"/>
    </row>
    <row r="931" spans="1:29" ht="13" x14ac:dyDescent="0.15">
      <c r="A931" s="19"/>
      <c r="B931" s="19"/>
      <c r="C931" s="19"/>
      <c r="D931" s="19"/>
      <c r="E931" s="19"/>
      <c r="F931" s="21"/>
      <c r="G931" s="21"/>
      <c r="H931" s="21"/>
      <c r="I931" s="19"/>
      <c r="J931" s="19"/>
      <c r="K931" s="21"/>
      <c r="L931" s="21"/>
      <c r="M931" s="19"/>
      <c r="N931" s="19"/>
      <c r="O931" s="18"/>
      <c r="P931" s="18"/>
      <c r="Q931" s="18"/>
      <c r="R931" s="18"/>
      <c r="S931" s="18"/>
      <c r="T931" s="18"/>
      <c r="U931" s="18"/>
      <c r="V931" s="18"/>
      <c r="W931" s="18"/>
      <c r="X931" s="18"/>
      <c r="Y931" s="18"/>
      <c r="Z931" s="18"/>
      <c r="AA931" s="18"/>
      <c r="AB931" s="18"/>
      <c r="AC931" s="19"/>
    </row>
    <row r="932" spans="1:29" ht="13" x14ac:dyDescent="0.15">
      <c r="A932" s="19"/>
      <c r="B932" s="19"/>
      <c r="C932" s="19"/>
      <c r="D932" s="19"/>
      <c r="E932" s="19"/>
      <c r="F932" s="21"/>
      <c r="G932" s="21"/>
      <c r="H932" s="21"/>
      <c r="I932" s="19"/>
      <c r="J932" s="19"/>
      <c r="K932" s="21"/>
      <c r="L932" s="21"/>
      <c r="M932" s="19"/>
      <c r="N932" s="19"/>
      <c r="O932" s="18"/>
      <c r="P932" s="18"/>
      <c r="Q932" s="18"/>
      <c r="R932" s="18"/>
      <c r="S932" s="18"/>
      <c r="T932" s="18"/>
      <c r="U932" s="18"/>
      <c r="V932" s="18"/>
      <c r="W932" s="18"/>
      <c r="X932" s="18"/>
      <c r="Y932" s="18"/>
      <c r="Z932" s="18"/>
      <c r="AA932" s="18"/>
      <c r="AB932" s="18"/>
      <c r="AC932" s="19"/>
    </row>
    <row r="933" spans="1:29" ht="13" x14ac:dyDescent="0.15">
      <c r="A933" s="19"/>
      <c r="B933" s="19"/>
      <c r="C933" s="19"/>
      <c r="D933" s="19"/>
      <c r="E933" s="19"/>
      <c r="F933" s="21"/>
      <c r="G933" s="21"/>
      <c r="H933" s="21"/>
      <c r="I933" s="19"/>
      <c r="J933" s="19"/>
      <c r="K933" s="21"/>
      <c r="L933" s="21"/>
      <c r="M933" s="19"/>
      <c r="N933" s="19"/>
      <c r="O933" s="18"/>
      <c r="P933" s="18"/>
      <c r="Q933" s="18"/>
      <c r="R933" s="18"/>
      <c r="S933" s="18"/>
      <c r="T933" s="18"/>
      <c r="U933" s="18"/>
      <c r="V933" s="18"/>
      <c r="W933" s="18"/>
      <c r="X933" s="18"/>
      <c r="Y933" s="18"/>
      <c r="Z933" s="18"/>
      <c r="AA933" s="18"/>
      <c r="AB933" s="18"/>
      <c r="AC933" s="19"/>
    </row>
    <row r="934" spans="1:29" ht="13" x14ac:dyDescent="0.15">
      <c r="A934" s="19"/>
      <c r="B934" s="19"/>
      <c r="C934" s="19"/>
      <c r="D934" s="19"/>
      <c r="E934" s="19"/>
      <c r="F934" s="21"/>
      <c r="G934" s="21"/>
      <c r="H934" s="21"/>
      <c r="I934" s="19"/>
      <c r="J934" s="19"/>
      <c r="K934" s="21"/>
      <c r="L934" s="21"/>
      <c r="M934" s="19"/>
      <c r="N934" s="19"/>
      <c r="O934" s="18"/>
      <c r="P934" s="18"/>
      <c r="Q934" s="18"/>
      <c r="R934" s="18"/>
      <c r="S934" s="18"/>
      <c r="T934" s="18"/>
      <c r="U934" s="18"/>
      <c r="V934" s="18"/>
      <c r="W934" s="18"/>
      <c r="X934" s="18"/>
      <c r="Y934" s="18"/>
      <c r="Z934" s="18"/>
      <c r="AA934" s="18"/>
      <c r="AB934" s="18"/>
      <c r="AC934" s="19"/>
    </row>
    <row r="935" spans="1:29" ht="13" x14ac:dyDescent="0.15">
      <c r="A935" s="19"/>
      <c r="B935" s="19"/>
      <c r="C935" s="19"/>
      <c r="D935" s="19"/>
      <c r="E935" s="19"/>
      <c r="F935" s="21"/>
      <c r="G935" s="21"/>
      <c r="H935" s="21"/>
      <c r="I935" s="19"/>
      <c r="J935" s="19"/>
      <c r="K935" s="21"/>
      <c r="L935" s="21"/>
      <c r="M935" s="19"/>
      <c r="N935" s="19"/>
      <c r="O935" s="18"/>
      <c r="P935" s="18"/>
      <c r="Q935" s="18"/>
      <c r="R935" s="18"/>
      <c r="S935" s="18"/>
      <c r="T935" s="18"/>
      <c r="U935" s="18"/>
      <c r="V935" s="18"/>
      <c r="W935" s="18"/>
      <c r="X935" s="18"/>
      <c r="Y935" s="18"/>
      <c r="Z935" s="18"/>
      <c r="AA935" s="18"/>
      <c r="AB935" s="18"/>
      <c r="AC935" s="19"/>
    </row>
    <row r="936" spans="1:29" ht="13" x14ac:dyDescent="0.15">
      <c r="A936" s="19"/>
      <c r="B936" s="19"/>
      <c r="C936" s="19"/>
      <c r="D936" s="19"/>
      <c r="E936" s="19"/>
      <c r="F936" s="21"/>
      <c r="G936" s="21"/>
      <c r="H936" s="21"/>
      <c r="I936" s="19"/>
      <c r="J936" s="19"/>
      <c r="K936" s="21"/>
      <c r="L936" s="21"/>
      <c r="M936" s="19"/>
      <c r="N936" s="19"/>
      <c r="O936" s="18"/>
      <c r="P936" s="18"/>
      <c r="Q936" s="18"/>
      <c r="R936" s="18"/>
      <c r="S936" s="18"/>
      <c r="T936" s="18"/>
      <c r="U936" s="18"/>
      <c r="V936" s="18"/>
      <c r="W936" s="18"/>
      <c r="X936" s="18"/>
      <c r="Y936" s="18"/>
      <c r="Z936" s="18"/>
      <c r="AA936" s="18"/>
      <c r="AB936" s="18"/>
      <c r="AC936" s="19"/>
    </row>
    <row r="937" spans="1:29" ht="13" x14ac:dyDescent="0.15">
      <c r="A937" s="19"/>
      <c r="B937" s="19"/>
      <c r="C937" s="19"/>
      <c r="D937" s="19"/>
      <c r="E937" s="19"/>
      <c r="F937" s="21"/>
      <c r="G937" s="21"/>
      <c r="H937" s="21"/>
      <c r="I937" s="19"/>
      <c r="J937" s="19"/>
      <c r="K937" s="21"/>
      <c r="L937" s="21"/>
      <c r="M937" s="19"/>
      <c r="N937" s="19"/>
      <c r="O937" s="18"/>
      <c r="P937" s="18"/>
      <c r="Q937" s="18"/>
      <c r="R937" s="18"/>
      <c r="S937" s="18"/>
      <c r="T937" s="18"/>
      <c r="U937" s="18"/>
      <c r="V937" s="18"/>
      <c r="W937" s="18"/>
      <c r="X937" s="18"/>
      <c r="Y937" s="18"/>
      <c r="Z937" s="18"/>
      <c r="AA937" s="18"/>
      <c r="AB937" s="18"/>
      <c r="AC937" s="19"/>
    </row>
    <row r="938" spans="1:29" ht="13" x14ac:dyDescent="0.15">
      <c r="A938" s="19"/>
      <c r="B938" s="19"/>
      <c r="C938" s="19"/>
      <c r="D938" s="19"/>
      <c r="E938" s="19"/>
      <c r="F938" s="21"/>
      <c r="G938" s="21"/>
      <c r="H938" s="21"/>
      <c r="I938" s="19"/>
      <c r="J938" s="19"/>
      <c r="K938" s="21"/>
      <c r="L938" s="21"/>
      <c r="M938" s="19"/>
      <c r="N938" s="19"/>
      <c r="O938" s="18"/>
      <c r="P938" s="18"/>
      <c r="Q938" s="18"/>
      <c r="R938" s="18"/>
      <c r="S938" s="18"/>
      <c r="T938" s="18"/>
      <c r="U938" s="18"/>
      <c r="V938" s="18"/>
      <c r="W938" s="18"/>
      <c r="X938" s="18"/>
      <c r="Y938" s="18"/>
      <c r="Z938" s="18"/>
      <c r="AA938" s="18"/>
      <c r="AB938" s="18"/>
      <c r="AC938" s="19"/>
    </row>
    <row r="939" spans="1:29" ht="13" x14ac:dyDescent="0.15">
      <c r="A939" s="19"/>
      <c r="B939" s="19"/>
      <c r="C939" s="19"/>
      <c r="D939" s="19"/>
      <c r="E939" s="19"/>
      <c r="F939" s="21"/>
      <c r="G939" s="21"/>
      <c r="H939" s="21"/>
      <c r="I939" s="19"/>
      <c r="J939" s="19"/>
      <c r="K939" s="21"/>
      <c r="L939" s="21"/>
      <c r="M939" s="19"/>
      <c r="N939" s="19"/>
      <c r="O939" s="18"/>
      <c r="P939" s="18"/>
      <c r="Q939" s="18"/>
      <c r="R939" s="18"/>
      <c r="S939" s="18"/>
      <c r="T939" s="18"/>
      <c r="U939" s="18"/>
      <c r="V939" s="18"/>
      <c r="W939" s="18"/>
      <c r="X939" s="18"/>
      <c r="Y939" s="18"/>
      <c r="Z939" s="18"/>
      <c r="AA939" s="18"/>
      <c r="AB939" s="18"/>
      <c r="AC939" s="19"/>
    </row>
    <row r="940" spans="1:29" ht="13" x14ac:dyDescent="0.15">
      <c r="A940" s="19"/>
      <c r="B940" s="19"/>
      <c r="C940" s="19"/>
      <c r="D940" s="19"/>
      <c r="E940" s="19"/>
      <c r="F940" s="21"/>
      <c r="G940" s="21"/>
      <c r="H940" s="21"/>
      <c r="I940" s="19"/>
      <c r="J940" s="19"/>
      <c r="K940" s="21"/>
      <c r="L940" s="21"/>
      <c r="M940" s="19"/>
      <c r="N940" s="19"/>
      <c r="O940" s="18"/>
      <c r="P940" s="18"/>
      <c r="Q940" s="18"/>
      <c r="R940" s="18"/>
      <c r="S940" s="18"/>
      <c r="T940" s="18"/>
      <c r="U940" s="18"/>
      <c r="V940" s="18"/>
      <c r="W940" s="18"/>
      <c r="X940" s="18"/>
      <c r="Y940" s="18"/>
      <c r="Z940" s="18"/>
      <c r="AA940" s="18"/>
      <c r="AB940" s="18"/>
      <c r="AC940" s="19"/>
    </row>
    <row r="941" spans="1:29" ht="13" x14ac:dyDescent="0.15">
      <c r="A941" s="19"/>
      <c r="B941" s="19"/>
      <c r="C941" s="19"/>
      <c r="D941" s="19"/>
      <c r="E941" s="19"/>
      <c r="F941" s="21"/>
      <c r="G941" s="21"/>
      <c r="H941" s="21"/>
      <c r="I941" s="19"/>
      <c r="J941" s="19"/>
      <c r="K941" s="21"/>
      <c r="L941" s="21"/>
      <c r="M941" s="19"/>
      <c r="N941" s="19"/>
      <c r="O941" s="18"/>
      <c r="P941" s="18"/>
      <c r="Q941" s="18"/>
      <c r="R941" s="18"/>
      <c r="S941" s="18"/>
      <c r="T941" s="18"/>
      <c r="U941" s="18"/>
      <c r="V941" s="18"/>
      <c r="W941" s="18"/>
      <c r="X941" s="18"/>
      <c r="Y941" s="18"/>
      <c r="Z941" s="18"/>
      <c r="AA941" s="18"/>
      <c r="AB941" s="18"/>
      <c r="AC941" s="19"/>
    </row>
    <row r="942" spans="1:29" ht="13" x14ac:dyDescent="0.15">
      <c r="A942" s="19"/>
      <c r="B942" s="19"/>
      <c r="C942" s="19"/>
      <c r="D942" s="19"/>
      <c r="E942" s="19"/>
      <c r="F942" s="21"/>
      <c r="G942" s="21"/>
      <c r="H942" s="21"/>
      <c r="I942" s="19"/>
      <c r="J942" s="19"/>
      <c r="K942" s="21"/>
      <c r="L942" s="21"/>
      <c r="M942" s="19"/>
      <c r="N942" s="19"/>
      <c r="O942" s="18"/>
      <c r="P942" s="18"/>
      <c r="Q942" s="18"/>
      <c r="R942" s="18"/>
      <c r="S942" s="18"/>
      <c r="T942" s="18"/>
      <c r="U942" s="18"/>
      <c r="V942" s="18"/>
      <c r="W942" s="18"/>
      <c r="X942" s="18"/>
      <c r="Y942" s="18"/>
      <c r="Z942" s="18"/>
      <c r="AA942" s="18"/>
      <c r="AB942" s="18"/>
      <c r="AC942" s="19"/>
    </row>
    <row r="943" spans="1:29" ht="13" x14ac:dyDescent="0.15">
      <c r="A943" s="19"/>
      <c r="B943" s="19"/>
      <c r="C943" s="19"/>
      <c r="D943" s="19"/>
      <c r="E943" s="19"/>
      <c r="F943" s="21"/>
      <c r="G943" s="21"/>
      <c r="H943" s="21"/>
      <c r="I943" s="19"/>
      <c r="J943" s="19"/>
      <c r="K943" s="21"/>
      <c r="L943" s="21"/>
      <c r="M943" s="19"/>
      <c r="N943" s="19"/>
      <c r="O943" s="18"/>
      <c r="P943" s="18"/>
      <c r="Q943" s="18"/>
      <c r="R943" s="18"/>
      <c r="S943" s="18"/>
      <c r="T943" s="18"/>
      <c r="U943" s="18"/>
      <c r="V943" s="18"/>
      <c r="W943" s="18"/>
      <c r="X943" s="18"/>
      <c r="Y943" s="18"/>
      <c r="Z943" s="18"/>
      <c r="AA943" s="18"/>
      <c r="AB943" s="18"/>
      <c r="AC943" s="19"/>
    </row>
    <row r="944" spans="1:29" ht="13" x14ac:dyDescent="0.15">
      <c r="A944" s="19"/>
      <c r="B944" s="19"/>
      <c r="C944" s="19"/>
      <c r="D944" s="19"/>
      <c r="E944" s="19"/>
      <c r="F944" s="21"/>
      <c r="G944" s="21"/>
      <c r="H944" s="21"/>
      <c r="I944" s="19"/>
      <c r="J944" s="19"/>
      <c r="K944" s="21"/>
      <c r="L944" s="21"/>
      <c r="M944" s="19"/>
      <c r="N944" s="19"/>
      <c r="O944" s="18"/>
      <c r="P944" s="18"/>
      <c r="Q944" s="18"/>
      <c r="R944" s="18"/>
      <c r="S944" s="18"/>
      <c r="T944" s="18"/>
      <c r="U944" s="18"/>
      <c r="V944" s="18"/>
      <c r="W944" s="18"/>
      <c r="X944" s="18"/>
      <c r="Y944" s="18"/>
      <c r="Z944" s="18"/>
      <c r="AA944" s="18"/>
      <c r="AB944" s="18"/>
      <c r="AC944" s="19"/>
    </row>
    <row r="945" spans="1:29" ht="13" x14ac:dyDescent="0.15">
      <c r="A945" s="19"/>
      <c r="B945" s="19"/>
      <c r="C945" s="19"/>
      <c r="D945" s="19"/>
      <c r="E945" s="19"/>
      <c r="F945" s="21"/>
      <c r="G945" s="21"/>
      <c r="H945" s="21"/>
      <c r="I945" s="19"/>
      <c r="J945" s="19"/>
      <c r="K945" s="21"/>
      <c r="L945" s="21"/>
      <c r="M945" s="19"/>
      <c r="N945" s="19"/>
      <c r="O945" s="18"/>
      <c r="P945" s="18"/>
      <c r="Q945" s="18"/>
      <c r="R945" s="18"/>
      <c r="S945" s="18"/>
      <c r="T945" s="18"/>
      <c r="U945" s="18"/>
      <c r="V945" s="18"/>
      <c r="W945" s="18"/>
      <c r="X945" s="18"/>
      <c r="Y945" s="18"/>
      <c r="Z945" s="18"/>
      <c r="AA945" s="18"/>
      <c r="AB945" s="18"/>
      <c r="AC945" s="19"/>
    </row>
    <row r="946" spans="1:29" ht="13" x14ac:dyDescent="0.15">
      <c r="A946" s="19"/>
      <c r="B946" s="19"/>
      <c r="C946" s="19"/>
      <c r="D946" s="19"/>
      <c r="E946" s="19"/>
      <c r="F946" s="21"/>
      <c r="G946" s="21"/>
      <c r="H946" s="21"/>
      <c r="I946" s="19"/>
      <c r="J946" s="19"/>
      <c r="K946" s="21"/>
      <c r="L946" s="21"/>
      <c r="M946" s="19"/>
      <c r="N946" s="19"/>
      <c r="O946" s="18"/>
      <c r="P946" s="18"/>
      <c r="Q946" s="18"/>
      <c r="R946" s="18"/>
      <c r="S946" s="18"/>
      <c r="T946" s="18"/>
      <c r="U946" s="18"/>
      <c r="V946" s="18"/>
      <c r="W946" s="18"/>
      <c r="X946" s="18"/>
      <c r="Y946" s="18"/>
      <c r="Z946" s="18"/>
      <c r="AA946" s="18"/>
      <c r="AB946" s="18"/>
      <c r="AC946" s="19"/>
    </row>
    <row r="947" spans="1:29" ht="13" x14ac:dyDescent="0.15">
      <c r="A947" s="19"/>
      <c r="B947" s="19"/>
      <c r="C947" s="19"/>
      <c r="D947" s="19"/>
      <c r="E947" s="19"/>
      <c r="F947" s="21"/>
      <c r="G947" s="21"/>
      <c r="H947" s="21"/>
      <c r="I947" s="19"/>
      <c r="J947" s="19"/>
      <c r="K947" s="21"/>
      <c r="L947" s="21"/>
      <c r="M947" s="19"/>
      <c r="N947" s="19"/>
      <c r="O947" s="18"/>
      <c r="P947" s="18"/>
      <c r="Q947" s="18"/>
      <c r="R947" s="18"/>
      <c r="S947" s="18"/>
      <c r="T947" s="18"/>
      <c r="U947" s="18"/>
      <c r="V947" s="18"/>
      <c r="W947" s="18"/>
      <c r="X947" s="18"/>
      <c r="Y947" s="18"/>
      <c r="Z947" s="18"/>
      <c r="AA947" s="18"/>
      <c r="AB947" s="18"/>
      <c r="AC947" s="19"/>
    </row>
    <row r="948" spans="1:29" ht="13" x14ac:dyDescent="0.15">
      <c r="A948" s="19"/>
      <c r="B948" s="19"/>
      <c r="C948" s="19"/>
      <c r="D948" s="19"/>
      <c r="E948" s="19"/>
      <c r="F948" s="21"/>
      <c r="G948" s="21"/>
      <c r="H948" s="21"/>
      <c r="I948" s="19"/>
      <c r="J948" s="19"/>
      <c r="K948" s="21"/>
      <c r="L948" s="21"/>
      <c r="M948" s="19"/>
      <c r="N948" s="19"/>
      <c r="O948" s="18"/>
      <c r="P948" s="18"/>
      <c r="Q948" s="18"/>
      <c r="R948" s="18"/>
      <c r="S948" s="18"/>
      <c r="T948" s="18"/>
      <c r="U948" s="18"/>
      <c r="V948" s="18"/>
      <c r="W948" s="18"/>
      <c r="X948" s="18"/>
      <c r="Y948" s="18"/>
      <c r="Z948" s="18"/>
      <c r="AA948" s="18"/>
      <c r="AB948" s="18"/>
      <c r="AC948" s="19"/>
    </row>
    <row r="949" spans="1:29" ht="13" x14ac:dyDescent="0.15">
      <c r="A949" s="19"/>
      <c r="B949" s="19"/>
      <c r="C949" s="19"/>
      <c r="D949" s="19"/>
      <c r="E949" s="19"/>
      <c r="F949" s="21"/>
      <c r="G949" s="21"/>
      <c r="H949" s="21"/>
      <c r="I949" s="19"/>
      <c r="J949" s="19"/>
      <c r="K949" s="21"/>
      <c r="L949" s="21"/>
      <c r="M949" s="19"/>
      <c r="N949" s="19"/>
      <c r="O949" s="18"/>
      <c r="P949" s="18"/>
      <c r="Q949" s="18"/>
      <c r="R949" s="18"/>
      <c r="S949" s="18"/>
      <c r="T949" s="18"/>
      <c r="U949" s="18"/>
      <c r="V949" s="18"/>
      <c r="W949" s="18"/>
      <c r="X949" s="18"/>
      <c r="Y949" s="18"/>
      <c r="Z949" s="18"/>
      <c r="AA949" s="18"/>
      <c r="AB949" s="18"/>
      <c r="AC949" s="19"/>
    </row>
    <row r="950" spans="1:29" ht="13" x14ac:dyDescent="0.15">
      <c r="A950" s="19"/>
      <c r="B950" s="19"/>
      <c r="C950" s="19"/>
      <c r="D950" s="19"/>
      <c r="E950" s="19"/>
      <c r="F950" s="21"/>
      <c r="G950" s="21"/>
      <c r="H950" s="21"/>
      <c r="I950" s="19"/>
      <c r="J950" s="19"/>
      <c r="K950" s="21"/>
      <c r="L950" s="21"/>
      <c r="M950" s="19"/>
      <c r="N950" s="19"/>
      <c r="O950" s="18"/>
      <c r="P950" s="18"/>
      <c r="Q950" s="18"/>
      <c r="R950" s="18"/>
      <c r="S950" s="18"/>
      <c r="T950" s="18"/>
      <c r="U950" s="18"/>
      <c r="V950" s="18"/>
      <c r="W950" s="18"/>
      <c r="X950" s="18"/>
      <c r="Y950" s="18"/>
      <c r="Z950" s="18"/>
      <c r="AA950" s="18"/>
      <c r="AB950" s="18"/>
      <c r="AC950" s="19"/>
    </row>
    <row r="951" spans="1:29" ht="13" x14ac:dyDescent="0.15">
      <c r="A951" s="19"/>
      <c r="B951" s="19"/>
      <c r="C951" s="19"/>
      <c r="D951" s="19"/>
      <c r="E951" s="19"/>
      <c r="F951" s="21"/>
      <c r="G951" s="21"/>
      <c r="H951" s="21"/>
      <c r="I951" s="19"/>
      <c r="J951" s="19"/>
      <c r="K951" s="21"/>
      <c r="L951" s="21"/>
      <c r="M951" s="19"/>
      <c r="N951" s="19"/>
      <c r="O951" s="18"/>
      <c r="P951" s="18"/>
      <c r="Q951" s="18"/>
      <c r="R951" s="18"/>
      <c r="S951" s="18"/>
      <c r="T951" s="18"/>
      <c r="U951" s="18"/>
      <c r="V951" s="18"/>
      <c r="W951" s="18"/>
      <c r="X951" s="18"/>
      <c r="Y951" s="18"/>
      <c r="Z951" s="18"/>
      <c r="AA951" s="18"/>
      <c r="AB951" s="18"/>
      <c r="AC951" s="19"/>
    </row>
    <row r="952" spans="1:29" ht="13" x14ac:dyDescent="0.15">
      <c r="A952" s="19"/>
      <c r="B952" s="19"/>
      <c r="C952" s="19"/>
      <c r="D952" s="19"/>
      <c r="E952" s="19"/>
      <c r="F952" s="21"/>
      <c r="G952" s="21"/>
      <c r="H952" s="21"/>
      <c r="I952" s="19"/>
      <c r="J952" s="19"/>
      <c r="K952" s="21"/>
      <c r="L952" s="21"/>
      <c r="M952" s="19"/>
      <c r="N952" s="19"/>
      <c r="O952" s="18"/>
      <c r="P952" s="18"/>
      <c r="Q952" s="18"/>
      <c r="R952" s="18"/>
      <c r="S952" s="18"/>
      <c r="T952" s="18"/>
      <c r="U952" s="18"/>
      <c r="V952" s="18"/>
      <c r="W952" s="18"/>
      <c r="X952" s="18"/>
      <c r="Y952" s="18"/>
      <c r="Z952" s="18"/>
      <c r="AA952" s="18"/>
      <c r="AB952" s="18"/>
      <c r="AC952" s="19"/>
    </row>
    <row r="953" spans="1:29" ht="13" x14ac:dyDescent="0.15">
      <c r="A953" s="19"/>
      <c r="B953" s="19"/>
      <c r="C953" s="19"/>
      <c r="D953" s="19"/>
      <c r="E953" s="19"/>
      <c r="F953" s="21"/>
      <c r="G953" s="21"/>
      <c r="H953" s="21"/>
      <c r="I953" s="19"/>
      <c r="J953" s="19"/>
      <c r="K953" s="21"/>
      <c r="L953" s="21"/>
      <c r="M953" s="19"/>
      <c r="N953" s="19"/>
      <c r="O953" s="18"/>
      <c r="P953" s="18"/>
      <c r="Q953" s="18"/>
      <c r="R953" s="18"/>
      <c r="S953" s="18"/>
      <c r="T953" s="18"/>
      <c r="U953" s="18"/>
      <c r="V953" s="18"/>
      <c r="W953" s="18"/>
      <c r="X953" s="18"/>
      <c r="Y953" s="18"/>
      <c r="Z953" s="18"/>
      <c r="AA953" s="18"/>
      <c r="AB953" s="18"/>
      <c r="AC953" s="19"/>
    </row>
    <row r="954" spans="1:29" ht="13" x14ac:dyDescent="0.15">
      <c r="A954" s="19"/>
      <c r="B954" s="19"/>
      <c r="C954" s="19"/>
      <c r="D954" s="19"/>
      <c r="E954" s="19"/>
      <c r="F954" s="21"/>
      <c r="G954" s="21"/>
      <c r="H954" s="21"/>
      <c r="I954" s="19"/>
      <c r="J954" s="19"/>
      <c r="K954" s="21"/>
      <c r="L954" s="21"/>
      <c r="M954" s="19"/>
      <c r="N954" s="19"/>
      <c r="O954" s="18"/>
      <c r="P954" s="18"/>
      <c r="Q954" s="18"/>
      <c r="R954" s="18"/>
      <c r="S954" s="18"/>
      <c r="T954" s="18"/>
      <c r="U954" s="18"/>
      <c r="V954" s="18"/>
      <c r="W954" s="18"/>
      <c r="X954" s="18"/>
      <c r="Y954" s="18"/>
      <c r="Z954" s="18"/>
      <c r="AA954" s="18"/>
      <c r="AB954" s="18"/>
      <c r="AC954" s="19"/>
    </row>
    <row r="955" spans="1:29" ht="13" x14ac:dyDescent="0.15">
      <c r="A955" s="19"/>
      <c r="B955" s="19"/>
      <c r="C955" s="19"/>
      <c r="D955" s="19"/>
      <c r="E955" s="19"/>
      <c r="F955" s="21"/>
      <c r="G955" s="21"/>
      <c r="H955" s="21"/>
      <c r="I955" s="19"/>
      <c r="J955" s="19"/>
      <c r="K955" s="21"/>
      <c r="L955" s="21"/>
      <c r="M955" s="19"/>
      <c r="N955" s="19"/>
      <c r="O955" s="18"/>
      <c r="P955" s="18"/>
      <c r="Q955" s="18"/>
      <c r="R955" s="18"/>
      <c r="S955" s="18"/>
      <c r="T955" s="18"/>
      <c r="U955" s="18"/>
      <c r="V955" s="18"/>
      <c r="W955" s="18"/>
      <c r="X955" s="18"/>
      <c r="Y955" s="18"/>
      <c r="Z955" s="18"/>
      <c r="AA955" s="18"/>
      <c r="AB955" s="18"/>
      <c r="AC955" s="19"/>
    </row>
    <row r="956" spans="1:29" ht="13" x14ac:dyDescent="0.15">
      <c r="A956" s="19"/>
      <c r="B956" s="19"/>
      <c r="C956" s="19"/>
      <c r="D956" s="19"/>
      <c r="E956" s="19"/>
      <c r="F956" s="21"/>
      <c r="G956" s="21"/>
      <c r="H956" s="21"/>
      <c r="I956" s="19"/>
      <c r="J956" s="19"/>
      <c r="K956" s="21"/>
      <c r="L956" s="21"/>
      <c r="M956" s="19"/>
      <c r="N956" s="19"/>
      <c r="O956" s="18"/>
      <c r="P956" s="18"/>
      <c r="Q956" s="18"/>
      <c r="R956" s="18"/>
      <c r="S956" s="18"/>
      <c r="T956" s="18"/>
      <c r="U956" s="18"/>
      <c r="V956" s="18"/>
      <c r="W956" s="18"/>
      <c r="X956" s="18"/>
      <c r="Y956" s="18"/>
      <c r="Z956" s="18"/>
      <c r="AA956" s="18"/>
      <c r="AB956" s="18"/>
      <c r="AC956" s="19"/>
    </row>
    <row r="957" spans="1:29" ht="13" x14ac:dyDescent="0.15">
      <c r="A957" s="19"/>
      <c r="B957" s="19"/>
      <c r="C957" s="19"/>
      <c r="D957" s="19"/>
      <c r="E957" s="19"/>
      <c r="F957" s="21"/>
      <c r="G957" s="21"/>
      <c r="H957" s="21"/>
      <c r="I957" s="19"/>
      <c r="J957" s="19"/>
      <c r="K957" s="21"/>
      <c r="L957" s="21"/>
      <c r="M957" s="19"/>
      <c r="N957" s="19"/>
      <c r="O957" s="18"/>
      <c r="P957" s="18"/>
      <c r="Q957" s="18"/>
      <c r="R957" s="18"/>
      <c r="S957" s="18"/>
      <c r="T957" s="18"/>
      <c r="U957" s="18"/>
      <c r="V957" s="18"/>
      <c r="W957" s="18"/>
      <c r="X957" s="18"/>
      <c r="Y957" s="18"/>
      <c r="Z957" s="18"/>
      <c r="AA957" s="18"/>
      <c r="AB957" s="18"/>
      <c r="AC957" s="19"/>
    </row>
    <row r="958" spans="1:29" ht="13" x14ac:dyDescent="0.15">
      <c r="A958" s="19"/>
      <c r="B958" s="19"/>
      <c r="C958" s="19"/>
      <c r="D958" s="19"/>
      <c r="E958" s="19"/>
      <c r="F958" s="21"/>
      <c r="G958" s="21"/>
      <c r="H958" s="21"/>
      <c r="I958" s="19"/>
      <c r="J958" s="19"/>
      <c r="K958" s="21"/>
      <c r="L958" s="21"/>
      <c r="M958" s="19"/>
      <c r="N958" s="19"/>
      <c r="O958" s="18"/>
      <c r="P958" s="18"/>
      <c r="Q958" s="18"/>
      <c r="R958" s="18"/>
      <c r="S958" s="18"/>
      <c r="T958" s="18"/>
      <c r="U958" s="18"/>
      <c r="V958" s="18"/>
      <c r="W958" s="18"/>
      <c r="X958" s="18"/>
      <c r="Y958" s="18"/>
      <c r="Z958" s="18"/>
      <c r="AA958" s="18"/>
      <c r="AB958" s="18"/>
      <c r="AC958" s="19"/>
    </row>
    <row r="959" spans="1:29" ht="13" x14ac:dyDescent="0.15">
      <c r="A959" s="19"/>
      <c r="B959" s="19"/>
      <c r="C959" s="19"/>
      <c r="D959" s="19"/>
      <c r="E959" s="19"/>
      <c r="F959" s="21"/>
      <c r="G959" s="21"/>
      <c r="H959" s="21"/>
      <c r="I959" s="19"/>
      <c r="J959" s="19"/>
      <c r="K959" s="21"/>
      <c r="L959" s="21"/>
      <c r="M959" s="19"/>
      <c r="N959" s="19"/>
      <c r="O959" s="18"/>
      <c r="P959" s="18"/>
      <c r="Q959" s="18"/>
      <c r="R959" s="18"/>
      <c r="S959" s="18"/>
      <c r="T959" s="18"/>
      <c r="U959" s="18"/>
      <c r="V959" s="18"/>
      <c r="W959" s="18"/>
      <c r="X959" s="18"/>
      <c r="Y959" s="18"/>
      <c r="Z959" s="18"/>
      <c r="AA959" s="18"/>
      <c r="AB959" s="18"/>
      <c r="AC959" s="19"/>
    </row>
    <row r="960" spans="1:29" ht="13" x14ac:dyDescent="0.15">
      <c r="A960" s="19"/>
      <c r="B960" s="19"/>
      <c r="C960" s="19"/>
      <c r="D960" s="19"/>
      <c r="E960" s="19"/>
      <c r="F960" s="21"/>
      <c r="G960" s="21"/>
      <c r="H960" s="21"/>
      <c r="I960" s="19"/>
      <c r="J960" s="19"/>
      <c r="K960" s="21"/>
      <c r="L960" s="21"/>
      <c r="M960" s="19"/>
      <c r="N960" s="19"/>
      <c r="O960" s="18"/>
      <c r="P960" s="18"/>
      <c r="Q960" s="18"/>
      <c r="R960" s="18"/>
      <c r="S960" s="18"/>
      <c r="T960" s="18"/>
      <c r="U960" s="18"/>
      <c r="V960" s="18"/>
      <c r="W960" s="18"/>
      <c r="X960" s="18"/>
      <c r="Y960" s="18"/>
      <c r="Z960" s="18"/>
      <c r="AA960" s="18"/>
      <c r="AB960" s="18"/>
      <c r="AC960" s="19"/>
    </row>
    <row r="961" spans="1:29" ht="13" x14ac:dyDescent="0.15">
      <c r="A961" s="19"/>
      <c r="B961" s="19"/>
      <c r="C961" s="19"/>
      <c r="D961" s="19"/>
      <c r="E961" s="19"/>
      <c r="F961" s="21"/>
      <c r="G961" s="21"/>
      <c r="H961" s="21"/>
      <c r="I961" s="19"/>
      <c r="J961" s="19"/>
      <c r="K961" s="21"/>
      <c r="L961" s="21"/>
      <c r="M961" s="19"/>
      <c r="N961" s="19"/>
      <c r="O961" s="18"/>
      <c r="P961" s="18"/>
      <c r="Q961" s="18"/>
      <c r="R961" s="18"/>
      <c r="S961" s="18"/>
      <c r="T961" s="18"/>
      <c r="U961" s="18"/>
      <c r="V961" s="18"/>
      <c r="W961" s="18"/>
      <c r="X961" s="18"/>
      <c r="Y961" s="18"/>
      <c r="Z961" s="18"/>
      <c r="AA961" s="18"/>
      <c r="AB961" s="18"/>
      <c r="AC961" s="19"/>
    </row>
    <row r="962" spans="1:29" ht="13" x14ac:dyDescent="0.15">
      <c r="A962" s="19"/>
      <c r="B962" s="19"/>
      <c r="C962" s="19"/>
      <c r="D962" s="19"/>
      <c r="E962" s="19"/>
      <c r="F962" s="21"/>
      <c r="G962" s="21"/>
      <c r="H962" s="21"/>
      <c r="I962" s="19"/>
      <c r="J962" s="19"/>
      <c r="K962" s="21"/>
      <c r="L962" s="21"/>
      <c r="M962" s="19"/>
      <c r="N962" s="19"/>
      <c r="O962" s="18"/>
      <c r="P962" s="18"/>
      <c r="Q962" s="18"/>
      <c r="R962" s="18"/>
      <c r="S962" s="18"/>
      <c r="T962" s="18"/>
      <c r="U962" s="18"/>
      <c r="V962" s="18"/>
      <c r="W962" s="18"/>
      <c r="X962" s="18"/>
      <c r="Y962" s="18"/>
      <c r="Z962" s="18"/>
      <c r="AA962" s="18"/>
      <c r="AB962" s="18"/>
      <c r="AC962" s="19"/>
    </row>
    <row r="963" spans="1:29" ht="13" x14ac:dyDescent="0.15">
      <c r="A963" s="19"/>
      <c r="B963" s="19"/>
      <c r="C963" s="19"/>
      <c r="D963" s="19"/>
      <c r="E963" s="19"/>
      <c r="F963" s="21"/>
      <c r="G963" s="21"/>
      <c r="H963" s="21"/>
      <c r="I963" s="19"/>
      <c r="J963" s="19"/>
      <c r="K963" s="21"/>
      <c r="L963" s="21"/>
      <c r="M963" s="19"/>
      <c r="N963" s="19"/>
      <c r="O963" s="18"/>
      <c r="P963" s="18"/>
      <c r="Q963" s="18"/>
      <c r="R963" s="18"/>
      <c r="S963" s="18"/>
      <c r="T963" s="18"/>
      <c r="U963" s="18"/>
      <c r="V963" s="18"/>
      <c r="W963" s="18"/>
      <c r="X963" s="18"/>
      <c r="Y963" s="18"/>
      <c r="Z963" s="18"/>
      <c r="AA963" s="18"/>
      <c r="AB963" s="18"/>
      <c r="AC963" s="19"/>
    </row>
    <row r="964" spans="1:29" ht="13" x14ac:dyDescent="0.15">
      <c r="A964" s="19"/>
      <c r="B964" s="19"/>
      <c r="C964" s="19"/>
      <c r="D964" s="19"/>
      <c r="E964" s="19"/>
      <c r="F964" s="21"/>
      <c r="G964" s="21"/>
      <c r="H964" s="21"/>
      <c r="I964" s="19"/>
      <c r="J964" s="19"/>
      <c r="K964" s="21"/>
      <c r="L964" s="21"/>
      <c r="M964" s="19"/>
      <c r="N964" s="19"/>
      <c r="O964" s="18"/>
      <c r="P964" s="18"/>
      <c r="Q964" s="18"/>
      <c r="R964" s="18"/>
      <c r="S964" s="18"/>
      <c r="T964" s="18"/>
      <c r="U964" s="18"/>
      <c r="V964" s="18"/>
      <c r="W964" s="18"/>
      <c r="X964" s="18"/>
      <c r="Y964" s="18"/>
      <c r="Z964" s="18"/>
      <c r="AA964" s="18"/>
      <c r="AB964" s="18"/>
      <c r="AC964" s="19"/>
    </row>
    <row r="965" spans="1:29" ht="13" x14ac:dyDescent="0.15">
      <c r="A965" s="19"/>
      <c r="B965" s="19"/>
      <c r="C965" s="19"/>
      <c r="D965" s="19"/>
      <c r="E965" s="19"/>
      <c r="F965" s="21"/>
      <c r="G965" s="21"/>
      <c r="H965" s="21"/>
      <c r="I965" s="19"/>
      <c r="J965" s="19"/>
      <c r="K965" s="21"/>
      <c r="L965" s="21"/>
      <c r="M965" s="19"/>
      <c r="N965" s="19"/>
      <c r="O965" s="18"/>
      <c r="P965" s="18"/>
      <c r="Q965" s="18"/>
      <c r="R965" s="18"/>
      <c r="S965" s="18"/>
      <c r="T965" s="18"/>
      <c r="U965" s="18"/>
      <c r="V965" s="18"/>
      <c r="W965" s="18"/>
      <c r="X965" s="18"/>
      <c r="Y965" s="18"/>
      <c r="Z965" s="18"/>
      <c r="AA965" s="18"/>
      <c r="AB965" s="18"/>
      <c r="AC965" s="19"/>
    </row>
    <row r="966" spans="1:29" ht="13" x14ac:dyDescent="0.15">
      <c r="A966" s="19"/>
      <c r="B966" s="19"/>
      <c r="C966" s="19"/>
      <c r="D966" s="19"/>
      <c r="E966" s="19"/>
      <c r="F966" s="21"/>
      <c r="G966" s="21"/>
      <c r="H966" s="21"/>
      <c r="I966" s="19"/>
      <c r="J966" s="19"/>
      <c r="K966" s="21"/>
      <c r="L966" s="21"/>
      <c r="M966" s="19"/>
      <c r="N966" s="19"/>
      <c r="O966" s="18"/>
      <c r="P966" s="18"/>
      <c r="Q966" s="18"/>
      <c r="R966" s="18"/>
      <c r="S966" s="18"/>
      <c r="T966" s="18"/>
      <c r="U966" s="18"/>
      <c r="V966" s="18"/>
      <c r="W966" s="18"/>
      <c r="X966" s="18"/>
      <c r="Y966" s="18"/>
      <c r="Z966" s="18"/>
      <c r="AA966" s="18"/>
      <c r="AB966" s="18"/>
      <c r="AC966" s="19"/>
    </row>
    <row r="967" spans="1:29" ht="13" x14ac:dyDescent="0.15">
      <c r="A967" s="19"/>
      <c r="B967" s="19"/>
      <c r="C967" s="19"/>
      <c r="D967" s="19"/>
      <c r="E967" s="19"/>
      <c r="F967" s="21"/>
      <c r="G967" s="21"/>
      <c r="H967" s="21"/>
      <c r="I967" s="19"/>
      <c r="J967" s="19"/>
      <c r="K967" s="21"/>
      <c r="L967" s="21"/>
      <c r="M967" s="19"/>
      <c r="N967" s="19"/>
      <c r="O967" s="18"/>
      <c r="P967" s="18"/>
      <c r="Q967" s="18"/>
      <c r="R967" s="18"/>
      <c r="S967" s="18"/>
      <c r="T967" s="18"/>
      <c r="U967" s="18"/>
      <c r="V967" s="18"/>
      <c r="W967" s="18"/>
      <c r="X967" s="18"/>
      <c r="Y967" s="18"/>
      <c r="Z967" s="18"/>
      <c r="AA967" s="18"/>
      <c r="AB967" s="18"/>
      <c r="AC967" s="19"/>
    </row>
    <row r="968" spans="1:29" ht="13" x14ac:dyDescent="0.15">
      <c r="A968" s="19"/>
      <c r="B968" s="19"/>
      <c r="C968" s="19"/>
      <c r="D968" s="19"/>
      <c r="E968" s="19"/>
      <c r="F968" s="21"/>
      <c r="G968" s="21"/>
      <c r="H968" s="21"/>
      <c r="I968" s="19"/>
      <c r="J968" s="19"/>
      <c r="K968" s="21"/>
      <c r="L968" s="21"/>
      <c r="M968" s="19"/>
      <c r="N968" s="19"/>
      <c r="O968" s="18"/>
      <c r="P968" s="18"/>
      <c r="Q968" s="18"/>
      <c r="R968" s="18"/>
      <c r="S968" s="18"/>
      <c r="T968" s="18"/>
      <c r="U968" s="18"/>
      <c r="V968" s="18"/>
      <c r="W968" s="18"/>
      <c r="X968" s="18"/>
      <c r="Y968" s="18"/>
      <c r="Z968" s="18"/>
      <c r="AA968" s="18"/>
      <c r="AB968" s="18"/>
      <c r="AC968" s="19"/>
    </row>
    <row r="969" spans="1:29" ht="13" x14ac:dyDescent="0.15">
      <c r="A969" s="19"/>
      <c r="B969" s="19"/>
      <c r="C969" s="19"/>
      <c r="D969" s="19"/>
      <c r="E969" s="19"/>
      <c r="F969" s="21"/>
      <c r="G969" s="21"/>
      <c r="H969" s="21"/>
      <c r="I969" s="19"/>
      <c r="J969" s="19"/>
      <c r="K969" s="21"/>
      <c r="L969" s="21"/>
      <c r="M969" s="19"/>
      <c r="N969" s="19"/>
      <c r="O969" s="18"/>
      <c r="P969" s="18"/>
      <c r="Q969" s="18"/>
      <c r="R969" s="18"/>
      <c r="S969" s="18"/>
      <c r="T969" s="18"/>
      <c r="U969" s="18"/>
      <c r="V969" s="18"/>
      <c r="W969" s="18"/>
      <c r="X969" s="18"/>
      <c r="Y969" s="18"/>
      <c r="Z969" s="18"/>
      <c r="AA969" s="18"/>
      <c r="AB969" s="18"/>
      <c r="AC969" s="19"/>
    </row>
    <row r="970" spans="1:29" ht="13" x14ac:dyDescent="0.15">
      <c r="A970" s="19"/>
      <c r="B970" s="19"/>
      <c r="C970" s="19"/>
      <c r="D970" s="19"/>
      <c r="E970" s="19"/>
      <c r="F970" s="21"/>
      <c r="G970" s="21"/>
      <c r="H970" s="21"/>
      <c r="I970" s="19"/>
      <c r="J970" s="19"/>
      <c r="K970" s="21"/>
      <c r="L970" s="21"/>
      <c r="M970" s="19"/>
      <c r="N970" s="19"/>
      <c r="O970" s="18"/>
      <c r="P970" s="18"/>
      <c r="Q970" s="18"/>
      <c r="R970" s="18"/>
      <c r="S970" s="18"/>
      <c r="T970" s="18"/>
      <c r="U970" s="18"/>
      <c r="V970" s="18"/>
      <c r="W970" s="18"/>
      <c r="X970" s="18"/>
      <c r="Y970" s="18"/>
      <c r="Z970" s="18"/>
      <c r="AA970" s="18"/>
      <c r="AB970" s="18"/>
      <c r="AC970" s="19"/>
    </row>
    <row r="971" spans="1:29" ht="13" x14ac:dyDescent="0.15">
      <c r="A971" s="19"/>
      <c r="B971" s="19"/>
      <c r="C971" s="19"/>
      <c r="D971" s="19"/>
      <c r="E971" s="19"/>
      <c r="F971" s="21"/>
      <c r="G971" s="21"/>
      <c r="H971" s="21"/>
      <c r="I971" s="19"/>
      <c r="J971" s="19"/>
      <c r="K971" s="21"/>
      <c r="L971" s="21"/>
      <c r="M971" s="19"/>
      <c r="N971" s="19"/>
      <c r="O971" s="18"/>
      <c r="P971" s="18"/>
      <c r="Q971" s="18"/>
      <c r="R971" s="18"/>
      <c r="S971" s="18"/>
      <c r="T971" s="18"/>
      <c r="U971" s="18"/>
      <c r="V971" s="18"/>
      <c r="W971" s="18"/>
      <c r="X971" s="18"/>
      <c r="Y971" s="18"/>
      <c r="Z971" s="18"/>
      <c r="AA971" s="18"/>
      <c r="AB971" s="18"/>
      <c r="AC971" s="19"/>
    </row>
    <row r="972" spans="1:29" ht="13" x14ac:dyDescent="0.15">
      <c r="A972" s="19"/>
      <c r="B972" s="19"/>
      <c r="C972" s="19"/>
      <c r="D972" s="19"/>
      <c r="E972" s="19"/>
      <c r="F972" s="21"/>
      <c r="G972" s="21"/>
      <c r="H972" s="21"/>
      <c r="I972" s="19"/>
      <c r="J972" s="19"/>
      <c r="K972" s="21"/>
      <c r="L972" s="21"/>
      <c r="M972" s="19"/>
      <c r="N972" s="19"/>
      <c r="O972" s="18"/>
      <c r="P972" s="18"/>
      <c r="Q972" s="18"/>
      <c r="R972" s="18"/>
      <c r="S972" s="18"/>
      <c r="T972" s="18"/>
      <c r="U972" s="18"/>
      <c r="V972" s="18"/>
      <c r="W972" s="18"/>
      <c r="X972" s="18"/>
      <c r="Y972" s="18"/>
      <c r="Z972" s="18"/>
      <c r="AA972" s="18"/>
      <c r="AB972" s="18"/>
      <c r="AC972" s="19"/>
    </row>
    <row r="973" spans="1:29" ht="13" x14ac:dyDescent="0.15">
      <c r="A973" s="19"/>
      <c r="B973" s="19"/>
      <c r="C973" s="19"/>
      <c r="D973" s="19"/>
      <c r="E973" s="19"/>
      <c r="F973" s="21"/>
      <c r="G973" s="21"/>
      <c r="H973" s="21"/>
      <c r="I973" s="19"/>
      <c r="J973" s="19"/>
      <c r="K973" s="21"/>
      <c r="L973" s="21"/>
      <c r="M973" s="19"/>
      <c r="N973" s="19"/>
      <c r="O973" s="18"/>
      <c r="P973" s="18"/>
      <c r="Q973" s="18"/>
      <c r="R973" s="18"/>
      <c r="S973" s="18"/>
      <c r="T973" s="18"/>
      <c r="U973" s="18"/>
      <c r="V973" s="18"/>
      <c r="W973" s="18"/>
      <c r="X973" s="18"/>
      <c r="Y973" s="18"/>
      <c r="Z973" s="18"/>
      <c r="AA973" s="18"/>
      <c r="AB973" s="18"/>
      <c r="AC973" s="19"/>
    </row>
    <row r="974" spans="1:29" ht="13" x14ac:dyDescent="0.15">
      <c r="A974" s="19"/>
      <c r="B974" s="19"/>
      <c r="C974" s="19"/>
      <c r="D974" s="19"/>
      <c r="E974" s="19"/>
      <c r="F974" s="21"/>
      <c r="G974" s="21"/>
      <c r="H974" s="21"/>
      <c r="I974" s="19"/>
      <c r="J974" s="19"/>
      <c r="K974" s="21"/>
      <c r="L974" s="21"/>
      <c r="M974" s="19"/>
      <c r="N974" s="19"/>
      <c r="O974" s="18"/>
      <c r="P974" s="18"/>
      <c r="Q974" s="18"/>
      <c r="R974" s="18"/>
      <c r="S974" s="18"/>
      <c r="T974" s="18"/>
      <c r="U974" s="18"/>
      <c r="V974" s="18"/>
      <c r="W974" s="18"/>
      <c r="X974" s="18"/>
      <c r="Y974" s="18"/>
      <c r="Z974" s="18"/>
      <c r="AA974" s="18"/>
      <c r="AB974" s="18"/>
      <c r="AC974" s="19"/>
    </row>
    <row r="975" spans="1:29" ht="13" x14ac:dyDescent="0.15">
      <c r="A975" s="19"/>
      <c r="B975" s="19"/>
      <c r="C975" s="19"/>
      <c r="D975" s="19"/>
      <c r="E975" s="19"/>
      <c r="F975" s="21"/>
      <c r="G975" s="21"/>
      <c r="H975" s="21"/>
      <c r="I975" s="19"/>
      <c r="J975" s="19"/>
      <c r="K975" s="21"/>
      <c r="L975" s="21"/>
      <c r="M975" s="19"/>
      <c r="N975" s="19"/>
      <c r="O975" s="18"/>
      <c r="P975" s="18"/>
      <c r="Q975" s="18"/>
      <c r="R975" s="18"/>
      <c r="S975" s="18"/>
      <c r="T975" s="18"/>
      <c r="U975" s="18"/>
      <c r="V975" s="18"/>
      <c r="W975" s="18"/>
      <c r="X975" s="18"/>
      <c r="Y975" s="18"/>
      <c r="Z975" s="18"/>
      <c r="AA975" s="18"/>
      <c r="AB975" s="18"/>
      <c r="AC975" s="19"/>
    </row>
    <row r="976" spans="1:29" ht="13" x14ac:dyDescent="0.15">
      <c r="A976" s="19"/>
      <c r="B976" s="19"/>
      <c r="C976" s="19"/>
      <c r="D976" s="19"/>
      <c r="E976" s="19"/>
      <c r="F976" s="21"/>
      <c r="G976" s="21"/>
      <c r="H976" s="21"/>
      <c r="I976" s="19"/>
      <c r="J976" s="19"/>
      <c r="K976" s="21"/>
      <c r="L976" s="21"/>
      <c r="M976" s="19"/>
      <c r="N976" s="19"/>
      <c r="O976" s="18"/>
      <c r="P976" s="18"/>
      <c r="Q976" s="18"/>
      <c r="R976" s="18"/>
      <c r="S976" s="18"/>
      <c r="T976" s="18"/>
      <c r="U976" s="18"/>
      <c r="V976" s="18"/>
      <c r="W976" s="18"/>
      <c r="X976" s="18"/>
      <c r="Y976" s="18"/>
      <c r="Z976" s="18"/>
      <c r="AA976" s="18"/>
      <c r="AB976" s="18"/>
      <c r="AC976" s="19"/>
    </row>
    <row r="977" spans="1:29" ht="13" x14ac:dyDescent="0.15">
      <c r="A977" s="19"/>
      <c r="B977" s="19"/>
      <c r="C977" s="19"/>
      <c r="D977" s="19"/>
      <c r="E977" s="19"/>
      <c r="F977" s="21"/>
      <c r="G977" s="21"/>
      <c r="H977" s="21"/>
      <c r="I977" s="19"/>
      <c r="J977" s="19"/>
      <c r="K977" s="21"/>
      <c r="L977" s="21"/>
      <c r="M977" s="19"/>
      <c r="N977" s="19"/>
      <c r="O977" s="18"/>
      <c r="P977" s="18"/>
      <c r="Q977" s="18"/>
      <c r="R977" s="18"/>
      <c r="S977" s="18"/>
      <c r="T977" s="18"/>
      <c r="U977" s="18"/>
      <c r="V977" s="18"/>
      <c r="W977" s="18"/>
      <c r="X977" s="18"/>
      <c r="Y977" s="18"/>
      <c r="Z977" s="18"/>
      <c r="AA977" s="18"/>
      <c r="AB977" s="18"/>
      <c r="AC977" s="19"/>
    </row>
    <row r="978" spans="1:29" ht="13" x14ac:dyDescent="0.15">
      <c r="A978" s="19"/>
      <c r="B978" s="19"/>
      <c r="C978" s="19"/>
      <c r="D978" s="19"/>
      <c r="E978" s="19"/>
      <c r="F978" s="21"/>
      <c r="G978" s="21"/>
      <c r="H978" s="21"/>
      <c r="I978" s="19"/>
      <c r="J978" s="19"/>
      <c r="K978" s="21"/>
      <c r="L978" s="21"/>
      <c r="M978" s="19"/>
      <c r="N978" s="19"/>
      <c r="O978" s="18"/>
      <c r="P978" s="18"/>
      <c r="Q978" s="18"/>
      <c r="R978" s="18"/>
      <c r="S978" s="18"/>
      <c r="T978" s="18"/>
      <c r="U978" s="18"/>
      <c r="V978" s="18"/>
      <c r="W978" s="18"/>
      <c r="X978" s="18"/>
      <c r="Y978" s="18"/>
      <c r="Z978" s="18"/>
      <c r="AA978" s="18"/>
      <c r="AB978" s="18"/>
      <c r="AC978" s="19"/>
    </row>
    <row r="979" spans="1:29" ht="13" x14ac:dyDescent="0.15">
      <c r="A979" s="19"/>
      <c r="B979" s="19"/>
      <c r="C979" s="19"/>
      <c r="D979" s="19"/>
      <c r="E979" s="19"/>
      <c r="F979" s="21"/>
      <c r="G979" s="21"/>
      <c r="H979" s="21"/>
      <c r="I979" s="19"/>
      <c r="J979" s="19"/>
      <c r="K979" s="21"/>
      <c r="L979" s="21"/>
      <c r="M979" s="19"/>
      <c r="N979" s="19"/>
      <c r="O979" s="18"/>
      <c r="P979" s="18"/>
      <c r="Q979" s="18"/>
      <c r="R979" s="18"/>
      <c r="S979" s="18"/>
      <c r="T979" s="18"/>
      <c r="U979" s="18"/>
      <c r="V979" s="18"/>
      <c r="W979" s="18"/>
      <c r="X979" s="18"/>
      <c r="Y979" s="18"/>
      <c r="Z979" s="18"/>
      <c r="AA979" s="18"/>
      <c r="AB979" s="18"/>
      <c r="AC979" s="19"/>
    </row>
    <row r="980" spans="1:29" ht="13" x14ac:dyDescent="0.15">
      <c r="A980" s="19"/>
      <c r="B980" s="19"/>
      <c r="C980" s="19"/>
      <c r="D980" s="19"/>
      <c r="E980" s="19"/>
      <c r="F980" s="21"/>
      <c r="G980" s="21"/>
      <c r="H980" s="21"/>
      <c r="I980" s="19"/>
      <c r="J980" s="19"/>
      <c r="K980" s="21"/>
      <c r="L980" s="21"/>
      <c r="M980" s="19"/>
      <c r="N980" s="19"/>
      <c r="O980" s="18"/>
      <c r="P980" s="18"/>
      <c r="Q980" s="18"/>
      <c r="R980" s="18"/>
      <c r="S980" s="18"/>
      <c r="T980" s="18"/>
      <c r="U980" s="18"/>
      <c r="V980" s="18"/>
      <c r="W980" s="18"/>
      <c r="X980" s="18"/>
      <c r="Y980" s="18"/>
      <c r="Z980" s="18"/>
      <c r="AA980" s="18"/>
      <c r="AB980" s="18"/>
      <c r="AC980" s="19"/>
    </row>
    <row r="981" spans="1:29" ht="13" x14ac:dyDescent="0.15">
      <c r="A981" s="19"/>
      <c r="B981" s="19"/>
      <c r="C981" s="19"/>
      <c r="D981" s="19"/>
      <c r="E981" s="19"/>
      <c r="F981" s="21"/>
      <c r="G981" s="21"/>
      <c r="H981" s="21"/>
      <c r="I981" s="19"/>
      <c r="J981" s="19"/>
      <c r="K981" s="21"/>
      <c r="L981" s="21"/>
      <c r="M981" s="19"/>
      <c r="N981" s="19"/>
      <c r="O981" s="18"/>
      <c r="P981" s="18"/>
      <c r="Q981" s="18"/>
      <c r="R981" s="18"/>
      <c r="S981" s="18"/>
      <c r="T981" s="18"/>
      <c r="U981" s="18"/>
      <c r="V981" s="18"/>
      <c r="W981" s="18"/>
      <c r="X981" s="18"/>
      <c r="Y981" s="18"/>
      <c r="Z981" s="18"/>
      <c r="AA981" s="18"/>
      <c r="AB981" s="18"/>
      <c r="AC981" s="19"/>
    </row>
    <row r="982" spans="1:29" ht="13" x14ac:dyDescent="0.15">
      <c r="A982" s="19"/>
      <c r="B982" s="19"/>
      <c r="C982" s="19"/>
      <c r="D982" s="19"/>
      <c r="E982" s="19"/>
      <c r="F982" s="21"/>
      <c r="G982" s="21"/>
      <c r="H982" s="21"/>
      <c r="I982" s="19"/>
      <c r="J982" s="19"/>
      <c r="K982" s="21"/>
      <c r="L982" s="21"/>
      <c r="M982" s="19"/>
      <c r="N982" s="19"/>
      <c r="O982" s="18"/>
      <c r="P982" s="18"/>
      <c r="Q982" s="18"/>
      <c r="R982" s="18"/>
      <c r="S982" s="18"/>
      <c r="T982" s="18"/>
      <c r="U982" s="18"/>
      <c r="V982" s="18"/>
      <c r="W982" s="18"/>
      <c r="X982" s="18"/>
      <c r="Y982" s="18"/>
      <c r="Z982" s="18"/>
      <c r="AA982" s="18"/>
      <c r="AB982" s="18"/>
      <c r="AC982" s="19"/>
    </row>
    <row r="983" spans="1:29" ht="13" x14ac:dyDescent="0.15">
      <c r="A983" s="19"/>
      <c r="B983" s="19"/>
      <c r="C983" s="19"/>
      <c r="D983" s="19"/>
      <c r="E983" s="19"/>
      <c r="F983" s="21"/>
      <c r="G983" s="21"/>
      <c r="H983" s="21"/>
      <c r="I983" s="19"/>
      <c r="J983" s="19"/>
      <c r="K983" s="21"/>
      <c r="L983" s="21"/>
      <c r="M983" s="19"/>
      <c r="N983" s="19"/>
      <c r="O983" s="18"/>
      <c r="P983" s="18"/>
      <c r="Q983" s="18"/>
      <c r="R983" s="18"/>
      <c r="S983" s="18"/>
      <c r="T983" s="18"/>
      <c r="U983" s="18"/>
      <c r="V983" s="18"/>
      <c r="W983" s="18"/>
      <c r="X983" s="18"/>
      <c r="Y983" s="18"/>
      <c r="Z983" s="18"/>
      <c r="AA983" s="18"/>
      <c r="AB983" s="18"/>
      <c r="AC983" s="19"/>
    </row>
    <row r="984" spans="1:29" ht="13" x14ac:dyDescent="0.15">
      <c r="A984" s="19"/>
      <c r="B984" s="19"/>
      <c r="C984" s="19"/>
      <c r="D984" s="19"/>
      <c r="E984" s="19"/>
      <c r="F984" s="21"/>
      <c r="G984" s="21"/>
      <c r="H984" s="21"/>
      <c r="I984" s="19"/>
      <c r="J984" s="19"/>
      <c r="K984" s="21"/>
      <c r="L984" s="21"/>
      <c r="M984" s="19"/>
      <c r="N984" s="19"/>
      <c r="O984" s="18"/>
      <c r="P984" s="18"/>
      <c r="Q984" s="18"/>
      <c r="R984" s="18"/>
      <c r="S984" s="18"/>
      <c r="T984" s="18"/>
      <c r="U984" s="18"/>
      <c r="V984" s="18"/>
      <c r="W984" s="18"/>
      <c r="X984" s="18"/>
      <c r="Y984" s="18"/>
      <c r="Z984" s="18"/>
      <c r="AA984" s="18"/>
      <c r="AB984" s="18"/>
      <c r="AC984" s="19"/>
    </row>
    <row r="985" spans="1:29" ht="13" x14ac:dyDescent="0.15">
      <c r="A985" s="19"/>
      <c r="B985" s="19"/>
      <c r="C985" s="19"/>
      <c r="D985" s="19"/>
      <c r="E985" s="19"/>
      <c r="F985" s="21"/>
      <c r="G985" s="21"/>
      <c r="H985" s="21"/>
      <c r="I985" s="19"/>
      <c r="J985" s="19"/>
      <c r="K985" s="21"/>
      <c r="L985" s="21"/>
      <c r="M985" s="19"/>
      <c r="N985" s="19"/>
      <c r="O985" s="18"/>
      <c r="P985" s="18"/>
      <c r="Q985" s="18"/>
      <c r="R985" s="18"/>
      <c r="S985" s="18"/>
      <c r="T985" s="18"/>
      <c r="U985" s="18"/>
      <c r="V985" s="18"/>
      <c r="W985" s="18"/>
      <c r="X985" s="18"/>
      <c r="Y985" s="18"/>
      <c r="Z985" s="18"/>
      <c r="AA985" s="18"/>
      <c r="AB985" s="18"/>
      <c r="AC985" s="19"/>
    </row>
    <row r="986" spans="1:29" ht="13" x14ac:dyDescent="0.15">
      <c r="A986" s="19"/>
      <c r="B986" s="19"/>
      <c r="C986" s="19"/>
      <c r="D986" s="19"/>
      <c r="E986" s="19"/>
      <c r="F986" s="21"/>
      <c r="G986" s="21"/>
      <c r="H986" s="21"/>
      <c r="I986" s="19"/>
      <c r="J986" s="19"/>
      <c r="K986" s="21"/>
      <c r="L986" s="21"/>
      <c r="M986" s="19"/>
      <c r="N986" s="19"/>
      <c r="O986" s="18"/>
      <c r="P986" s="18"/>
      <c r="Q986" s="18"/>
      <c r="R986" s="18"/>
      <c r="S986" s="18"/>
      <c r="T986" s="18"/>
      <c r="U986" s="18"/>
      <c r="V986" s="18"/>
      <c r="W986" s="18"/>
      <c r="X986" s="18"/>
      <c r="Y986" s="18"/>
      <c r="Z986" s="18"/>
      <c r="AA986" s="18"/>
      <c r="AB986" s="18"/>
      <c r="AC986" s="19"/>
    </row>
    <row r="987" spans="1:29" ht="13" x14ac:dyDescent="0.15">
      <c r="A987" s="19"/>
      <c r="B987" s="19"/>
      <c r="C987" s="19"/>
      <c r="D987" s="19"/>
      <c r="E987" s="19"/>
      <c r="F987" s="21"/>
      <c r="G987" s="21"/>
      <c r="H987" s="21"/>
      <c r="I987" s="19"/>
      <c r="J987" s="19"/>
      <c r="K987" s="21"/>
      <c r="L987" s="21"/>
      <c r="M987" s="19"/>
      <c r="N987" s="19"/>
      <c r="O987" s="18"/>
      <c r="P987" s="18"/>
      <c r="Q987" s="18"/>
      <c r="R987" s="18"/>
      <c r="S987" s="18"/>
      <c r="T987" s="18"/>
      <c r="U987" s="18"/>
      <c r="V987" s="18"/>
      <c r="W987" s="18"/>
      <c r="X987" s="18"/>
      <c r="Y987" s="18"/>
      <c r="Z987" s="18"/>
      <c r="AA987" s="18"/>
      <c r="AB987" s="18"/>
      <c r="AC987" s="19"/>
    </row>
    <row r="988" spans="1:29" ht="13" x14ac:dyDescent="0.15">
      <c r="A988" s="19"/>
      <c r="B988" s="19"/>
      <c r="C988" s="19"/>
      <c r="D988" s="19"/>
      <c r="E988" s="19"/>
      <c r="F988" s="21"/>
      <c r="G988" s="21"/>
      <c r="H988" s="21"/>
      <c r="I988" s="19"/>
      <c r="J988" s="19"/>
      <c r="K988" s="21"/>
      <c r="L988" s="21"/>
      <c r="M988" s="19"/>
      <c r="N988" s="19"/>
      <c r="O988" s="18"/>
      <c r="P988" s="18"/>
      <c r="Q988" s="18"/>
      <c r="R988" s="18"/>
      <c r="S988" s="18"/>
      <c r="T988" s="18"/>
      <c r="U988" s="18"/>
      <c r="V988" s="18"/>
      <c r="W988" s="18"/>
      <c r="X988" s="18"/>
      <c r="Y988" s="18"/>
      <c r="Z988" s="18"/>
      <c r="AA988" s="18"/>
      <c r="AB988" s="18"/>
      <c r="AC988" s="19"/>
    </row>
    <row r="989" spans="1:29" ht="13" x14ac:dyDescent="0.15">
      <c r="A989" s="19"/>
      <c r="B989" s="19"/>
      <c r="C989" s="19"/>
      <c r="D989" s="19"/>
      <c r="E989" s="19"/>
      <c r="F989" s="21"/>
      <c r="G989" s="21"/>
      <c r="H989" s="21"/>
      <c r="I989" s="19"/>
      <c r="J989" s="19"/>
      <c r="K989" s="21"/>
      <c r="L989" s="21"/>
      <c r="M989" s="19"/>
      <c r="N989" s="19"/>
      <c r="O989" s="18"/>
      <c r="P989" s="18"/>
      <c r="Q989" s="18"/>
      <c r="R989" s="18"/>
      <c r="S989" s="18"/>
      <c r="T989" s="18"/>
      <c r="U989" s="18"/>
      <c r="V989" s="18"/>
      <c r="W989" s="18"/>
      <c r="X989" s="18"/>
      <c r="Y989" s="18"/>
      <c r="Z989" s="18"/>
      <c r="AA989" s="18"/>
      <c r="AB989" s="18"/>
      <c r="AC989" s="19"/>
    </row>
    <row r="990" spans="1:29" ht="13" x14ac:dyDescent="0.15">
      <c r="A990" s="19"/>
      <c r="B990" s="19"/>
      <c r="C990" s="19"/>
      <c r="D990" s="19"/>
      <c r="E990" s="19"/>
      <c r="F990" s="21"/>
      <c r="G990" s="21"/>
      <c r="H990" s="21"/>
      <c r="I990" s="19"/>
      <c r="J990" s="19"/>
      <c r="K990" s="21"/>
      <c r="L990" s="21"/>
      <c r="M990" s="19"/>
      <c r="N990" s="19"/>
      <c r="O990" s="18"/>
      <c r="P990" s="18"/>
      <c r="Q990" s="18"/>
      <c r="R990" s="18"/>
      <c r="S990" s="18"/>
      <c r="T990" s="18"/>
      <c r="U990" s="18"/>
      <c r="V990" s="18"/>
      <c r="W990" s="18"/>
      <c r="X990" s="18"/>
      <c r="Y990" s="18"/>
      <c r="Z990" s="18"/>
      <c r="AA990" s="18"/>
      <c r="AB990" s="18"/>
      <c r="AC990" s="19"/>
    </row>
    <row r="991" spans="1:29" ht="13" x14ac:dyDescent="0.15">
      <c r="A991" s="19"/>
      <c r="B991" s="19"/>
      <c r="C991" s="19"/>
      <c r="D991" s="19"/>
      <c r="E991" s="19"/>
      <c r="F991" s="21"/>
      <c r="G991" s="21"/>
      <c r="H991" s="21"/>
      <c r="I991" s="19"/>
      <c r="J991" s="19"/>
      <c r="K991" s="21"/>
      <c r="L991" s="21"/>
      <c r="M991" s="19"/>
      <c r="N991" s="19"/>
      <c r="O991" s="18"/>
      <c r="P991" s="18"/>
      <c r="Q991" s="18"/>
      <c r="R991" s="18"/>
      <c r="S991" s="18"/>
      <c r="T991" s="18"/>
      <c r="U991" s="18"/>
      <c r="V991" s="18"/>
      <c r="W991" s="18"/>
      <c r="X991" s="18"/>
      <c r="Y991" s="18"/>
      <c r="Z991" s="18"/>
      <c r="AA991" s="18"/>
      <c r="AB991" s="18"/>
      <c r="AC991" s="19"/>
    </row>
    <row r="992" spans="1:29" ht="13" x14ac:dyDescent="0.15">
      <c r="A992" s="19"/>
      <c r="B992" s="19"/>
      <c r="C992" s="19"/>
      <c r="D992" s="19"/>
      <c r="E992" s="19"/>
      <c r="F992" s="21"/>
      <c r="G992" s="21"/>
      <c r="H992" s="21"/>
      <c r="I992" s="19"/>
      <c r="J992" s="19"/>
      <c r="K992" s="21"/>
      <c r="L992" s="21"/>
      <c r="M992" s="19"/>
      <c r="N992" s="19"/>
      <c r="O992" s="18"/>
      <c r="P992" s="18"/>
      <c r="Q992" s="18"/>
      <c r="R992" s="18"/>
      <c r="S992" s="18"/>
      <c r="T992" s="18"/>
      <c r="U992" s="18"/>
      <c r="V992" s="18"/>
      <c r="W992" s="18"/>
      <c r="X992" s="18"/>
      <c r="Y992" s="18"/>
      <c r="Z992" s="18"/>
      <c r="AA992" s="18"/>
      <c r="AB992" s="18"/>
      <c r="AC992" s="19"/>
    </row>
    <row r="993" spans="1:29" ht="13" x14ac:dyDescent="0.15">
      <c r="A993" s="19"/>
      <c r="B993" s="19"/>
      <c r="C993" s="19"/>
      <c r="D993" s="19"/>
      <c r="E993" s="19"/>
      <c r="F993" s="21"/>
      <c r="G993" s="21"/>
      <c r="H993" s="21"/>
      <c r="I993" s="19"/>
      <c r="J993" s="19"/>
      <c r="K993" s="21"/>
      <c r="L993" s="21"/>
      <c r="M993" s="19"/>
      <c r="N993" s="19"/>
      <c r="O993" s="18"/>
      <c r="P993" s="18"/>
      <c r="Q993" s="18"/>
      <c r="R993" s="18"/>
      <c r="S993" s="18"/>
      <c r="T993" s="18"/>
      <c r="U993" s="18"/>
      <c r="V993" s="18"/>
      <c r="W993" s="18"/>
      <c r="X993" s="18"/>
      <c r="Y993" s="18"/>
      <c r="Z993" s="18"/>
      <c r="AA993" s="18"/>
      <c r="AB993" s="18"/>
      <c r="AC993" s="19"/>
    </row>
    <row r="994" spans="1:29" ht="13" x14ac:dyDescent="0.15">
      <c r="A994" s="19"/>
      <c r="B994" s="19"/>
      <c r="C994" s="19"/>
      <c r="D994" s="19"/>
      <c r="E994" s="19"/>
      <c r="F994" s="21"/>
      <c r="G994" s="21"/>
      <c r="H994" s="21"/>
      <c r="I994" s="19"/>
      <c r="J994" s="19"/>
      <c r="K994" s="21"/>
      <c r="L994" s="21"/>
      <c r="M994" s="19"/>
      <c r="N994" s="19"/>
      <c r="O994" s="18"/>
      <c r="P994" s="18"/>
      <c r="Q994" s="18"/>
      <c r="R994" s="18"/>
      <c r="S994" s="18"/>
      <c r="T994" s="18"/>
      <c r="U994" s="18"/>
      <c r="V994" s="18"/>
      <c r="W994" s="18"/>
      <c r="X994" s="18"/>
      <c r="Y994" s="18"/>
      <c r="Z994" s="18"/>
      <c r="AA994" s="18"/>
      <c r="AB994" s="18"/>
      <c r="AC994" s="19"/>
    </row>
    <row r="995" spans="1:29" ht="13" x14ac:dyDescent="0.15">
      <c r="A995" s="19"/>
      <c r="B995" s="19"/>
      <c r="C995" s="19"/>
      <c r="D995" s="19"/>
      <c r="E995" s="19"/>
      <c r="F995" s="21"/>
      <c r="G995" s="21"/>
      <c r="H995" s="21"/>
      <c r="I995" s="19"/>
      <c r="J995" s="19"/>
      <c r="K995" s="21"/>
      <c r="L995" s="21"/>
      <c r="M995" s="19"/>
      <c r="N995" s="19"/>
      <c r="O995" s="18"/>
      <c r="P995" s="18"/>
      <c r="Q995" s="18"/>
      <c r="R995" s="18"/>
      <c r="S995" s="18"/>
      <c r="T995" s="18"/>
      <c r="U995" s="18"/>
      <c r="V995" s="18"/>
      <c r="W995" s="18"/>
      <c r="X995" s="18"/>
      <c r="Y995" s="18"/>
      <c r="Z995" s="18"/>
      <c r="AA995" s="18"/>
      <c r="AB995" s="18"/>
      <c r="AC995" s="19"/>
    </row>
    <row r="996" spans="1:29" ht="13" x14ac:dyDescent="0.15">
      <c r="A996" s="19"/>
      <c r="B996" s="19"/>
      <c r="C996" s="19"/>
      <c r="D996" s="19"/>
      <c r="E996" s="19"/>
      <c r="F996" s="21"/>
      <c r="G996" s="21"/>
      <c r="H996" s="21"/>
      <c r="I996" s="19"/>
      <c r="J996" s="19"/>
      <c r="K996" s="21"/>
      <c r="L996" s="21"/>
      <c r="M996" s="19"/>
      <c r="N996" s="19"/>
      <c r="O996" s="18"/>
      <c r="P996" s="18"/>
      <c r="Q996" s="18"/>
      <c r="R996" s="18"/>
      <c r="S996" s="18"/>
      <c r="T996" s="18"/>
      <c r="U996" s="18"/>
      <c r="V996" s="18"/>
      <c r="W996" s="18"/>
      <c r="X996" s="18"/>
      <c r="Y996" s="18"/>
      <c r="Z996" s="18"/>
      <c r="AA996" s="18"/>
      <c r="AB996" s="18"/>
      <c r="AC996" s="19"/>
    </row>
    <row r="997" spans="1:29" ht="13" x14ac:dyDescent="0.15">
      <c r="A997" s="19"/>
      <c r="B997" s="19"/>
      <c r="C997" s="19"/>
      <c r="D997" s="19"/>
      <c r="E997" s="19"/>
      <c r="F997" s="21"/>
      <c r="G997" s="21"/>
      <c r="H997" s="21"/>
      <c r="I997" s="19"/>
      <c r="J997" s="19"/>
      <c r="K997" s="21"/>
      <c r="L997" s="21"/>
      <c r="M997" s="19"/>
      <c r="N997" s="19"/>
      <c r="O997" s="18"/>
      <c r="P997" s="18"/>
      <c r="Q997" s="18"/>
      <c r="R997" s="18"/>
      <c r="S997" s="18"/>
      <c r="T997" s="18"/>
      <c r="U997" s="18"/>
      <c r="V997" s="18"/>
      <c r="W997" s="18"/>
      <c r="X997" s="18"/>
      <c r="Y997" s="18"/>
      <c r="Z997" s="18"/>
      <c r="AA997" s="18"/>
      <c r="AB997" s="18"/>
      <c r="AC997" s="19"/>
    </row>
    <row r="998" spans="1:29" ht="13" x14ac:dyDescent="0.15">
      <c r="A998" s="19"/>
      <c r="B998" s="19"/>
      <c r="C998" s="19"/>
      <c r="D998" s="19"/>
      <c r="E998" s="19"/>
      <c r="F998" s="21"/>
      <c r="G998" s="21"/>
      <c r="H998" s="21"/>
      <c r="I998" s="19"/>
      <c r="J998" s="19"/>
      <c r="K998" s="21"/>
      <c r="L998" s="21"/>
      <c r="M998" s="19"/>
      <c r="N998" s="19"/>
      <c r="O998" s="18"/>
      <c r="P998" s="18"/>
      <c r="Q998" s="18"/>
      <c r="R998" s="18"/>
      <c r="S998" s="18"/>
      <c r="T998" s="18"/>
      <c r="U998" s="18"/>
      <c r="V998" s="18"/>
      <c r="W998" s="18"/>
      <c r="X998" s="18"/>
      <c r="Y998" s="18"/>
      <c r="Z998" s="18"/>
      <c r="AA998" s="18"/>
      <c r="AB998" s="18"/>
      <c r="AC998" s="19"/>
    </row>
    <row r="999" spans="1:29" ht="13" x14ac:dyDescent="0.15">
      <c r="A999" s="19"/>
      <c r="B999" s="19"/>
      <c r="C999" s="19"/>
      <c r="D999" s="19"/>
      <c r="E999" s="19"/>
      <c r="F999" s="21"/>
      <c r="G999" s="21"/>
      <c r="H999" s="21"/>
      <c r="I999" s="19"/>
      <c r="J999" s="19"/>
      <c r="K999" s="21"/>
      <c r="L999" s="21"/>
      <c r="M999" s="19"/>
      <c r="N999" s="19"/>
      <c r="O999" s="18"/>
      <c r="P999" s="18"/>
      <c r="Q999" s="18"/>
      <c r="R999" s="18"/>
      <c r="S999" s="18"/>
      <c r="T999" s="18"/>
      <c r="U999" s="18"/>
      <c r="V999" s="18"/>
      <c r="W999" s="18"/>
      <c r="X999" s="18"/>
      <c r="Y999" s="18"/>
      <c r="Z999" s="18"/>
      <c r="AA999" s="18"/>
      <c r="AB999" s="18"/>
      <c r="AC999" s="19"/>
    </row>
    <row r="1000" spans="1:29" ht="13" x14ac:dyDescent="0.15">
      <c r="A1000" s="19"/>
      <c r="B1000" s="19"/>
      <c r="C1000" s="19"/>
      <c r="D1000" s="19"/>
      <c r="E1000" s="19"/>
      <c r="F1000" s="21"/>
      <c r="G1000" s="21"/>
      <c r="H1000" s="21"/>
      <c r="I1000" s="19"/>
      <c r="J1000" s="19"/>
      <c r="K1000" s="21"/>
      <c r="L1000" s="21"/>
      <c r="M1000" s="19"/>
      <c r="N1000" s="19"/>
      <c r="O1000" s="18"/>
      <c r="P1000" s="18"/>
      <c r="Q1000" s="18"/>
      <c r="R1000" s="18"/>
      <c r="S1000" s="18"/>
      <c r="T1000" s="18"/>
      <c r="U1000" s="18"/>
      <c r="V1000" s="18"/>
      <c r="W1000" s="18"/>
      <c r="X1000" s="18"/>
      <c r="Y1000" s="18"/>
      <c r="Z1000" s="18"/>
      <c r="AA1000" s="18"/>
      <c r="AB1000" s="18"/>
      <c r="AC1000" s="19"/>
    </row>
    <row r="1001" spans="1:29" ht="13" x14ac:dyDescent="0.15">
      <c r="A1001" s="19"/>
      <c r="B1001" s="19"/>
      <c r="C1001" s="19"/>
      <c r="D1001" s="19"/>
      <c r="E1001" s="19"/>
      <c r="F1001" s="21"/>
      <c r="G1001" s="21"/>
      <c r="H1001" s="21"/>
      <c r="I1001" s="19"/>
      <c r="J1001" s="19"/>
      <c r="K1001" s="21"/>
      <c r="L1001" s="21"/>
      <c r="M1001" s="19"/>
      <c r="N1001" s="19"/>
      <c r="O1001" s="18"/>
      <c r="P1001" s="18"/>
      <c r="Q1001" s="18"/>
      <c r="R1001" s="18"/>
      <c r="S1001" s="18"/>
      <c r="T1001" s="18"/>
      <c r="U1001" s="18"/>
      <c r="V1001" s="18"/>
      <c r="W1001" s="18"/>
      <c r="X1001" s="18"/>
      <c r="Y1001" s="18"/>
      <c r="Z1001" s="18"/>
      <c r="AA1001" s="18"/>
      <c r="AB1001" s="18"/>
      <c r="AC1001" s="19"/>
    </row>
    <row r="1002" spans="1:29" ht="13" x14ac:dyDescent="0.15">
      <c r="A1002" s="19"/>
      <c r="B1002" s="19"/>
      <c r="C1002" s="19"/>
      <c r="D1002" s="19"/>
      <c r="E1002" s="19"/>
      <c r="F1002" s="21"/>
      <c r="G1002" s="21"/>
      <c r="H1002" s="21"/>
      <c r="I1002" s="19"/>
      <c r="J1002" s="19"/>
      <c r="K1002" s="21"/>
      <c r="L1002" s="21"/>
      <c r="M1002" s="19"/>
      <c r="N1002" s="19"/>
      <c r="O1002" s="18"/>
      <c r="P1002" s="18"/>
      <c r="Q1002" s="18"/>
      <c r="R1002" s="18"/>
      <c r="S1002" s="18"/>
      <c r="T1002" s="18"/>
      <c r="U1002" s="18"/>
      <c r="V1002" s="18"/>
      <c r="W1002" s="18"/>
      <c r="X1002" s="18"/>
      <c r="Y1002" s="18"/>
      <c r="Z1002" s="18"/>
      <c r="AA1002" s="18"/>
      <c r="AB1002" s="18"/>
      <c r="AC1002" s="19"/>
    </row>
  </sheetData>
  <autoFilter ref="A1:AC79"/>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outlinePr summaryBelow="0" summaryRight="0"/>
  </sheetPr>
  <dimension ref="A1:AA1021"/>
  <sheetViews>
    <sheetView topLeftCell="A178" workbookViewId="0">
      <selection activeCell="J1" sqref="J1"/>
    </sheetView>
  </sheetViews>
  <sheetFormatPr baseColWidth="10" defaultColWidth="14.5" defaultRowHeight="15.75" customHeight="1" x14ac:dyDescent="0.15"/>
  <cols>
    <col min="1" max="1" width="12.5" customWidth="1"/>
    <col min="2" max="2" width="22.83203125" customWidth="1"/>
    <col min="3" max="3" width="13.6640625" customWidth="1"/>
    <col min="4" max="4" width="21.5" customWidth="1"/>
    <col min="5" max="5" width="11.83203125" customWidth="1"/>
    <col min="6" max="6" width="10.1640625" customWidth="1"/>
    <col min="8" max="8" width="16.83203125" customWidth="1"/>
    <col min="9" max="9" width="10.5" customWidth="1"/>
    <col min="10" max="10" width="12" customWidth="1"/>
  </cols>
  <sheetData>
    <row r="1" spans="1:27" ht="15.75" customHeight="1" x14ac:dyDescent="0.15">
      <c r="A1" s="1" t="s">
        <v>0</v>
      </c>
      <c r="B1" s="1" t="s">
        <v>1</v>
      </c>
      <c r="C1" s="1" t="s">
        <v>2</v>
      </c>
      <c r="D1" s="1" t="s">
        <v>3</v>
      </c>
      <c r="E1" s="1" t="s">
        <v>4</v>
      </c>
      <c r="F1" s="1" t="s">
        <v>6</v>
      </c>
      <c r="G1" s="1" t="s">
        <v>7</v>
      </c>
      <c r="H1" s="1" t="s">
        <v>8</v>
      </c>
      <c r="I1" s="1" t="s">
        <v>6</v>
      </c>
      <c r="J1" s="3" t="s">
        <v>9</v>
      </c>
      <c r="K1" s="4"/>
      <c r="L1" s="4"/>
      <c r="M1" s="4"/>
      <c r="N1" s="4"/>
      <c r="O1" s="4"/>
      <c r="P1" s="4"/>
      <c r="Q1" s="4"/>
      <c r="R1" s="4"/>
      <c r="S1" s="4"/>
      <c r="T1" s="4"/>
      <c r="U1" s="4"/>
      <c r="V1" s="4"/>
      <c r="W1" s="4"/>
      <c r="X1" s="4"/>
      <c r="Y1" s="4"/>
      <c r="Z1" s="4"/>
      <c r="AA1" s="4"/>
    </row>
    <row r="2" spans="1:27" ht="15.75" customHeight="1" x14ac:dyDescent="0.15">
      <c r="A2" s="7">
        <v>1101</v>
      </c>
      <c r="B2" s="7" t="str">
        <f t="array" ref="B2">INDEX(Productos!$A:B,MATCH($A2,Productos!$A:$A),COLUMN(B2))</f>
        <v>Arroz cocido</v>
      </c>
      <c r="C2" s="12">
        <v>1001</v>
      </c>
      <c r="D2" s="7" t="str">
        <f t="array" ref="D2">INDEX(Productos!$A:B,MATCH($C2,Productos!$A:$A),2)</f>
        <v>Arroz grano corto</v>
      </c>
      <c r="E2" s="12">
        <v>0.8</v>
      </c>
      <c r="F2" s="12" t="s">
        <v>33</v>
      </c>
      <c r="G2" s="14">
        <f ca="1">IFERROR(__xludf.DUMMYFUNCTION("filter(Productos!K:K,A2=Productos!A:A)"),10)</f>
        <v>10</v>
      </c>
      <c r="H2" s="7">
        <f t="shared" ref="H2:H192" ca="1" si="0">G2*E2</f>
        <v>8</v>
      </c>
      <c r="I2" s="7" t="str">
        <f t="shared" ref="I2:I192" si="1">F2</f>
        <v>Kg</v>
      </c>
      <c r="J2" s="17">
        <f ca="1">IFERROR(__xludf.DUMMYFUNCTION("roundup(H2/filter(Productos!I:I,Productos!A:A=C2),1)"),8)</f>
        <v>8</v>
      </c>
      <c r="K2" s="7"/>
      <c r="L2" s="7"/>
      <c r="M2" s="7"/>
      <c r="N2" s="14"/>
      <c r="O2" s="14"/>
      <c r="P2" s="14"/>
      <c r="Q2" s="14"/>
      <c r="R2" s="14"/>
      <c r="S2" s="14"/>
      <c r="T2" s="14"/>
      <c r="U2" s="14"/>
      <c r="V2" s="14"/>
      <c r="W2" s="14"/>
      <c r="X2" s="14"/>
      <c r="Y2" s="14"/>
      <c r="Z2" s="14"/>
      <c r="AA2" s="14"/>
    </row>
    <row r="3" spans="1:27" ht="15.75" customHeight="1" x14ac:dyDescent="0.15">
      <c r="A3" s="7">
        <v>1101</v>
      </c>
      <c r="B3" s="7" t="str">
        <f t="array" ref="B3">INDEX(Productos!$A:B,MATCH($A3,Productos!$A:$A),COLUMN(B3))</f>
        <v>Arroz cocido</v>
      </c>
      <c r="C3" s="12">
        <v>1003</v>
      </c>
      <c r="D3" s="7" t="str">
        <f t="array" ref="D3">INDEX(Productos!$A:B,MATCH($C3,Productos!$A:$A),2)</f>
        <v>Azúcar</v>
      </c>
      <c r="E3" s="12">
        <v>0.03</v>
      </c>
      <c r="F3" s="12" t="s">
        <v>33</v>
      </c>
      <c r="G3" s="14">
        <f ca="1">IFERROR(__xludf.DUMMYFUNCTION("filter(Productos!K:K,A3=Productos!A:A)"),10)</f>
        <v>10</v>
      </c>
      <c r="H3" s="7">
        <f t="shared" ca="1" si="0"/>
        <v>0.3</v>
      </c>
      <c r="I3" s="7" t="str">
        <f t="shared" si="1"/>
        <v>Kg</v>
      </c>
      <c r="J3" s="17">
        <f ca="1">IFERROR(__xludf.DUMMYFUNCTION("roundup(H3/filter(Productos!I:I,Productos!A:A=C3),1)"),3)</f>
        <v>3</v>
      </c>
      <c r="K3" s="7"/>
      <c r="L3" s="7"/>
      <c r="M3" s="7"/>
      <c r="N3" s="14"/>
      <c r="O3" s="14"/>
      <c r="P3" s="14"/>
      <c r="Q3" s="14"/>
      <c r="R3" s="14"/>
      <c r="S3" s="14"/>
      <c r="T3" s="14"/>
      <c r="U3" s="14"/>
      <c r="V3" s="14"/>
      <c r="W3" s="14"/>
      <c r="X3" s="14"/>
      <c r="Y3" s="14"/>
      <c r="Z3" s="14"/>
      <c r="AA3" s="14"/>
    </row>
    <row r="4" spans="1:27" ht="15.75" customHeight="1" x14ac:dyDescent="0.15">
      <c r="A4" s="7">
        <v>1101</v>
      </c>
      <c r="B4" s="7" t="str">
        <f t="array" ref="B4">INDEX(Productos!$A:B,MATCH($A4,Productos!$A:$A),COLUMN(B4))</f>
        <v>Arroz cocido</v>
      </c>
      <c r="C4" s="12">
        <v>1004</v>
      </c>
      <c r="D4" s="7" t="str">
        <f t="array" ref="D4">INDEX(Productos!$A:B,MATCH($C4,Productos!$A:$A),2)</f>
        <v>Sal</v>
      </c>
      <c r="E4" s="12">
        <v>0.02</v>
      </c>
      <c r="F4" s="12" t="s">
        <v>33</v>
      </c>
      <c r="G4" s="14">
        <f ca="1">IFERROR(__xludf.DUMMYFUNCTION("filter(Productos!K:K,A4=Productos!A:A)"),10)</f>
        <v>10</v>
      </c>
      <c r="H4" s="7">
        <f t="shared" ca="1" si="0"/>
        <v>0.2</v>
      </c>
      <c r="I4" s="7" t="str">
        <f t="shared" si="1"/>
        <v>Kg</v>
      </c>
      <c r="J4" s="17">
        <f ca="1">IFERROR(__xludf.DUMMYFUNCTION("roundup(H4/filter(Productos!I:I,Productos!A:A=C4),1)"),2)</f>
        <v>2</v>
      </c>
      <c r="K4" s="7"/>
      <c r="L4" s="7"/>
      <c r="M4" s="7"/>
      <c r="N4" s="14"/>
      <c r="O4" s="14"/>
      <c r="P4" s="14"/>
      <c r="Q4" s="14"/>
      <c r="R4" s="14"/>
      <c r="S4" s="14"/>
      <c r="T4" s="14"/>
      <c r="U4" s="14"/>
      <c r="V4" s="14"/>
      <c r="W4" s="14"/>
      <c r="X4" s="14"/>
      <c r="Y4" s="14"/>
      <c r="Z4" s="14"/>
      <c r="AA4" s="14"/>
    </row>
    <row r="5" spans="1:27" ht="15.75" customHeight="1" x14ac:dyDescent="0.15">
      <c r="A5" s="7">
        <v>1101</v>
      </c>
      <c r="B5" s="7" t="str">
        <f t="array" ref="B5">INDEX(Productos!$A:B,MATCH($A5,Productos!$A:$A),COLUMN(B5))</f>
        <v>Arroz cocido</v>
      </c>
      <c r="C5" s="12">
        <v>1002</v>
      </c>
      <c r="D5" s="7" t="str">
        <f t="array" ref="D5">INDEX(Productos!$A:B,MATCH($C5,Productos!$A:$A),2)</f>
        <v>Vinagre de arroz</v>
      </c>
      <c r="E5" s="12">
        <v>0.4</v>
      </c>
      <c r="F5" s="12" t="s">
        <v>36</v>
      </c>
      <c r="G5" s="14">
        <f ca="1">IFERROR(__xludf.DUMMYFUNCTION("filter(Productos!K:K,A5=Productos!A:A)"),10)</f>
        <v>10</v>
      </c>
      <c r="H5" s="7">
        <f t="shared" ca="1" si="0"/>
        <v>4</v>
      </c>
      <c r="I5" s="7" t="str">
        <f t="shared" si="1"/>
        <v>Lt</v>
      </c>
      <c r="J5" s="17">
        <f ca="1">IFERROR(__xludf.DUMMYFUNCTION("roundup(H5/filter(Productos!I:I,Productos!A:A=C5),1)"),4)</f>
        <v>4</v>
      </c>
      <c r="K5" s="7"/>
      <c r="L5" s="7"/>
      <c r="M5" s="7"/>
      <c r="N5" s="14"/>
      <c r="O5" s="14"/>
      <c r="P5" s="14"/>
      <c r="Q5" s="14"/>
      <c r="R5" s="14"/>
      <c r="S5" s="14"/>
      <c r="T5" s="14"/>
      <c r="U5" s="14"/>
      <c r="V5" s="14"/>
      <c r="W5" s="14"/>
      <c r="X5" s="14"/>
      <c r="Y5" s="14"/>
      <c r="Z5" s="14"/>
      <c r="AA5" s="14"/>
    </row>
    <row r="6" spans="1:27" ht="15.75" customHeight="1" x14ac:dyDescent="0.15">
      <c r="A6" s="14">
        <v>1105</v>
      </c>
      <c r="B6" s="7" t="str">
        <f t="array" ref="B6">INDEX(Productos!$A:B,MATCH($A6,Productos!$A:$A),COLUMN(B6))</f>
        <v>Kanikama para roll</v>
      </c>
      <c r="C6" s="12">
        <v>1005</v>
      </c>
      <c r="D6" s="7" t="str">
        <f t="array" ref="D6">INDEX(Productos!$A:B,MATCH($C6,Productos!$A:$A),2)</f>
        <v>Kanikama entero</v>
      </c>
      <c r="E6" s="12">
        <v>0.1</v>
      </c>
      <c r="F6" s="12" t="s">
        <v>33</v>
      </c>
      <c r="G6" s="14">
        <f ca="1">IFERROR(__xludf.DUMMYFUNCTION("filter(Productos!K:K,A6=Productos!A:A)"),10)</f>
        <v>10</v>
      </c>
      <c r="H6" s="7">
        <f t="shared" ca="1" si="0"/>
        <v>1</v>
      </c>
      <c r="I6" s="7" t="str">
        <f t="shared" si="1"/>
        <v>Kg</v>
      </c>
      <c r="J6" s="17">
        <f ca="1">IFERROR(__xludf.DUMMYFUNCTION("roundup(H6/filter(Productos!I:I,Productos!A:A=C6),1)"),1)</f>
        <v>1</v>
      </c>
      <c r="K6" s="7"/>
      <c r="L6" s="14"/>
      <c r="M6" s="7"/>
      <c r="N6" s="14"/>
      <c r="O6" s="14"/>
      <c r="P6" s="14"/>
      <c r="Q6" s="14"/>
      <c r="R6" s="14"/>
      <c r="S6" s="14"/>
      <c r="T6" s="14"/>
      <c r="U6" s="14"/>
      <c r="V6" s="14"/>
      <c r="W6" s="14"/>
      <c r="X6" s="14"/>
      <c r="Y6" s="14"/>
      <c r="Z6" s="14"/>
      <c r="AA6" s="14"/>
    </row>
    <row r="7" spans="1:27" ht="15.75" customHeight="1" x14ac:dyDescent="0.15">
      <c r="A7" s="14">
        <v>1106</v>
      </c>
      <c r="B7" s="7" t="str">
        <f t="array" ref="B7">INDEX(Productos!$A:B,MATCH($A7,Productos!$A:$A),COLUMN(B7))</f>
        <v>Camarón cocido</v>
      </c>
      <c r="C7" s="12">
        <v>1006</v>
      </c>
      <c r="D7" s="7" t="str">
        <f t="array" ref="D7">INDEX(Productos!$A:B,MATCH($C7,Productos!$A:$A),2)</f>
        <v>Camarón</v>
      </c>
      <c r="E7" s="12">
        <v>1</v>
      </c>
      <c r="F7" s="12" t="s">
        <v>42</v>
      </c>
      <c r="G7" s="14">
        <f ca="1">IFERROR(__xludf.DUMMYFUNCTION("filter(Productos!K:K,A7=Productos!A:A)"),100)</f>
        <v>100</v>
      </c>
      <c r="H7" s="7">
        <f t="shared" ca="1" si="0"/>
        <v>100</v>
      </c>
      <c r="I7" s="7" t="str">
        <f t="shared" si="1"/>
        <v>Unid</v>
      </c>
      <c r="J7" s="17">
        <f ca="1">IFERROR(__xludf.DUMMYFUNCTION("roundup(H7/filter(Productos!I:I,Productos!A:A=C7),1)"),1)</f>
        <v>1</v>
      </c>
      <c r="K7" s="7"/>
      <c r="L7" s="14"/>
      <c r="M7" s="7"/>
      <c r="N7" s="14"/>
      <c r="O7" s="14"/>
      <c r="P7" s="14"/>
      <c r="Q7" s="14"/>
      <c r="R7" s="14"/>
      <c r="S7" s="14"/>
      <c r="T7" s="14"/>
      <c r="U7" s="14"/>
      <c r="V7" s="14"/>
      <c r="W7" s="14"/>
      <c r="X7" s="14"/>
      <c r="Y7" s="14"/>
      <c r="Z7" s="14"/>
      <c r="AA7" s="14"/>
    </row>
    <row r="8" spans="1:27" ht="15.75" customHeight="1" x14ac:dyDescent="0.15">
      <c r="A8" s="14">
        <v>1107</v>
      </c>
      <c r="B8" s="7" t="str">
        <f t="array" ref="B8">INDEX(Productos!$A:B,MATCH($A8,Productos!$A:$A),COLUMN(B8))</f>
        <v>Salmón cortado para roll</v>
      </c>
      <c r="C8" s="12">
        <v>1007</v>
      </c>
      <c r="D8" s="7" t="str">
        <f t="array" ref="D8">INDEX(Productos!$A:B,MATCH($C8,Productos!$A:$A),2)</f>
        <v>Filete de salmón</v>
      </c>
      <c r="E8" s="12">
        <v>0.09</v>
      </c>
      <c r="F8" s="12" t="s">
        <v>33</v>
      </c>
      <c r="G8" s="14">
        <f ca="1">IFERROR(__xludf.DUMMYFUNCTION("filter(Productos!K:K,A8=Productos!A:A)"),11)</f>
        <v>11</v>
      </c>
      <c r="H8" s="7">
        <f t="shared" ca="1" si="0"/>
        <v>0.99</v>
      </c>
      <c r="I8" s="7" t="str">
        <f t="shared" si="1"/>
        <v>Kg</v>
      </c>
      <c r="J8" s="17">
        <f ca="1">IFERROR(__xludf.DUMMYFUNCTION("roundup(H8/filter(Productos!I:I,Productos!A:A=C8),1)"),1)</f>
        <v>1</v>
      </c>
      <c r="K8" s="7"/>
      <c r="L8" s="14"/>
      <c r="M8" s="7"/>
      <c r="N8" s="14"/>
      <c r="O8" s="14"/>
      <c r="P8" s="14"/>
      <c r="Q8" s="14"/>
      <c r="R8" s="14"/>
      <c r="S8" s="14"/>
      <c r="T8" s="14"/>
      <c r="U8" s="14"/>
      <c r="V8" s="14"/>
      <c r="W8" s="14"/>
      <c r="X8" s="14"/>
      <c r="Y8" s="14"/>
      <c r="Z8" s="14"/>
      <c r="AA8" s="14"/>
    </row>
    <row r="9" spans="1:27" ht="15.75" customHeight="1" x14ac:dyDescent="0.15">
      <c r="A9" s="14">
        <v>1108</v>
      </c>
      <c r="B9" s="7" t="str">
        <f t="array" ref="B9">INDEX(Productos!$A:B,MATCH($A9,Productos!$A:$A),COLUMN(B9))</f>
        <v>Salmón ahumado cortado para roll</v>
      </c>
      <c r="C9" s="12">
        <v>1008</v>
      </c>
      <c r="D9" s="7" t="str">
        <f t="array" ref="D9">INDEX(Productos!$A:B,MATCH($C9,Productos!$A:$A),2)</f>
        <v>Filete de salmón ahumado</v>
      </c>
      <c r="E9" s="12">
        <v>0.08</v>
      </c>
      <c r="F9" s="12" t="s">
        <v>33</v>
      </c>
      <c r="G9" s="14">
        <f ca="1">IFERROR(__xludf.DUMMYFUNCTION("filter(Productos!K:K,A9=Productos!A:A)"),6)</f>
        <v>6</v>
      </c>
      <c r="H9" s="7">
        <f t="shared" ca="1" si="0"/>
        <v>0.48</v>
      </c>
      <c r="I9" s="7" t="str">
        <f t="shared" si="1"/>
        <v>Kg</v>
      </c>
      <c r="J9" s="17">
        <f ca="1">IFERROR(__xludf.DUMMYFUNCTION("roundup(H9/filter(Productos!I:I,Productos!A:A=C9),1)"),1)</f>
        <v>1</v>
      </c>
      <c r="K9" s="7"/>
      <c r="L9" s="14"/>
      <c r="M9" s="7"/>
      <c r="N9" s="14"/>
      <c r="O9" s="14"/>
      <c r="P9" s="14"/>
      <c r="Q9" s="14"/>
      <c r="R9" s="14"/>
      <c r="S9" s="14"/>
      <c r="T9" s="14"/>
      <c r="U9" s="14"/>
      <c r="V9" s="14"/>
      <c r="W9" s="14"/>
      <c r="X9" s="14"/>
      <c r="Y9" s="14"/>
      <c r="Z9" s="14"/>
      <c r="AA9" s="14"/>
    </row>
    <row r="10" spans="1:27" ht="15.75" customHeight="1" x14ac:dyDescent="0.15">
      <c r="A10" s="14">
        <v>1109</v>
      </c>
      <c r="B10" s="7" t="str">
        <f t="array" ref="B10">INDEX(Productos!$A:B,MATCH($A10,Productos!$A:$A),COLUMN(B10))</f>
        <v>Atún cortado para roll</v>
      </c>
      <c r="C10" s="12">
        <v>1009</v>
      </c>
      <c r="D10" s="7" t="str">
        <f t="array" ref="D10">INDEX(Productos!$A:B,MATCH($C10,Productos!$A:$A),2)</f>
        <v>Filete de atún</v>
      </c>
      <c r="E10" s="12">
        <v>0.08</v>
      </c>
      <c r="F10" s="12" t="s">
        <v>33</v>
      </c>
      <c r="G10" s="14">
        <f ca="1">IFERROR(__xludf.DUMMYFUNCTION("filter(Productos!K:K,A10=Productos!A:A)"),12)</f>
        <v>12</v>
      </c>
      <c r="H10" s="7">
        <f t="shared" ca="1" si="0"/>
        <v>0.96</v>
      </c>
      <c r="I10" s="7" t="str">
        <f t="shared" si="1"/>
        <v>Kg</v>
      </c>
      <c r="J10" s="17">
        <f ca="1">IFERROR(__xludf.DUMMYFUNCTION("roundup(H10/filter(Productos!I:I,Productos!A:A=C10),1)"),1)</f>
        <v>1</v>
      </c>
      <c r="K10" s="7"/>
      <c r="L10" s="14"/>
      <c r="M10" s="7"/>
      <c r="N10" s="14"/>
      <c r="O10" s="14"/>
      <c r="P10" s="14"/>
      <c r="Q10" s="14"/>
      <c r="R10" s="14"/>
      <c r="S10" s="14"/>
      <c r="T10" s="14"/>
      <c r="U10" s="14"/>
      <c r="V10" s="14"/>
      <c r="W10" s="14"/>
      <c r="X10" s="14"/>
      <c r="Y10" s="14"/>
      <c r="Z10" s="14"/>
      <c r="AA10" s="14"/>
    </row>
    <row r="11" spans="1:27" ht="15.75" customHeight="1" x14ac:dyDescent="0.15">
      <c r="A11" s="14">
        <v>1110</v>
      </c>
      <c r="B11" s="7" t="str">
        <f t="array" ref="B11">INDEX(Productos!$A:B,MATCH($A11,Productos!$A:$A),COLUMN(B11))</f>
        <v>Palta cortada para envoltura</v>
      </c>
      <c r="C11" s="12">
        <v>1010</v>
      </c>
      <c r="D11" s="7" t="str">
        <f t="array" ref="D11">INDEX(Productos!$A:B,MATCH($C11,Productos!$A:$A),2)</f>
        <v>Palta</v>
      </c>
      <c r="E11" s="12">
        <v>0.5</v>
      </c>
      <c r="F11" s="12" t="s">
        <v>42</v>
      </c>
      <c r="G11" s="14">
        <f ca="1">IFERROR(__xludf.DUMMYFUNCTION("filter(Productos!K:K,A11=Productos!A:A)"),6)</f>
        <v>6</v>
      </c>
      <c r="H11" s="7">
        <f t="shared" ca="1" si="0"/>
        <v>3</v>
      </c>
      <c r="I11" s="7" t="str">
        <f t="shared" si="1"/>
        <v>Unid</v>
      </c>
      <c r="J11" s="17">
        <f ca="1">IFERROR(__xludf.DUMMYFUNCTION("roundup(H11/filter(Productos!I:I,Productos!A:A=C11),1)"),1)</f>
        <v>1</v>
      </c>
      <c r="K11" s="7"/>
      <c r="L11" s="14"/>
      <c r="M11" s="7"/>
      <c r="N11" s="14"/>
      <c r="O11" s="14"/>
      <c r="P11" s="14"/>
      <c r="Q11" s="14"/>
      <c r="R11" s="14"/>
      <c r="S11" s="14"/>
      <c r="T11" s="14"/>
      <c r="U11" s="14"/>
      <c r="V11" s="14"/>
      <c r="W11" s="14"/>
      <c r="X11" s="14"/>
      <c r="Y11" s="14"/>
      <c r="Z11" s="14"/>
      <c r="AA11" s="14"/>
    </row>
    <row r="12" spans="1:27" ht="15.75" customHeight="1" x14ac:dyDescent="0.15">
      <c r="A12" s="14">
        <v>1111</v>
      </c>
      <c r="B12" s="7" t="str">
        <f t="array" ref="B12">INDEX(Productos!$A:B,MATCH($A12,Productos!$A:$A),COLUMN(B12))</f>
        <v>Sésamo tostado</v>
      </c>
      <c r="C12" s="12">
        <v>1011</v>
      </c>
      <c r="D12" s="7" t="str">
        <f t="array" ref="D12">INDEX(Productos!$A:B,MATCH($C12,Productos!$A:$A),2)</f>
        <v>Sésamo</v>
      </c>
      <c r="E12" s="12">
        <v>0.55000000000000004</v>
      </c>
      <c r="F12" s="12" t="s">
        <v>33</v>
      </c>
      <c r="G12" s="14">
        <f ca="1">IFERROR(__xludf.DUMMYFUNCTION("filter(Productos!K:K,A12=Productos!A:A)"),2)</f>
        <v>2</v>
      </c>
      <c r="H12" s="7">
        <f t="shared" ca="1" si="0"/>
        <v>1.1000000000000001</v>
      </c>
      <c r="I12" s="7" t="str">
        <f t="shared" si="1"/>
        <v>Kg</v>
      </c>
      <c r="J12" s="17">
        <f ca="1">IFERROR(__xludf.DUMMYFUNCTION("roundup(H12/filter(Productos!I:I,Productos!A:A=C12),1)"),2)</f>
        <v>2</v>
      </c>
      <c r="K12" s="7"/>
      <c r="L12" s="14"/>
      <c r="M12" s="7"/>
      <c r="N12" s="14"/>
      <c r="O12" s="14"/>
      <c r="P12" s="14"/>
      <c r="Q12" s="14"/>
      <c r="R12" s="14"/>
      <c r="S12" s="14"/>
      <c r="T12" s="14"/>
      <c r="U12" s="14"/>
      <c r="V12" s="14"/>
      <c r="W12" s="14"/>
      <c r="X12" s="14"/>
      <c r="Y12" s="14"/>
      <c r="Z12" s="14"/>
      <c r="AA12" s="14"/>
    </row>
    <row r="13" spans="1:27" ht="15.75" customHeight="1" x14ac:dyDescent="0.15">
      <c r="A13" s="7">
        <v>1211</v>
      </c>
      <c r="B13" s="7" t="str">
        <f t="array" ref="B13">INDEX(Productos!$A:B,MATCH($A13,Productos!$A:$A),COLUMN(B13))</f>
        <v>Sésamo tostado para envoltura</v>
      </c>
      <c r="C13" s="12">
        <v>1111</v>
      </c>
      <c r="D13" s="7" t="str">
        <f t="array" ref="D13">INDEX(Productos!$A:B,MATCH($C13,Productos!$A:$A),2)</f>
        <v>Sésamo tostado</v>
      </c>
      <c r="E13" s="12">
        <v>0.05</v>
      </c>
      <c r="F13" s="12" t="s">
        <v>33</v>
      </c>
      <c r="G13" s="14">
        <f ca="1">IFERROR(__xludf.DUMMYFUNCTION("filter(Productos!K:K,A13=Productos!A:A)"),10)</f>
        <v>10</v>
      </c>
      <c r="H13" s="7">
        <f t="shared" ca="1" si="0"/>
        <v>0.5</v>
      </c>
      <c r="I13" s="7" t="str">
        <f t="shared" si="1"/>
        <v>Kg</v>
      </c>
      <c r="J13" s="17">
        <f ca="1">IFERROR(__xludf.DUMMYFUNCTION("roundup(H13/filter(Productos!I:I,Productos!A:A=C13),1)"),1)</f>
        <v>1</v>
      </c>
      <c r="K13" s="7"/>
      <c r="L13" s="7"/>
      <c r="M13" s="7"/>
      <c r="N13" s="14"/>
      <c r="O13" s="14"/>
      <c r="P13" s="14"/>
      <c r="Q13" s="14"/>
      <c r="R13" s="14"/>
      <c r="S13" s="14"/>
      <c r="T13" s="14"/>
      <c r="U13" s="14"/>
      <c r="V13" s="14"/>
      <c r="W13" s="14"/>
      <c r="X13" s="14"/>
      <c r="Y13" s="14"/>
      <c r="Z13" s="14"/>
      <c r="AA13" s="14"/>
    </row>
    <row r="14" spans="1:27" ht="15.75" customHeight="1" x14ac:dyDescent="0.15">
      <c r="A14" s="12">
        <v>1112</v>
      </c>
      <c r="B14" s="7" t="str">
        <f t="array" ref="B14">INDEX(Productos!$A:B,MATCH($A14,Productos!$A:$A),COLUMN(B14))</f>
        <v>Queso crema para roll</v>
      </c>
      <c r="C14" s="12">
        <v>1012</v>
      </c>
      <c r="D14" s="7" t="str">
        <f t="array" ref="D14">INDEX(Productos!$A:B,MATCH($C14,Productos!$A:$A),2)</f>
        <v>Queso crema</v>
      </c>
      <c r="E14" s="12">
        <v>0.05</v>
      </c>
      <c r="F14" s="12" t="s">
        <v>33</v>
      </c>
      <c r="G14" s="14">
        <f ca="1">IFERROR(__xludf.DUMMYFUNCTION("filter(Productos!K:K,A14=Productos!A:A)"),20)</f>
        <v>20</v>
      </c>
      <c r="H14" s="7">
        <f t="shared" ca="1" si="0"/>
        <v>1</v>
      </c>
      <c r="I14" s="7" t="str">
        <f t="shared" si="1"/>
        <v>Kg</v>
      </c>
      <c r="J14" s="17">
        <f ca="1">IFERROR(__xludf.DUMMYFUNCTION("roundup(H14/filter(Productos!I:I,Productos!A:A=C14),1)"),1)</f>
        <v>1</v>
      </c>
      <c r="K14" s="7"/>
      <c r="L14" s="12"/>
      <c r="M14" s="7"/>
      <c r="N14" s="14"/>
      <c r="O14" s="14"/>
      <c r="P14" s="14"/>
      <c r="Q14" s="14"/>
      <c r="R14" s="14"/>
      <c r="S14" s="14"/>
      <c r="T14" s="14"/>
      <c r="U14" s="14"/>
      <c r="V14" s="14"/>
      <c r="W14" s="14"/>
      <c r="X14" s="14"/>
      <c r="Y14" s="14"/>
      <c r="Z14" s="14"/>
      <c r="AA14" s="14"/>
    </row>
    <row r="15" spans="1:27" ht="15.75" customHeight="1" x14ac:dyDescent="0.15">
      <c r="A15" s="14">
        <v>1114</v>
      </c>
      <c r="B15" s="7" t="str">
        <f t="array" ref="B15">INDEX(Productos!$A:B,MATCH($A15,Productos!$A:$A),COLUMN(B15))</f>
        <v>Cebollín cortado para roll</v>
      </c>
      <c r="C15" s="12">
        <v>1014</v>
      </c>
      <c r="D15" s="7" t="str">
        <f t="array" ref="D15">INDEX(Productos!$A:B,MATCH($C15,Productos!$A:$A),2)</f>
        <v>Cebollín entero</v>
      </c>
      <c r="E15" s="12">
        <v>0.25</v>
      </c>
      <c r="F15" s="12" t="s">
        <v>42</v>
      </c>
      <c r="G15" s="14">
        <f ca="1">IFERROR(__xludf.DUMMYFUNCTION("filter(Productos!K:K,A15=Productos!A:A)"),4)</f>
        <v>4</v>
      </c>
      <c r="H15" s="7">
        <f t="shared" ca="1" si="0"/>
        <v>1</v>
      </c>
      <c r="I15" s="7" t="str">
        <f t="shared" si="1"/>
        <v>Unid</v>
      </c>
      <c r="J15" s="17">
        <f ca="1">IFERROR(__xludf.DUMMYFUNCTION("roundup(H15/filter(Productos!I:I,Productos!A:A=C15),1)"),1)</f>
        <v>1</v>
      </c>
      <c r="K15" s="7"/>
      <c r="L15" s="14"/>
      <c r="M15" s="7"/>
      <c r="N15" s="14"/>
      <c r="O15" s="14"/>
      <c r="P15" s="14"/>
      <c r="Q15" s="14"/>
      <c r="R15" s="14"/>
      <c r="S15" s="14"/>
      <c r="T15" s="14"/>
      <c r="U15" s="14"/>
      <c r="V15" s="14"/>
      <c r="W15" s="14"/>
      <c r="X15" s="14"/>
      <c r="Y15" s="14"/>
      <c r="Z15" s="14"/>
      <c r="AA15" s="14"/>
    </row>
    <row r="16" spans="1:27" ht="15.75" customHeight="1" x14ac:dyDescent="0.15">
      <c r="A16" s="14">
        <v>1115</v>
      </c>
      <c r="B16" s="7" t="str">
        <f t="array" ref="B16">INDEX(Productos!$A:B,MATCH($A16,Productos!$A:$A),COLUMN(B16))</f>
        <v>Ciboulette picado para roll</v>
      </c>
      <c r="C16" s="12">
        <v>1015</v>
      </c>
      <c r="D16" s="7" t="str">
        <f t="array" ref="D16">INDEX(Productos!$A:B,MATCH($C16,Productos!$A:$A),2)</f>
        <v>Ciboulette entero</v>
      </c>
      <c r="E16" s="12">
        <v>2.5000000000000001E-2</v>
      </c>
      <c r="F16" s="12" t="s">
        <v>33</v>
      </c>
      <c r="G16" s="14">
        <f ca="1">IFERROR(__xludf.DUMMYFUNCTION("filter(Productos!K:K,A16=Productos!A:A)"),8)</f>
        <v>8</v>
      </c>
      <c r="H16" s="7">
        <f t="shared" ca="1" si="0"/>
        <v>0.2</v>
      </c>
      <c r="I16" s="7" t="str">
        <f t="shared" si="1"/>
        <v>Kg</v>
      </c>
      <c r="J16" s="17">
        <f ca="1">IFERROR(__xludf.DUMMYFUNCTION("roundup(H16/filter(Productos!I:I,Productos!A:A=C16),1)"),2)</f>
        <v>2</v>
      </c>
      <c r="L16" s="14"/>
      <c r="M16" s="7"/>
      <c r="N16" s="14"/>
      <c r="O16" s="14"/>
      <c r="P16" s="14"/>
      <c r="Q16" s="14"/>
      <c r="R16" s="14"/>
      <c r="S16" s="14"/>
      <c r="T16" s="14"/>
      <c r="U16" s="14"/>
      <c r="V16" s="14"/>
      <c r="W16" s="14"/>
      <c r="X16" s="14"/>
      <c r="Y16" s="14"/>
      <c r="Z16" s="14"/>
      <c r="AA16" s="14"/>
    </row>
    <row r="17" spans="1:27" ht="15.75" customHeight="1" x14ac:dyDescent="0.15">
      <c r="A17" s="7">
        <v>1116</v>
      </c>
      <c r="B17" s="7" t="str">
        <f t="array" ref="B17">INDEX(Productos!$A:B,MATCH($A17,Productos!$A:$A),COLUMN(B17))</f>
        <v>Nori entero cortado para roll</v>
      </c>
      <c r="C17" s="12">
        <v>1016</v>
      </c>
      <c r="D17" s="7" t="str">
        <f t="array" ref="D17">INDEX(Productos!$A:B,MATCH($C17,Productos!$A:$A),2)</f>
        <v>Nori entero</v>
      </c>
      <c r="E17" s="12">
        <v>1.1000000000000001</v>
      </c>
      <c r="F17" s="12" t="s">
        <v>42</v>
      </c>
      <c r="G17" s="14">
        <f ca="1">IFERROR(__xludf.DUMMYFUNCTION("filter(Productos!K:K,A17=Productos!A:A)"),10)</f>
        <v>10</v>
      </c>
      <c r="H17" s="7">
        <f t="shared" ca="1" si="0"/>
        <v>11</v>
      </c>
      <c r="I17" s="7" t="str">
        <f t="shared" si="1"/>
        <v>Unid</v>
      </c>
      <c r="J17" s="17">
        <f ca="1">IFERROR(__xludf.DUMMYFUNCTION("roundup(H17/filter(Productos!I:I,Productos!A:A=C17),1)"),11)</f>
        <v>11</v>
      </c>
      <c r="L17" s="7"/>
      <c r="M17" s="7"/>
      <c r="N17" s="14"/>
      <c r="O17" s="14"/>
      <c r="P17" s="14"/>
      <c r="Q17" s="14"/>
      <c r="R17" s="14"/>
      <c r="S17" s="14"/>
      <c r="T17" s="14"/>
      <c r="U17" s="14"/>
      <c r="V17" s="14"/>
      <c r="W17" s="14"/>
      <c r="X17" s="14"/>
      <c r="Y17" s="14"/>
      <c r="Z17" s="14"/>
      <c r="AA17" s="14"/>
    </row>
    <row r="18" spans="1:27" ht="15.75" customHeight="1" x14ac:dyDescent="0.15">
      <c r="A18" s="7">
        <v>1201</v>
      </c>
      <c r="B18" s="7" t="str">
        <f t="array" ref="B18">INDEX(Productos!$A:B,MATCH($A18,Productos!$A:$A),COLUMN(B18))</f>
        <v>Arroz cocido para roll</v>
      </c>
      <c r="C18" s="12">
        <v>1101</v>
      </c>
      <c r="D18" s="7" t="str">
        <f t="array" ref="D18">INDEX(Productos!$A:B,MATCH($C18,Productos!$A:$A),2)</f>
        <v>Arroz cocido</v>
      </c>
      <c r="E18" s="12">
        <v>0.1</v>
      </c>
      <c r="F18" s="12" t="s">
        <v>33</v>
      </c>
      <c r="G18" s="14">
        <f ca="1">IFERROR(__xludf.DUMMYFUNCTION("filter(Productos!K:K,A18=Productos!A:A)"),10)</f>
        <v>10</v>
      </c>
      <c r="H18" s="7">
        <f t="shared" ca="1" si="0"/>
        <v>1</v>
      </c>
      <c r="I18" s="7" t="str">
        <f t="shared" si="1"/>
        <v>Kg</v>
      </c>
      <c r="J18" s="17">
        <f ca="1">IFERROR(__xludf.DUMMYFUNCTION("roundup(H18/filter(Productos!I:I,Productos!A:A=C18),1)"),1)</f>
        <v>1</v>
      </c>
      <c r="L18" s="7"/>
      <c r="M18" s="7"/>
      <c r="N18" s="14"/>
      <c r="O18" s="14"/>
      <c r="P18" s="14"/>
      <c r="Q18" s="14"/>
      <c r="R18" s="14"/>
      <c r="S18" s="14"/>
      <c r="T18" s="14"/>
      <c r="U18" s="14"/>
      <c r="V18" s="14"/>
      <c r="W18" s="14"/>
      <c r="X18" s="14"/>
      <c r="Y18" s="14"/>
      <c r="Z18" s="14"/>
      <c r="AA18" s="14"/>
    </row>
    <row r="19" spans="1:27" ht="15.75" customHeight="1" x14ac:dyDescent="0.15">
      <c r="A19" s="7">
        <v>1207</v>
      </c>
      <c r="B19" s="7" t="str">
        <f t="array" ref="B19">INDEX(Productos!$A:B,MATCH($A19,Productos!$A:$A),COLUMN(B19))</f>
        <v>Salmón cortado para nigiri</v>
      </c>
      <c r="C19" s="12">
        <v>1007</v>
      </c>
      <c r="D19" s="7" t="str">
        <f t="array" ref="D19">INDEX(Productos!$A:B,MATCH($C19,Productos!$A:$A),2)</f>
        <v>Filete de salmón</v>
      </c>
      <c r="E19" s="12">
        <v>0.08</v>
      </c>
      <c r="F19" s="12" t="s">
        <v>33</v>
      </c>
      <c r="G19" s="14">
        <f ca="1">IFERROR(__xludf.DUMMYFUNCTION("filter(Productos!K:K,A19=Productos!A:A)"),12)</f>
        <v>12</v>
      </c>
      <c r="H19" s="7">
        <f t="shared" ca="1" si="0"/>
        <v>0.96</v>
      </c>
      <c r="I19" s="7" t="str">
        <f t="shared" si="1"/>
        <v>Kg</v>
      </c>
      <c r="J19" s="17">
        <f ca="1">IFERROR(__xludf.DUMMYFUNCTION("roundup(H19/filter(Productos!I:I,Productos!A:A=C19),1)"),1)</f>
        <v>1</v>
      </c>
      <c r="L19" s="7"/>
      <c r="M19" s="7"/>
      <c r="N19" s="14"/>
      <c r="O19" s="14"/>
      <c r="P19" s="14"/>
      <c r="Q19" s="14"/>
      <c r="R19" s="14"/>
      <c r="S19" s="14"/>
      <c r="T19" s="14"/>
      <c r="U19" s="14"/>
      <c r="V19" s="14"/>
      <c r="W19" s="14"/>
      <c r="X19" s="14"/>
      <c r="Y19" s="14"/>
      <c r="Z19" s="14"/>
      <c r="AA19" s="14"/>
    </row>
    <row r="20" spans="1:27" ht="15.75" customHeight="1" x14ac:dyDescent="0.15">
      <c r="A20" s="7">
        <v>1209</v>
      </c>
      <c r="B20" s="7" t="str">
        <f t="array" ref="B20">INDEX(Productos!$A:B,MATCH($A20,Productos!$A:$A),COLUMN(B20))</f>
        <v>Atún cortado para nigiri</v>
      </c>
      <c r="C20" s="12">
        <v>1009</v>
      </c>
      <c r="D20" s="7" t="str">
        <f t="array" ref="D20">INDEX(Productos!$A:B,MATCH($C20,Productos!$A:$A),2)</f>
        <v>Filete de atún</v>
      </c>
      <c r="E20" s="12">
        <v>7.0000000000000007E-2</v>
      </c>
      <c r="F20" s="12" t="s">
        <v>33</v>
      </c>
      <c r="G20" s="14">
        <f ca="1">IFERROR(__xludf.DUMMYFUNCTION("filter(Productos!K:K,A20=Productos!A:A)"),14)</f>
        <v>14</v>
      </c>
      <c r="H20" s="7">
        <f t="shared" ca="1" si="0"/>
        <v>0.98000000000000009</v>
      </c>
      <c r="I20" s="7" t="str">
        <f t="shared" si="1"/>
        <v>Kg</v>
      </c>
      <c r="J20" s="17">
        <f ca="1">IFERROR(__xludf.DUMMYFUNCTION("roundup(H20/filter(Productos!I:I,Productos!A:A=C20),1)"),1)</f>
        <v>1</v>
      </c>
      <c r="L20" s="7"/>
      <c r="M20" s="7"/>
      <c r="N20" s="14"/>
      <c r="O20" s="14"/>
      <c r="P20" s="14"/>
      <c r="Q20" s="14"/>
      <c r="R20" s="14"/>
      <c r="S20" s="14"/>
      <c r="T20" s="14"/>
      <c r="U20" s="14"/>
      <c r="V20" s="14"/>
      <c r="W20" s="14"/>
      <c r="X20" s="14"/>
      <c r="Y20" s="14"/>
      <c r="Z20" s="14"/>
      <c r="AA20" s="14"/>
    </row>
    <row r="21" spans="1:27" ht="15.75" customHeight="1" x14ac:dyDescent="0.15">
      <c r="A21" s="14">
        <v>1210</v>
      </c>
      <c r="B21" s="7" t="str">
        <f t="array" ref="B21">INDEX(Productos!$A:B,MATCH($A21,Productos!$A:$A),COLUMN(B21))</f>
        <v>Palta cortada para roll</v>
      </c>
      <c r="C21" s="12">
        <v>1010</v>
      </c>
      <c r="D21" s="7" t="str">
        <f t="array" ref="D21">INDEX(Productos!$A:B,MATCH($C21,Productos!$A:$A),2)</f>
        <v>Palta</v>
      </c>
      <c r="E21" s="22">
        <f>1/3</f>
        <v>0.33333333333333331</v>
      </c>
      <c r="F21" s="12" t="s">
        <v>42</v>
      </c>
      <c r="G21" s="14">
        <f ca="1">IFERROR(__xludf.DUMMYFUNCTION("filter(Productos!K:K,A21=Productos!A:A)"),9)</f>
        <v>9</v>
      </c>
      <c r="H21" s="7">
        <f t="shared" ca="1" si="0"/>
        <v>3</v>
      </c>
      <c r="I21" s="7" t="str">
        <f t="shared" si="1"/>
        <v>Unid</v>
      </c>
      <c r="J21" s="17">
        <f ca="1">IFERROR(__xludf.DUMMYFUNCTION("roundup(H21/filter(Productos!I:I,Productos!A:A=C21),1)"),1)</f>
        <v>1</v>
      </c>
      <c r="K21" s="14"/>
      <c r="L21" s="14"/>
      <c r="M21" s="7"/>
      <c r="N21" s="14"/>
      <c r="O21" s="14"/>
      <c r="P21" s="14"/>
      <c r="Q21" s="14"/>
      <c r="R21" s="14"/>
      <c r="S21" s="14"/>
      <c r="T21" s="14"/>
      <c r="U21" s="14"/>
      <c r="V21" s="14"/>
      <c r="W21" s="14"/>
      <c r="X21" s="14"/>
      <c r="Y21" s="14"/>
      <c r="Z21" s="14"/>
      <c r="AA21" s="14"/>
    </row>
    <row r="22" spans="1:27" ht="15.75" customHeight="1" x14ac:dyDescent="0.15">
      <c r="A22" s="7">
        <v>1215</v>
      </c>
      <c r="B22" s="7" t="str">
        <f t="array" ref="B22">INDEX(Productos!$A:B,MATCH($A22,Productos!$A:$A),COLUMN(B22))</f>
        <v>Ciboulette picado para envoltura</v>
      </c>
      <c r="C22" s="12">
        <v>1015</v>
      </c>
      <c r="D22" s="7" t="str">
        <f t="array" ref="D22">INDEX(Productos!$A:B,MATCH($C22,Productos!$A:$A),2)</f>
        <v>Ciboulette entero</v>
      </c>
      <c r="E22" s="12">
        <v>0.05</v>
      </c>
      <c r="F22" s="12" t="s">
        <v>33</v>
      </c>
      <c r="G22" s="14">
        <f ca="1">IFERROR(__xludf.DUMMYFUNCTION("filter(Productos!K:K,A22=Productos!A:A)"),8)</f>
        <v>8</v>
      </c>
      <c r="H22" s="7">
        <f t="shared" ca="1" si="0"/>
        <v>0.4</v>
      </c>
      <c r="I22" s="7" t="str">
        <f t="shared" si="1"/>
        <v>Kg</v>
      </c>
      <c r="J22" s="17">
        <f ca="1">IFERROR(__xludf.DUMMYFUNCTION("roundup(H22/filter(Productos!I:I,Productos!A:A=C22),1)"),4)</f>
        <v>4</v>
      </c>
      <c r="K22" s="14"/>
      <c r="L22" s="7"/>
      <c r="M22" s="7"/>
      <c r="N22" s="14"/>
      <c r="O22" s="14"/>
      <c r="P22" s="14"/>
      <c r="Q22" s="14"/>
      <c r="R22" s="14"/>
      <c r="S22" s="14"/>
      <c r="T22" s="14"/>
      <c r="U22" s="14"/>
      <c r="V22" s="14"/>
      <c r="W22" s="14"/>
      <c r="X22" s="14"/>
      <c r="Y22" s="14"/>
      <c r="Z22" s="14"/>
      <c r="AA22" s="14"/>
    </row>
    <row r="23" spans="1:27" ht="15.75" customHeight="1" x14ac:dyDescent="0.15">
      <c r="A23" s="7">
        <v>1216</v>
      </c>
      <c r="B23" s="7" t="str">
        <f t="array" ref="B23">INDEX(Productos!$A:B,MATCH($A23,Productos!$A:$A),COLUMN(B23))</f>
        <v>Nori entero cortado para nigiri</v>
      </c>
      <c r="C23" s="12">
        <v>1016</v>
      </c>
      <c r="D23" s="7" t="str">
        <f t="array" ref="D23">INDEX(Productos!$A:B,MATCH($C23,Productos!$A:$A),2)</f>
        <v>Nori entero</v>
      </c>
      <c r="E23" s="12">
        <v>0.2</v>
      </c>
      <c r="F23" s="12" t="s">
        <v>42</v>
      </c>
      <c r="G23" s="14">
        <f ca="1">IFERROR(__xludf.DUMMYFUNCTION("filter(Productos!K:K,A23=Productos!A:A)"),10)</f>
        <v>10</v>
      </c>
      <c r="H23" s="7">
        <f t="shared" ca="1" si="0"/>
        <v>2</v>
      </c>
      <c r="I23" s="7" t="str">
        <f t="shared" si="1"/>
        <v>Unid</v>
      </c>
      <c r="J23" s="17">
        <f ca="1">IFERROR(__xludf.DUMMYFUNCTION("roundup(H23/filter(Productos!I:I,Productos!A:A=C23),1)"),2)</f>
        <v>2</v>
      </c>
      <c r="K23" s="14"/>
      <c r="L23" s="7"/>
      <c r="M23" s="7"/>
      <c r="N23" s="14"/>
      <c r="O23" s="14"/>
      <c r="P23" s="14"/>
      <c r="Q23" s="14"/>
      <c r="R23" s="14"/>
      <c r="S23" s="14"/>
      <c r="T23" s="14"/>
      <c r="U23" s="14"/>
      <c r="V23" s="14"/>
      <c r="W23" s="14"/>
      <c r="X23" s="14"/>
      <c r="Y23" s="14"/>
      <c r="Z23" s="14"/>
      <c r="AA23" s="14"/>
    </row>
    <row r="24" spans="1:27" ht="15.75" customHeight="1" x14ac:dyDescent="0.15">
      <c r="A24" s="7">
        <v>1301</v>
      </c>
      <c r="B24" s="7" t="str">
        <f t="array" ref="B24">INDEX(Productos!$A:B,MATCH($A24,Productos!$A:$A),COLUMN(B24))</f>
        <v>Arroz cocido para nigiri</v>
      </c>
      <c r="C24" s="12">
        <v>1101</v>
      </c>
      <c r="D24" s="7" t="str">
        <f t="array" ref="D24">INDEX(Productos!$A:B,MATCH($C24,Productos!$A:$A),2)</f>
        <v>Arroz cocido</v>
      </c>
      <c r="E24" s="12">
        <v>0.2</v>
      </c>
      <c r="F24" s="12" t="s">
        <v>33</v>
      </c>
      <c r="G24" s="14">
        <f ca="1">IFERROR(__xludf.DUMMYFUNCTION("filter(Productos!K:K,A24=Productos!A:A)"),5)</f>
        <v>5</v>
      </c>
      <c r="H24" s="7">
        <f t="shared" ca="1" si="0"/>
        <v>1</v>
      </c>
      <c r="I24" s="7" t="str">
        <f t="shared" si="1"/>
        <v>Kg</v>
      </c>
      <c r="J24" s="17">
        <f ca="1">IFERROR(__xludf.DUMMYFUNCTION("roundup(H24/filter(Productos!I:I,Productos!A:A=C24),1)"),1)</f>
        <v>1</v>
      </c>
      <c r="K24" s="14"/>
      <c r="L24" s="7"/>
      <c r="M24" s="7"/>
      <c r="N24" s="14"/>
      <c r="O24" s="14"/>
      <c r="P24" s="14"/>
      <c r="Q24" s="14"/>
      <c r="R24" s="14"/>
      <c r="S24" s="14"/>
      <c r="T24" s="14"/>
      <c r="U24" s="14"/>
      <c r="V24" s="14"/>
      <c r="W24" s="14"/>
      <c r="X24" s="14"/>
      <c r="Y24" s="14"/>
      <c r="Z24" s="14"/>
      <c r="AA24" s="14"/>
    </row>
    <row r="25" spans="1:27" ht="15.75" customHeight="1" x14ac:dyDescent="0.15">
      <c r="A25" s="7">
        <v>1307</v>
      </c>
      <c r="B25" s="7" t="str">
        <f t="array" ref="B25">INDEX(Productos!$A:B,MATCH($A25,Productos!$A:$A),COLUMN(B25))</f>
        <v>Salmón cortado para sashimi</v>
      </c>
      <c r="C25" s="12">
        <v>1007</v>
      </c>
      <c r="D25" s="7" t="str">
        <f t="array" ref="D25">INDEX(Productos!$A:B,MATCH($C25,Productos!$A:$A),2)</f>
        <v>Filete de salmón</v>
      </c>
      <c r="E25" s="12">
        <v>0.09</v>
      </c>
      <c r="F25" s="12" t="s">
        <v>33</v>
      </c>
      <c r="G25" s="14">
        <f ca="1">IFERROR(__xludf.DUMMYFUNCTION("filter(Productos!K:K,A25=Productos!A:A)"),11)</f>
        <v>11</v>
      </c>
      <c r="H25" s="7">
        <f t="shared" ca="1" si="0"/>
        <v>0.99</v>
      </c>
      <c r="I25" s="7" t="str">
        <f t="shared" si="1"/>
        <v>Kg</v>
      </c>
      <c r="J25" s="17">
        <f ca="1">IFERROR(__xludf.DUMMYFUNCTION("roundup(H25/filter(Productos!I:I,Productos!A:A=C25),1)"),1)</f>
        <v>1</v>
      </c>
      <c r="K25" s="14"/>
      <c r="L25" s="7"/>
      <c r="M25" s="7"/>
      <c r="N25" s="14"/>
      <c r="O25" s="14"/>
      <c r="P25" s="14"/>
      <c r="Q25" s="14"/>
      <c r="R25" s="14"/>
      <c r="S25" s="14"/>
      <c r="T25" s="14"/>
      <c r="U25" s="14"/>
      <c r="V25" s="14"/>
      <c r="W25" s="14"/>
      <c r="X25" s="14"/>
      <c r="Y25" s="14"/>
      <c r="Z25" s="14"/>
      <c r="AA25" s="14"/>
    </row>
    <row r="26" spans="1:27" ht="15.75" customHeight="1" x14ac:dyDescent="0.15">
      <c r="A26" s="7">
        <v>1309</v>
      </c>
      <c r="B26" s="7" t="str">
        <f t="array" ref="B26">INDEX(Productos!$A:B,MATCH($A26,Productos!$A:$A),COLUMN(B26))</f>
        <v>Atún cortado para sashimi</v>
      </c>
      <c r="C26" s="12">
        <v>1009</v>
      </c>
      <c r="D26" s="7" t="str">
        <f t="array" ref="D26">INDEX(Productos!$A:B,MATCH($C26,Productos!$A:$A),2)</f>
        <v>Filete de atún</v>
      </c>
      <c r="E26" s="12">
        <v>0.09</v>
      </c>
      <c r="F26" s="12" t="s">
        <v>33</v>
      </c>
      <c r="G26" s="14">
        <f ca="1">IFERROR(__xludf.DUMMYFUNCTION("filter(Productos!K:K,A26=Productos!A:A)"),11)</f>
        <v>11</v>
      </c>
      <c r="H26" s="7">
        <f t="shared" ca="1" si="0"/>
        <v>0.99</v>
      </c>
      <c r="I26" s="7" t="str">
        <f t="shared" si="1"/>
        <v>Kg</v>
      </c>
      <c r="J26" s="17">
        <f ca="1">IFERROR(__xludf.DUMMYFUNCTION("roundup(H26/filter(Productos!I:I,Productos!A:A=C26),1)"),1)</f>
        <v>1</v>
      </c>
      <c r="K26" s="14"/>
      <c r="L26" s="7"/>
      <c r="M26" s="7"/>
      <c r="N26" s="14"/>
      <c r="O26" s="14"/>
      <c r="P26" s="14"/>
      <c r="Q26" s="14"/>
      <c r="R26" s="14"/>
      <c r="S26" s="14"/>
      <c r="T26" s="14"/>
      <c r="U26" s="14"/>
      <c r="V26" s="14"/>
      <c r="W26" s="14"/>
      <c r="X26" s="14"/>
      <c r="Y26" s="14"/>
      <c r="Z26" s="14"/>
      <c r="AA26" s="14"/>
    </row>
    <row r="27" spans="1:27" ht="15.75" customHeight="1" x14ac:dyDescent="0.15">
      <c r="A27" s="7">
        <v>1310</v>
      </c>
      <c r="B27" s="7" t="str">
        <f t="array" ref="B27">INDEX(Productos!$A:B,MATCH($A27,Productos!$A:$A),COLUMN(B27))</f>
        <v>Palta cortada para nigiri</v>
      </c>
      <c r="C27" s="12">
        <v>1010</v>
      </c>
      <c r="D27" s="7" t="str">
        <f t="array" ref="D27">INDEX(Productos!$A:B,MATCH($C27,Productos!$A:$A),2)</f>
        <v>Palta</v>
      </c>
      <c r="E27" s="12">
        <v>0.25</v>
      </c>
      <c r="F27" s="12" t="s">
        <v>42</v>
      </c>
      <c r="G27" s="14">
        <f ca="1">IFERROR(__xludf.DUMMYFUNCTION("filter(Productos!K:K,A27=Productos!A:A)"),12)</f>
        <v>12</v>
      </c>
      <c r="H27" s="7">
        <f t="shared" ca="1" si="0"/>
        <v>3</v>
      </c>
      <c r="I27" s="7" t="str">
        <f t="shared" si="1"/>
        <v>Unid</v>
      </c>
      <c r="J27" s="17">
        <f ca="1">IFERROR(__xludf.DUMMYFUNCTION("roundup(H27/filter(Productos!I:I,Productos!A:A=C27),1)"),1)</f>
        <v>1</v>
      </c>
      <c r="K27" s="14"/>
      <c r="L27" s="7"/>
      <c r="M27" s="7"/>
      <c r="N27" s="14"/>
      <c r="O27" s="14"/>
      <c r="P27" s="14"/>
      <c r="Q27" s="14"/>
      <c r="R27" s="14"/>
      <c r="S27" s="14"/>
      <c r="T27" s="14"/>
      <c r="U27" s="14"/>
      <c r="V27" s="14"/>
      <c r="W27" s="14"/>
      <c r="X27" s="14"/>
      <c r="Y27" s="14"/>
      <c r="Z27" s="14"/>
      <c r="AA27" s="14"/>
    </row>
    <row r="28" spans="1:27" ht="15.75" customHeight="1" x14ac:dyDescent="0.15">
      <c r="A28" s="7">
        <v>1407</v>
      </c>
      <c r="B28" s="7" t="str">
        <f t="array" ref="B28">INDEX(Productos!$A:B,MATCH($A28,Productos!$A:$A),COLUMN(B28))</f>
        <v>Salmón cortado para envoltura</v>
      </c>
      <c r="C28" s="12">
        <v>1007</v>
      </c>
      <c r="D28" s="7" t="str">
        <f t="array" ref="D28">INDEX(Productos!$A:B,MATCH($C28,Productos!$A:$A),2)</f>
        <v>Filete de salmón</v>
      </c>
      <c r="E28" s="12">
        <v>7.0000000000000007E-2</v>
      </c>
      <c r="F28" s="12" t="s">
        <v>33</v>
      </c>
      <c r="G28" s="14">
        <f ca="1">IFERROR(__xludf.DUMMYFUNCTION("filter(Productos!K:K,A28=Productos!A:A)"),14)</f>
        <v>14</v>
      </c>
      <c r="H28" s="7">
        <f t="shared" ca="1" si="0"/>
        <v>0.98000000000000009</v>
      </c>
      <c r="I28" s="7" t="str">
        <f t="shared" si="1"/>
        <v>Kg</v>
      </c>
      <c r="J28" s="17">
        <f ca="1">IFERROR(__xludf.DUMMYFUNCTION("roundup(H28/filter(Productos!I:I,Productos!A:A=C28),1)"),1)</f>
        <v>1</v>
      </c>
      <c r="K28" s="14"/>
      <c r="L28" s="7"/>
      <c r="M28" s="7"/>
      <c r="N28" s="14"/>
      <c r="O28" s="14"/>
      <c r="P28" s="14"/>
      <c r="Q28" s="14"/>
      <c r="R28" s="14"/>
      <c r="S28" s="14"/>
      <c r="T28" s="14"/>
      <c r="U28" s="14"/>
      <c r="V28" s="14"/>
      <c r="W28" s="14"/>
      <c r="X28" s="14"/>
      <c r="Y28" s="14"/>
      <c r="Z28" s="14"/>
      <c r="AA28" s="14"/>
    </row>
    <row r="29" spans="1:27" ht="15.75" customHeight="1" x14ac:dyDescent="0.15">
      <c r="A29" s="14">
        <v>10001</v>
      </c>
      <c r="B29" s="7" t="str">
        <f t="array" ref="B29">INDEX(Productos!$A:B,MATCH($A29,Productos!$A:$A),COLUMN(B29))</f>
        <v>California Maki Sésamo</v>
      </c>
      <c r="C29" s="12">
        <v>1201</v>
      </c>
      <c r="D29" s="7" t="str">
        <f t="array" ref="D29">INDEX(Productos!$A:B,MATCH($C29,Productos!$A:$A),2)</f>
        <v>Arroz cocido para roll</v>
      </c>
      <c r="E29" s="12">
        <v>1</v>
      </c>
      <c r="F29" s="12" t="s">
        <v>42</v>
      </c>
      <c r="G29" s="14">
        <f ca="1">IFERROR(__xludf.DUMMYFUNCTION("filter(Productos!K:K,A29=Productos!A:A)"),1)</f>
        <v>1</v>
      </c>
      <c r="H29" s="7">
        <f t="shared" ca="1" si="0"/>
        <v>1</v>
      </c>
      <c r="I29" s="7" t="str">
        <f t="shared" si="1"/>
        <v>Unid</v>
      </c>
      <c r="J29" s="17">
        <f ca="1">IFERROR(__xludf.DUMMYFUNCTION("roundup(H29/filter(Productos!I:I,Productos!A:A=C29),1)"),1)</f>
        <v>1</v>
      </c>
      <c r="K29" s="14"/>
      <c r="L29" s="14"/>
      <c r="M29" s="7"/>
      <c r="N29" s="14"/>
      <c r="O29" s="14"/>
      <c r="P29" s="14"/>
      <c r="Q29" s="14"/>
      <c r="R29" s="14"/>
      <c r="S29" s="14"/>
      <c r="T29" s="14"/>
      <c r="U29" s="14"/>
      <c r="V29" s="14"/>
      <c r="W29" s="14"/>
      <c r="X29" s="14"/>
      <c r="Y29" s="14"/>
      <c r="Z29" s="14"/>
      <c r="AA29" s="14"/>
    </row>
    <row r="30" spans="1:27" ht="15.75" customHeight="1" x14ac:dyDescent="0.15">
      <c r="A30" s="14">
        <v>10001</v>
      </c>
      <c r="B30" s="7" t="str">
        <f t="array" ref="B30">INDEX(Productos!$A:B,MATCH($A30,Productos!$A:$A),COLUMN(B30))</f>
        <v>California Maki Sésamo</v>
      </c>
      <c r="C30" s="12">
        <v>1105</v>
      </c>
      <c r="D30" s="7" t="str">
        <f t="array" ref="D30">INDEX(Productos!$A:B,MATCH($C30,Productos!$A:$A),2)</f>
        <v>Kanikama para roll</v>
      </c>
      <c r="E30" s="12">
        <v>1</v>
      </c>
      <c r="F30" s="12" t="s">
        <v>42</v>
      </c>
      <c r="G30" s="14">
        <f ca="1">IFERROR(__xludf.DUMMYFUNCTION("filter(Productos!K:K,A30=Productos!A:A)"),1)</f>
        <v>1</v>
      </c>
      <c r="H30" s="7">
        <f t="shared" ca="1" si="0"/>
        <v>1</v>
      </c>
      <c r="I30" s="7" t="str">
        <f t="shared" si="1"/>
        <v>Unid</v>
      </c>
      <c r="J30" s="17">
        <f ca="1">IFERROR(__xludf.DUMMYFUNCTION("roundup(H30/filter(Productos!I:I,Productos!A:A=C30),1)"),1)</f>
        <v>1</v>
      </c>
      <c r="K30" s="14"/>
      <c r="L30" s="14"/>
      <c r="M30" s="7"/>
      <c r="N30" s="14"/>
      <c r="O30" s="14"/>
      <c r="P30" s="14"/>
      <c r="Q30" s="14"/>
      <c r="R30" s="14"/>
      <c r="S30" s="14"/>
      <c r="T30" s="14"/>
      <c r="U30" s="14"/>
      <c r="V30" s="14"/>
      <c r="W30" s="14"/>
      <c r="X30" s="14"/>
      <c r="Y30" s="14"/>
      <c r="Z30" s="14"/>
      <c r="AA30" s="14"/>
    </row>
    <row r="31" spans="1:27" ht="15.75" customHeight="1" x14ac:dyDescent="0.15">
      <c r="A31" s="14">
        <v>10001</v>
      </c>
      <c r="B31" s="7" t="str">
        <f t="array" ref="B31">INDEX(Productos!$A:B,MATCH($A31,Productos!$A:$A),COLUMN(B31))</f>
        <v>California Maki Sésamo</v>
      </c>
      <c r="C31" s="12">
        <v>1210</v>
      </c>
      <c r="D31" s="7" t="str">
        <f t="array" ref="D31">INDEX(Productos!$A:B,MATCH($C31,Productos!$A:$A),2)</f>
        <v>Palta cortada para roll</v>
      </c>
      <c r="E31" s="12">
        <v>1</v>
      </c>
      <c r="F31" s="12" t="s">
        <v>42</v>
      </c>
      <c r="G31" s="14">
        <f ca="1">IFERROR(__xludf.DUMMYFUNCTION("filter(Productos!K:K,A31=Productos!A:A)"),1)</f>
        <v>1</v>
      </c>
      <c r="H31" s="7">
        <f t="shared" ca="1" si="0"/>
        <v>1</v>
      </c>
      <c r="I31" s="7" t="str">
        <f t="shared" si="1"/>
        <v>Unid</v>
      </c>
      <c r="J31" s="17">
        <f ca="1">IFERROR(__xludf.DUMMYFUNCTION("roundup(H31/filter(Productos!I:I,Productos!A:A=C31),1)"),1)</f>
        <v>1</v>
      </c>
      <c r="K31" s="14"/>
      <c r="L31" s="14"/>
      <c r="M31" s="7"/>
      <c r="N31" s="14"/>
      <c r="O31" s="14"/>
      <c r="P31" s="14"/>
      <c r="Q31" s="14"/>
      <c r="R31" s="14"/>
      <c r="S31" s="14"/>
      <c r="T31" s="14"/>
      <c r="U31" s="14"/>
      <c r="V31" s="14"/>
      <c r="W31" s="14"/>
      <c r="X31" s="14"/>
      <c r="Y31" s="14"/>
      <c r="Z31" s="14"/>
      <c r="AA31" s="14"/>
    </row>
    <row r="32" spans="1:27" ht="15.75" customHeight="1" x14ac:dyDescent="0.15">
      <c r="A32" s="14">
        <v>10001</v>
      </c>
      <c r="B32" s="7" t="str">
        <f t="array" ref="B32">INDEX(Productos!$A:B,MATCH($A32,Productos!$A:$A),COLUMN(B32))</f>
        <v>California Maki Sésamo</v>
      </c>
      <c r="C32" s="12">
        <v>1211</v>
      </c>
      <c r="D32" s="7" t="str">
        <f t="array" ref="D32">INDEX(Productos!$A:B,MATCH($C32,Productos!$A:$A),2)</f>
        <v>Sésamo tostado para envoltura</v>
      </c>
      <c r="E32" s="12">
        <v>1</v>
      </c>
      <c r="F32" s="12" t="s">
        <v>42</v>
      </c>
      <c r="G32" s="14">
        <f ca="1">IFERROR(__xludf.DUMMYFUNCTION("filter(Productos!K:K,A32=Productos!A:A)"),1)</f>
        <v>1</v>
      </c>
      <c r="H32" s="7">
        <f t="shared" ca="1" si="0"/>
        <v>1</v>
      </c>
      <c r="I32" s="7" t="str">
        <f t="shared" si="1"/>
        <v>Unid</v>
      </c>
      <c r="J32" s="17">
        <f ca="1">IFERROR(__xludf.DUMMYFUNCTION("roundup(H32/filter(Productos!I:I,Productos!A:A=C32),1)"),1)</f>
        <v>1</v>
      </c>
      <c r="K32" s="14"/>
      <c r="L32" s="14"/>
      <c r="M32" s="7"/>
      <c r="N32" s="14"/>
      <c r="O32" s="14"/>
      <c r="P32" s="14"/>
      <c r="Q32" s="14"/>
      <c r="R32" s="14"/>
      <c r="S32" s="14"/>
      <c r="T32" s="14"/>
      <c r="U32" s="14"/>
      <c r="V32" s="14"/>
      <c r="W32" s="14"/>
      <c r="X32" s="14"/>
      <c r="Y32" s="14"/>
      <c r="Z32" s="14"/>
      <c r="AA32" s="14"/>
    </row>
    <row r="33" spans="1:27" ht="15.75" customHeight="1" x14ac:dyDescent="0.15">
      <c r="A33" s="7">
        <v>10001</v>
      </c>
      <c r="B33" s="7" t="str">
        <f t="array" ref="B33">INDEX(Productos!$A:B,MATCH($A33,Productos!$A:$A),COLUMN(B33))</f>
        <v>California Maki Sésamo</v>
      </c>
      <c r="C33" s="12">
        <v>1116</v>
      </c>
      <c r="D33" s="7" t="str">
        <f t="array" ref="D33">INDEX(Productos!$A:B,MATCH($C33,Productos!$A:$A),2)</f>
        <v>Nori entero cortado para roll</v>
      </c>
      <c r="E33" s="12">
        <v>1</v>
      </c>
      <c r="F33" s="12" t="s">
        <v>42</v>
      </c>
      <c r="G33" s="14">
        <f ca="1">IFERROR(__xludf.DUMMYFUNCTION("filter(Productos!K:K,A33=Productos!A:A)"),1)</f>
        <v>1</v>
      </c>
      <c r="H33" s="7">
        <f t="shared" ca="1" si="0"/>
        <v>1</v>
      </c>
      <c r="I33" s="7" t="str">
        <f t="shared" si="1"/>
        <v>Unid</v>
      </c>
      <c r="J33" s="17">
        <f ca="1">IFERROR(__xludf.DUMMYFUNCTION("roundup(H33/filter(Productos!I:I,Productos!A:A=C33),1)"),1)</f>
        <v>1</v>
      </c>
      <c r="K33" s="14"/>
      <c r="L33" s="7"/>
      <c r="M33" s="7"/>
      <c r="N33" s="14"/>
      <c r="O33" s="14"/>
      <c r="P33" s="14"/>
      <c r="Q33" s="14"/>
      <c r="R33" s="14"/>
      <c r="S33" s="14"/>
      <c r="T33" s="14"/>
      <c r="U33" s="14"/>
      <c r="V33" s="14"/>
      <c r="W33" s="14"/>
      <c r="X33" s="14"/>
      <c r="Y33" s="14"/>
      <c r="Z33" s="14"/>
      <c r="AA33" s="14"/>
    </row>
    <row r="34" spans="1:27" ht="15.75" customHeight="1" x14ac:dyDescent="0.15">
      <c r="A34" s="14">
        <v>10002</v>
      </c>
      <c r="B34" s="7" t="str">
        <f t="array" ref="B34">INDEX(Productos!$A:B,MATCH($A34,Productos!$A:$A),COLUMN(B34))</f>
        <v>California Maki Masago</v>
      </c>
      <c r="C34" s="12">
        <v>1201</v>
      </c>
      <c r="D34" s="7" t="str">
        <f t="array" ref="D34">INDEX(Productos!$A:B,MATCH($C34,Productos!$A:$A),2)</f>
        <v>Arroz cocido para roll</v>
      </c>
      <c r="E34" s="12">
        <v>1</v>
      </c>
      <c r="F34" s="12" t="s">
        <v>42</v>
      </c>
      <c r="G34" s="14">
        <f ca="1">IFERROR(__xludf.DUMMYFUNCTION("filter(Productos!K:K,A34=Productos!A:A)"),1)</f>
        <v>1</v>
      </c>
      <c r="H34" s="7">
        <f t="shared" ca="1" si="0"/>
        <v>1</v>
      </c>
      <c r="I34" s="7" t="str">
        <f t="shared" si="1"/>
        <v>Unid</v>
      </c>
      <c r="J34" s="17">
        <f ca="1">IFERROR(__xludf.DUMMYFUNCTION("roundup(H34/filter(Productos!I:I,Productos!A:A=C34),1)"),1)</f>
        <v>1</v>
      </c>
      <c r="K34" s="14"/>
      <c r="L34" s="14"/>
      <c r="M34" s="7"/>
      <c r="N34" s="14"/>
      <c r="O34" s="14"/>
      <c r="P34" s="14"/>
      <c r="Q34" s="14"/>
      <c r="R34" s="14"/>
      <c r="S34" s="14"/>
      <c r="T34" s="14"/>
      <c r="U34" s="14"/>
      <c r="V34" s="14"/>
      <c r="W34" s="14"/>
      <c r="X34" s="14"/>
      <c r="Y34" s="14"/>
      <c r="Z34" s="14"/>
      <c r="AA34" s="14"/>
    </row>
    <row r="35" spans="1:27" ht="15.75" customHeight="1" x14ac:dyDescent="0.15">
      <c r="A35" s="14">
        <v>10002</v>
      </c>
      <c r="B35" s="7" t="str">
        <f t="array" ref="B35">INDEX(Productos!$A:B,MATCH($A35,Productos!$A:$A),COLUMN(B35))</f>
        <v>California Maki Masago</v>
      </c>
      <c r="C35" s="12">
        <v>1105</v>
      </c>
      <c r="D35" s="7" t="str">
        <f t="array" ref="D35">INDEX(Productos!$A:B,MATCH($C35,Productos!$A:$A),2)</f>
        <v>Kanikama para roll</v>
      </c>
      <c r="E35" s="12">
        <v>1</v>
      </c>
      <c r="F35" s="12" t="s">
        <v>42</v>
      </c>
      <c r="G35" s="14">
        <f ca="1">IFERROR(__xludf.DUMMYFUNCTION("filter(Productos!K:K,A35=Productos!A:A)"),1)</f>
        <v>1</v>
      </c>
      <c r="H35" s="7">
        <f t="shared" ca="1" si="0"/>
        <v>1</v>
      </c>
      <c r="I35" s="7" t="str">
        <f t="shared" si="1"/>
        <v>Unid</v>
      </c>
      <c r="J35" s="17">
        <f ca="1">IFERROR(__xludf.DUMMYFUNCTION("roundup(H35/filter(Productos!I:I,Productos!A:A=C35),1)"),1)</f>
        <v>1</v>
      </c>
      <c r="K35" s="14"/>
      <c r="L35" s="14"/>
      <c r="M35" s="7"/>
      <c r="N35" s="14"/>
      <c r="O35" s="14"/>
      <c r="P35" s="14"/>
      <c r="Q35" s="14"/>
      <c r="R35" s="14"/>
      <c r="S35" s="14"/>
      <c r="T35" s="14"/>
      <c r="U35" s="14"/>
      <c r="V35" s="14"/>
      <c r="W35" s="14"/>
      <c r="X35" s="14"/>
      <c r="Y35" s="14"/>
      <c r="Z35" s="14"/>
      <c r="AA35" s="14"/>
    </row>
    <row r="36" spans="1:27" ht="15.75" customHeight="1" x14ac:dyDescent="0.15">
      <c r="A36" s="14">
        <v>10002</v>
      </c>
      <c r="B36" s="7" t="str">
        <f t="array" ref="B36">INDEX(Productos!$A:B,MATCH($A36,Productos!$A:$A),COLUMN(B36))</f>
        <v>California Maki Masago</v>
      </c>
      <c r="C36" s="12">
        <v>1013</v>
      </c>
      <c r="D36" s="7" t="str">
        <f t="array" ref="D36">INDEX(Productos!$A:B,MATCH($C36,Productos!$A:$A),2)</f>
        <v>Masago</v>
      </c>
      <c r="E36" s="12">
        <v>0.05</v>
      </c>
      <c r="F36" s="23" t="s">
        <v>33</v>
      </c>
      <c r="G36" s="14">
        <f ca="1">IFERROR(__xludf.DUMMYFUNCTION("filter(Productos!K:K,A36=Productos!A:A)"),1)</f>
        <v>1</v>
      </c>
      <c r="H36" s="7">
        <f t="shared" ca="1" si="0"/>
        <v>0.05</v>
      </c>
      <c r="I36" s="7" t="str">
        <f t="shared" si="1"/>
        <v>Kg</v>
      </c>
      <c r="J36" s="17">
        <f ca="1">IFERROR(__xludf.DUMMYFUNCTION("roundup(H36/filter(Productos!I:I,Productos!A:A=C36),1)"),5)</f>
        <v>5</v>
      </c>
      <c r="K36" s="14"/>
      <c r="L36" s="14"/>
      <c r="M36" s="7"/>
      <c r="N36" s="14"/>
      <c r="O36" s="14"/>
      <c r="P36" s="14"/>
      <c r="Q36" s="14"/>
      <c r="R36" s="14"/>
      <c r="S36" s="14"/>
      <c r="T36" s="14"/>
      <c r="U36" s="14"/>
      <c r="V36" s="14"/>
      <c r="W36" s="14"/>
      <c r="X36" s="14"/>
      <c r="Y36" s="14"/>
      <c r="Z36" s="14"/>
      <c r="AA36" s="14"/>
    </row>
    <row r="37" spans="1:27" ht="15.75" customHeight="1" x14ac:dyDescent="0.15">
      <c r="A37" s="14">
        <v>10002</v>
      </c>
      <c r="B37" s="7" t="str">
        <f t="array" ref="B37">INDEX(Productos!$A:B,MATCH($A37,Productos!$A:$A),COLUMN(B37))</f>
        <v>California Maki Masago</v>
      </c>
      <c r="C37" s="12">
        <v>1210</v>
      </c>
      <c r="D37" s="7" t="str">
        <f t="array" ref="D37">INDEX(Productos!$A:B,MATCH($C37,Productos!$A:$A),2)</f>
        <v>Palta cortada para roll</v>
      </c>
      <c r="E37" s="12">
        <v>1</v>
      </c>
      <c r="F37" s="12" t="s">
        <v>42</v>
      </c>
      <c r="G37" s="14">
        <f ca="1">IFERROR(__xludf.DUMMYFUNCTION("filter(Productos!K:K,A37=Productos!A:A)"),1)</f>
        <v>1</v>
      </c>
      <c r="H37" s="7">
        <f t="shared" ca="1" si="0"/>
        <v>1</v>
      </c>
      <c r="I37" s="7" t="str">
        <f t="shared" si="1"/>
        <v>Unid</v>
      </c>
      <c r="J37" s="17">
        <f ca="1">IFERROR(__xludf.DUMMYFUNCTION("roundup(H37/filter(Productos!I:I,Productos!A:A=C37),1)"),1)</f>
        <v>1</v>
      </c>
      <c r="K37" s="14"/>
      <c r="L37" s="14"/>
      <c r="M37" s="7"/>
      <c r="N37" s="14"/>
      <c r="O37" s="14"/>
      <c r="P37" s="14"/>
      <c r="Q37" s="14"/>
      <c r="R37" s="14"/>
      <c r="S37" s="14"/>
      <c r="T37" s="14"/>
      <c r="U37" s="14"/>
      <c r="V37" s="14"/>
      <c r="W37" s="14"/>
      <c r="X37" s="14"/>
      <c r="Y37" s="14"/>
      <c r="Z37" s="14"/>
      <c r="AA37" s="14"/>
    </row>
    <row r="38" spans="1:27" ht="15.75" customHeight="1" x14ac:dyDescent="0.15">
      <c r="A38" s="7">
        <v>10002</v>
      </c>
      <c r="B38" s="7" t="str">
        <f t="array" ref="B38">INDEX(Productos!$A:B,MATCH($A38,Productos!$A:$A),COLUMN(B38))</f>
        <v>California Maki Masago</v>
      </c>
      <c r="C38" s="12">
        <v>1116</v>
      </c>
      <c r="D38" s="7" t="str">
        <f t="array" ref="D38">INDEX(Productos!$A:B,MATCH($C38,Productos!$A:$A),2)</f>
        <v>Nori entero cortado para roll</v>
      </c>
      <c r="E38" s="12">
        <v>1</v>
      </c>
      <c r="F38" s="12" t="s">
        <v>42</v>
      </c>
      <c r="G38" s="14">
        <f ca="1">IFERROR(__xludf.DUMMYFUNCTION("filter(Productos!K:K,A38=Productos!A:A)"),1)</f>
        <v>1</v>
      </c>
      <c r="H38" s="7">
        <f t="shared" ca="1" si="0"/>
        <v>1</v>
      </c>
      <c r="I38" s="7" t="str">
        <f t="shared" si="1"/>
        <v>Unid</v>
      </c>
      <c r="J38" s="17">
        <f ca="1">IFERROR(__xludf.DUMMYFUNCTION("roundup(H38/filter(Productos!I:I,Productos!A:A=C38),1)"),1)</f>
        <v>1</v>
      </c>
      <c r="K38" s="14"/>
      <c r="L38" s="7"/>
      <c r="M38" s="7"/>
      <c r="N38" s="14"/>
      <c r="O38" s="14"/>
      <c r="P38" s="14"/>
      <c r="Q38" s="14"/>
      <c r="R38" s="14"/>
      <c r="S38" s="14"/>
      <c r="T38" s="14"/>
      <c r="U38" s="14"/>
      <c r="V38" s="14"/>
      <c r="W38" s="14"/>
      <c r="X38" s="14"/>
      <c r="Y38" s="14"/>
      <c r="Z38" s="14"/>
      <c r="AA38" s="14"/>
    </row>
    <row r="39" spans="1:27" ht="15.75" customHeight="1" x14ac:dyDescent="0.15">
      <c r="A39" s="14">
        <v>10003</v>
      </c>
      <c r="B39" s="7" t="str">
        <f t="array" ref="B39">INDEX(Productos!$A:B,MATCH($A39,Productos!$A:$A),COLUMN(B39))</f>
        <v>California Maki Mix</v>
      </c>
      <c r="C39" s="12">
        <v>1201</v>
      </c>
      <c r="D39" s="7" t="str">
        <f t="array" ref="D39">INDEX(Productos!$A:B,MATCH($C39,Productos!$A:$A),2)</f>
        <v>Arroz cocido para roll</v>
      </c>
      <c r="E39" s="12">
        <v>1</v>
      </c>
      <c r="F39" s="12" t="s">
        <v>42</v>
      </c>
      <c r="G39" s="14">
        <f ca="1">IFERROR(__xludf.DUMMYFUNCTION("filter(Productos!K:K,A39=Productos!A:A)"),1)</f>
        <v>1</v>
      </c>
      <c r="H39" s="7">
        <f t="shared" ca="1" si="0"/>
        <v>1</v>
      </c>
      <c r="I39" s="7" t="str">
        <f t="shared" si="1"/>
        <v>Unid</v>
      </c>
      <c r="J39" s="17">
        <f ca="1">IFERROR(__xludf.DUMMYFUNCTION("roundup(H39/filter(Productos!I:I,Productos!A:A=C39),1)"),1)</f>
        <v>1</v>
      </c>
      <c r="K39" s="14"/>
      <c r="L39" s="14"/>
      <c r="M39" s="7"/>
      <c r="N39" s="14"/>
      <c r="O39" s="14"/>
      <c r="P39" s="14"/>
      <c r="Q39" s="14"/>
      <c r="R39" s="14"/>
      <c r="S39" s="14"/>
      <c r="T39" s="14"/>
      <c r="U39" s="14"/>
      <c r="V39" s="14"/>
      <c r="W39" s="14"/>
      <c r="X39" s="14"/>
      <c r="Y39" s="14"/>
      <c r="Z39" s="14"/>
      <c r="AA39" s="14"/>
    </row>
    <row r="40" spans="1:27" ht="15.75" customHeight="1" x14ac:dyDescent="0.15">
      <c r="A40" s="14">
        <v>10003</v>
      </c>
      <c r="B40" s="7" t="str">
        <f t="array" ref="B40">INDEX(Productos!$A:B,MATCH($A40,Productos!$A:$A),COLUMN(B40))</f>
        <v>California Maki Mix</v>
      </c>
      <c r="C40" s="12">
        <v>1105</v>
      </c>
      <c r="D40" s="7" t="str">
        <f t="array" ref="D40">INDEX(Productos!$A:B,MATCH($C40,Productos!$A:$A),2)</f>
        <v>Kanikama para roll</v>
      </c>
      <c r="E40" s="12">
        <v>1</v>
      </c>
      <c r="F40" s="12" t="s">
        <v>42</v>
      </c>
      <c r="G40" s="14">
        <f ca="1">IFERROR(__xludf.DUMMYFUNCTION("filter(Productos!K:K,A40=Productos!A:A)"),1)</f>
        <v>1</v>
      </c>
      <c r="H40" s="7">
        <f t="shared" ca="1" si="0"/>
        <v>1</v>
      </c>
      <c r="I40" s="7" t="str">
        <f t="shared" si="1"/>
        <v>Unid</v>
      </c>
      <c r="J40" s="17">
        <f ca="1">IFERROR(__xludf.DUMMYFUNCTION("roundup(H40/filter(Productos!I:I,Productos!A:A=C40),1)"),1)</f>
        <v>1</v>
      </c>
      <c r="K40" s="14"/>
      <c r="L40" s="14"/>
      <c r="M40" s="7"/>
      <c r="N40" s="14"/>
      <c r="O40" s="14"/>
      <c r="P40" s="14"/>
      <c r="Q40" s="14"/>
      <c r="R40" s="14"/>
      <c r="S40" s="14"/>
      <c r="T40" s="14"/>
      <c r="U40" s="14"/>
      <c r="V40" s="14"/>
      <c r="W40" s="14"/>
      <c r="X40" s="14"/>
      <c r="Y40" s="14"/>
      <c r="Z40" s="14"/>
      <c r="AA40" s="14"/>
    </row>
    <row r="41" spans="1:27" ht="15.75" customHeight="1" x14ac:dyDescent="0.15">
      <c r="A41" s="14">
        <v>10003</v>
      </c>
      <c r="B41" s="7" t="str">
        <f t="array" ref="B41">INDEX(Productos!$A:B,MATCH($A41,Productos!$A:$A),COLUMN(B41))</f>
        <v>California Maki Mix</v>
      </c>
      <c r="C41" s="12">
        <v>1013</v>
      </c>
      <c r="D41" s="7" t="str">
        <f t="array" ref="D41">INDEX(Productos!$A:B,MATCH($C41,Productos!$A:$A),2)</f>
        <v>Masago</v>
      </c>
      <c r="E41" s="12">
        <v>0.05</v>
      </c>
      <c r="F41" s="23" t="s">
        <v>33</v>
      </c>
      <c r="G41" s="14">
        <f ca="1">IFERROR(__xludf.DUMMYFUNCTION("filter(Productos!K:K,A41=Productos!A:A)"),1)</f>
        <v>1</v>
      </c>
      <c r="H41" s="7">
        <f t="shared" ca="1" si="0"/>
        <v>0.05</v>
      </c>
      <c r="I41" s="7" t="str">
        <f t="shared" si="1"/>
        <v>Kg</v>
      </c>
      <c r="J41" s="17">
        <f ca="1">IFERROR(__xludf.DUMMYFUNCTION("roundup(H41/filter(Productos!I:I,Productos!A:A=C41),1)"),5)</f>
        <v>5</v>
      </c>
      <c r="K41" s="14"/>
      <c r="L41" s="14"/>
      <c r="M41" s="7"/>
      <c r="N41" s="14"/>
      <c r="O41" s="14"/>
      <c r="P41" s="14"/>
      <c r="Q41" s="14"/>
      <c r="R41" s="14"/>
      <c r="S41" s="14"/>
      <c r="T41" s="14"/>
      <c r="U41" s="14"/>
      <c r="V41" s="14"/>
      <c r="W41" s="14"/>
      <c r="X41" s="14"/>
      <c r="Y41" s="14"/>
      <c r="Z41" s="14"/>
      <c r="AA41" s="14"/>
    </row>
    <row r="42" spans="1:27" ht="15.75" customHeight="1" x14ac:dyDescent="0.15">
      <c r="A42" s="14">
        <v>10003</v>
      </c>
      <c r="B42" s="7" t="str">
        <f t="array" ref="B42">INDEX(Productos!$A:B,MATCH($A42,Productos!$A:$A),COLUMN(B42))</f>
        <v>California Maki Mix</v>
      </c>
      <c r="C42" s="12">
        <v>1210</v>
      </c>
      <c r="D42" s="7" t="str">
        <f t="array" ref="D42">INDEX(Productos!$A:B,MATCH($C42,Productos!$A:$A),2)</f>
        <v>Palta cortada para roll</v>
      </c>
      <c r="E42" s="12">
        <v>1</v>
      </c>
      <c r="F42" s="12" t="s">
        <v>42</v>
      </c>
      <c r="G42" s="14">
        <f ca="1">IFERROR(__xludf.DUMMYFUNCTION("filter(Productos!K:K,A42=Productos!A:A)"),1)</f>
        <v>1</v>
      </c>
      <c r="H42" s="7">
        <f t="shared" ca="1" si="0"/>
        <v>1</v>
      </c>
      <c r="I42" s="7" t="str">
        <f t="shared" si="1"/>
        <v>Unid</v>
      </c>
      <c r="J42" s="17">
        <f ca="1">IFERROR(__xludf.DUMMYFUNCTION("roundup(H42/filter(Productos!I:I,Productos!A:A=C42),1)"),1)</f>
        <v>1</v>
      </c>
      <c r="K42" s="14"/>
      <c r="L42" s="14"/>
      <c r="M42" s="7"/>
      <c r="N42" s="14"/>
      <c r="O42" s="14"/>
      <c r="P42" s="14"/>
      <c r="Q42" s="14"/>
      <c r="R42" s="14"/>
      <c r="S42" s="14"/>
      <c r="T42" s="14"/>
      <c r="U42" s="14"/>
      <c r="V42" s="14"/>
      <c r="W42" s="14"/>
      <c r="X42" s="14"/>
      <c r="Y42" s="14"/>
      <c r="Z42" s="14"/>
      <c r="AA42" s="14"/>
    </row>
    <row r="43" spans="1:27" ht="15.75" customHeight="1" x14ac:dyDescent="0.15">
      <c r="A43" s="14">
        <v>10003</v>
      </c>
      <c r="B43" s="7" t="str">
        <f t="array" ref="B43">INDEX(Productos!$A:B,MATCH($A43,Productos!$A:$A),COLUMN(B43))</f>
        <v>California Maki Mix</v>
      </c>
      <c r="C43" s="12">
        <v>1211</v>
      </c>
      <c r="D43" s="7" t="str">
        <f t="array" ref="D43">INDEX(Productos!$A:B,MATCH($C43,Productos!$A:$A),2)</f>
        <v>Sésamo tostado para envoltura</v>
      </c>
      <c r="E43" s="12">
        <v>1</v>
      </c>
      <c r="F43" s="12" t="s">
        <v>42</v>
      </c>
      <c r="G43" s="14">
        <f ca="1">IFERROR(__xludf.DUMMYFUNCTION("filter(Productos!K:K,A43=Productos!A:A)"),1)</f>
        <v>1</v>
      </c>
      <c r="H43" s="7">
        <f t="shared" ca="1" si="0"/>
        <v>1</v>
      </c>
      <c r="I43" s="7" t="str">
        <f t="shared" si="1"/>
        <v>Unid</v>
      </c>
      <c r="J43" s="17">
        <f ca="1">IFERROR(__xludf.DUMMYFUNCTION("roundup(H43/filter(Productos!I:I,Productos!A:A=C43),1)"),1)</f>
        <v>1</v>
      </c>
      <c r="K43" s="14"/>
      <c r="L43" s="14"/>
      <c r="M43" s="7"/>
      <c r="N43" s="14"/>
      <c r="O43" s="14"/>
      <c r="P43" s="14"/>
      <c r="Q43" s="14"/>
      <c r="R43" s="14"/>
      <c r="S43" s="14"/>
      <c r="T43" s="14"/>
      <c r="U43" s="14"/>
      <c r="V43" s="14"/>
      <c r="W43" s="14"/>
      <c r="X43" s="14"/>
      <c r="Y43" s="14"/>
      <c r="Z43" s="14"/>
      <c r="AA43" s="14"/>
    </row>
    <row r="44" spans="1:27" ht="15.75" customHeight="1" x14ac:dyDescent="0.15">
      <c r="A44" s="7">
        <v>10003</v>
      </c>
      <c r="B44" s="7" t="str">
        <f t="array" ref="B44">INDEX(Productos!$A:B,MATCH($A44,Productos!$A:$A),COLUMN(B44))</f>
        <v>California Maki Mix</v>
      </c>
      <c r="C44" s="12">
        <v>1116</v>
      </c>
      <c r="D44" s="7" t="str">
        <f t="array" ref="D44">INDEX(Productos!$A:B,MATCH($C44,Productos!$A:$A),2)</f>
        <v>Nori entero cortado para roll</v>
      </c>
      <c r="E44" s="12">
        <v>1</v>
      </c>
      <c r="F44" s="12" t="s">
        <v>42</v>
      </c>
      <c r="G44" s="14">
        <f ca="1">IFERROR(__xludf.DUMMYFUNCTION("filter(Productos!K:K,A44=Productos!A:A)"),1)</f>
        <v>1</v>
      </c>
      <c r="H44" s="7">
        <f t="shared" ca="1" si="0"/>
        <v>1</v>
      </c>
      <c r="I44" s="7" t="str">
        <f t="shared" si="1"/>
        <v>Unid</v>
      </c>
      <c r="J44" s="17">
        <f ca="1">IFERROR(__xludf.DUMMYFUNCTION("roundup(H44/filter(Productos!I:I,Productos!A:A=C44),1)"),1)</f>
        <v>1</v>
      </c>
      <c r="K44" s="14"/>
      <c r="L44" s="7"/>
      <c r="M44" s="7"/>
      <c r="N44" s="14"/>
      <c r="O44" s="14"/>
      <c r="P44" s="14"/>
      <c r="Q44" s="14"/>
      <c r="R44" s="14"/>
      <c r="S44" s="14"/>
      <c r="T44" s="14"/>
      <c r="U44" s="14"/>
      <c r="V44" s="14"/>
      <c r="W44" s="14"/>
      <c r="X44" s="14"/>
      <c r="Y44" s="14"/>
      <c r="Z44" s="14"/>
      <c r="AA44" s="14"/>
    </row>
    <row r="45" spans="1:27" ht="13" x14ac:dyDescent="0.15">
      <c r="A45" s="14">
        <v>10004</v>
      </c>
      <c r="B45" s="7" t="str">
        <f t="array" ref="B45">INDEX(Productos!$A:B,MATCH($A45,Productos!$A:$A),COLUMN(B45))</f>
        <v>California Ebi Sésamo</v>
      </c>
      <c r="C45" s="12">
        <v>1201</v>
      </c>
      <c r="D45" s="7" t="str">
        <f t="array" ref="D45">INDEX(Productos!$A:B,MATCH($C45,Productos!$A:$A),2)</f>
        <v>Arroz cocido para roll</v>
      </c>
      <c r="E45" s="12">
        <v>1</v>
      </c>
      <c r="F45" s="12" t="s">
        <v>42</v>
      </c>
      <c r="G45" s="14">
        <f ca="1">IFERROR(__xludf.DUMMYFUNCTION("filter(Productos!K:K,A45=Productos!A:A)"),1)</f>
        <v>1</v>
      </c>
      <c r="H45" s="7">
        <f t="shared" ca="1" si="0"/>
        <v>1</v>
      </c>
      <c r="I45" s="7" t="str">
        <f t="shared" si="1"/>
        <v>Unid</v>
      </c>
      <c r="J45" s="17">
        <f ca="1">IFERROR(__xludf.DUMMYFUNCTION("roundup(H45/filter(Productos!I:I,Productos!A:A=C45),1)"),1)</f>
        <v>1</v>
      </c>
      <c r="K45" s="14"/>
      <c r="L45" s="14"/>
      <c r="M45" s="7"/>
      <c r="N45" s="14"/>
      <c r="O45" s="14"/>
      <c r="P45" s="14"/>
      <c r="Q45" s="14"/>
      <c r="R45" s="14"/>
      <c r="S45" s="14"/>
      <c r="T45" s="14"/>
      <c r="U45" s="14"/>
      <c r="V45" s="14"/>
      <c r="W45" s="14"/>
      <c r="X45" s="14"/>
      <c r="Y45" s="14"/>
      <c r="Z45" s="14"/>
      <c r="AA45" s="14"/>
    </row>
    <row r="46" spans="1:27" ht="13" x14ac:dyDescent="0.15">
      <c r="A46" s="14">
        <v>10004</v>
      </c>
      <c r="B46" s="7" t="str">
        <f t="array" ref="B46">INDEX(Productos!$A:B,MATCH($A46,Productos!$A:$A),COLUMN(B46))</f>
        <v>California Ebi Sésamo</v>
      </c>
      <c r="C46" s="12">
        <v>1106</v>
      </c>
      <c r="D46" s="7" t="str">
        <f t="array" ref="D46">INDEX(Productos!$A:B,MATCH($C46,Productos!$A:$A),2)</f>
        <v>Camarón cocido</v>
      </c>
      <c r="E46" s="12">
        <v>4</v>
      </c>
      <c r="F46" s="23" t="s">
        <v>42</v>
      </c>
      <c r="G46" s="14">
        <f ca="1">IFERROR(__xludf.DUMMYFUNCTION("filter(Productos!K:K,A46=Productos!A:A)"),1)</f>
        <v>1</v>
      </c>
      <c r="H46" s="7">
        <f t="shared" ca="1" si="0"/>
        <v>4</v>
      </c>
      <c r="I46" s="7" t="str">
        <f t="shared" si="1"/>
        <v>Unid</v>
      </c>
      <c r="J46" s="17">
        <f ca="1">IFERROR(__xludf.DUMMYFUNCTION("roundup(H46/filter(Productos!I:I,Productos!A:A=C46),1)"),4)</f>
        <v>4</v>
      </c>
      <c r="K46" s="14"/>
      <c r="L46" s="14"/>
      <c r="M46" s="7"/>
      <c r="N46" s="14"/>
      <c r="O46" s="14"/>
      <c r="P46" s="14"/>
      <c r="Q46" s="14"/>
      <c r="R46" s="14"/>
      <c r="S46" s="14"/>
      <c r="T46" s="14"/>
      <c r="U46" s="14"/>
      <c r="V46" s="14"/>
      <c r="W46" s="14"/>
      <c r="X46" s="14"/>
      <c r="Y46" s="14"/>
      <c r="Z46" s="14"/>
      <c r="AA46" s="14"/>
    </row>
    <row r="47" spans="1:27" ht="13" x14ac:dyDescent="0.15">
      <c r="A47" s="14">
        <v>10004</v>
      </c>
      <c r="B47" s="7" t="str">
        <f t="array" ref="B47">INDEX(Productos!$A:B,MATCH($A47,Productos!$A:$A),COLUMN(B47))</f>
        <v>California Ebi Sésamo</v>
      </c>
      <c r="C47" s="12">
        <v>1210</v>
      </c>
      <c r="D47" s="7" t="str">
        <f t="array" ref="D47">INDEX(Productos!$A:B,MATCH($C47,Productos!$A:$A),2)</f>
        <v>Palta cortada para roll</v>
      </c>
      <c r="E47" s="12">
        <v>1</v>
      </c>
      <c r="F47" s="12" t="s">
        <v>42</v>
      </c>
      <c r="G47" s="14">
        <f ca="1">IFERROR(__xludf.DUMMYFUNCTION("filter(Productos!K:K,A47=Productos!A:A)"),1)</f>
        <v>1</v>
      </c>
      <c r="H47" s="7">
        <f t="shared" ca="1" si="0"/>
        <v>1</v>
      </c>
      <c r="I47" s="7" t="str">
        <f t="shared" si="1"/>
        <v>Unid</v>
      </c>
      <c r="J47" s="17">
        <f ca="1">IFERROR(__xludf.DUMMYFUNCTION("roundup(H47/filter(Productos!I:I,Productos!A:A=C47),1)"),1)</f>
        <v>1</v>
      </c>
      <c r="K47" s="14"/>
      <c r="L47" s="14"/>
      <c r="M47" s="7"/>
      <c r="N47" s="14"/>
      <c r="O47" s="14"/>
      <c r="P47" s="14"/>
      <c r="Q47" s="14"/>
      <c r="R47" s="14"/>
      <c r="S47" s="14"/>
      <c r="T47" s="14"/>
      <c r="U47" s="14"/>
      <c r="V47" s="14"/>
      <c r="W47" s="14"/>
      <c r="X47" s="14"/>
      <c r="Y47" s="14"/>
      <c r="Z47" s="14"/>
      <c r="AA47" s="14"/>
    </row>
    <row r="48" spans="1:27" ht="13" x14ac:dyDescent="0.15">
      <c r="A48" s="14">
        <v>10004</v>
      </c>
      <c r="B48" s="7" t="str">
        <f t="array" ref="B48">INDEX(Productos!$A:B,MATCH($A48,Productos!$A:$A),COLUMN(B48))</f>
        <v>California Ebi Sésamo</v>
      </c>
      <c r="C48" s="12">
        <v>1211</v>
      </c>
      <c r="D48" s="7" t="str">
        <f t="array" ref="D48">INDEX(Productos!$A:B,MATCH($C48,Productos!$A:$A),2)</f>
        <v>Sésamo tostado para envoltura</v>
      </c>
      <c r="E48" s="12">
        <v>1</v>
      </c>
      <c r="F48" s="12" t="s">
        <v>42</v>
      </c>
      <c r="G48" s="14">
        <f ca="1">IFERROR(__xludf.DUMMYFUNCTION("filter(Productos!K:K,A48=Productos!A:A)"),1)</f>
        <v>1</v>
      </c>
      <c r="H48" s="7">
        <f t="shared" ca="1" si="0"/>
        <v>1</v>
      </c>
      <c r="I48" s="7" t="str">
        <f t="shared" si="1"/>
        <v>Unid</v>
      </c>
      <c r="J48" s="17">
        <f ca="1">IFERROR(__xludf.DUMMYFUNCTION("roundup(H48/filter(Productos!I:I,Productos!A:A=C48),1)"),1)</f>
        <v>1</v>
      </c>
      <c r="K48" s="14"/>
      <c r="L48" s="14"/>
      <c r="M48" s="7"/>
      <c r="N48" s="14"/>
      <c r="O48" s="14"/>
      <c r="P48" s="14"/>
      <c r="Q48" s="14"/>
      <c r="R48" s="14"/>
      <c r="S48" s="14"/>
      <c r="T48" s="14"/>
      <c r="U48" s="14"/>
      <c r="V48" s="14"/>
      <c r="W48" s="14"/>
      <c r="X48" s="14"/>
      <c r="Y48" s="14"/>
      <c r="Z48" s="14"/>
      <c r="AA48" s="14"/>
    </row>
    <row r="49" spans="1:27" ht="13" x14ac:dyDescent="0.15">
      <c r="A49" s="14">
        <v>10004</v>
      </c>
      <c r="B49" s="7" t="str">
        <f t="array" ref="B49">INDEX(Productos!$A:B,MATCH($A49,Productos!$A:$A),COLUMN(B49))</f>
        <v>California Ebi Sésamo</v>
      </c>
      <c r="C49" s="12">
        <v>1116</v>
      </c>
      <c r="D49" s="7" t="str">
        <f t="array" ref="D49">INDEX(Productos!$A:B,MATCH($C49,Productos!$A:$A),2)</f>
        <v>Nori entero cortado para roll</v>
      </c>
      <c r="E49" s="12">
        <v>1</v>
      </c>
      <c r="F49" s="12" t="s">
        <v>42</v>
      </c>
      <c r="G49" s="14">
        <f ca="1">IFERROR(__xludf.DUMMYFUNCTION("filter(Productos!K:K,A49=Productos!A:A)"),1)</f>
        <v>1</v>
      </c>
      <c r="H49" s="7">
        <f t="shared" ca="1" si="0"/>
        <v>1</v>
      </c>
      <c r="I49" s="7" t="str">
        <f t="shared" si="1"/>
        <v>Unid</v>
      </c>
      <c r="J49" s="17">
        <f ca="1">IFERROR(__xludf.DUMMYFUNCTION("roundup(H49/filter(Productos!I:I,Productos!A:A=C49),1)"),1)</f>
        <v>1</v>
      </c>
      <c r="K49" s="14"/>
      <c r="L49" s="14"/>
      <c r="M49" s="7"/>
      <c r="N49" s="14"/>
      <c r="O49" s="14"/>
      <c r="P49" s="14"/>
      <c r="Q49" s="14"/>
      <c r="R49" s="14"/>
      <c r="S49" s="14"/>
      <c r="T49" s="14"/>
      <c r="U49" s="14"/>
      <c r="V49" s="14"/>
      <c r="W49" s="14"/>
      <c r="X49" s="14"/>
      <c r="Y49" s="14"/>
      <c r="Z49" s="14"/>
      <c r="AA49" s="14"/>
    </row>
    <row r="50" spans="1:27" ht="13" x14ac:dyDescent="0.15">
      <c r="A50" s="14">
        <v>10005</v>
      </c>
      <c r="B50" s="7" t="str">
        <f t="array" ref="B50">INDEX(Productos!$A:B,MATCH($A50,Productos!$A:$A),COLUMN(B50))</f>
        <v>California Ebi Masago</v>
      </c>
      <c r="C50" s="12">
        <v>1201</v>
      </c>
      <c r="D50" s="7" t="str">
        <f t="array" ref="D50">INDEX(Productos!$A:B,MATCH($C50,Productos!$A:$A),2)</f>
        <v>Arroz cocido para roll</v>
      </c>
      <c r="E50" s="12">
        <v>1</v>
      </c>
      <c r="F50" s="12" t="s">
        <v>42</v>
      </c>
      <c r="G50" s="14">
        <f ca="1">IFERROR(__xludf.DUMMYFUNCTION("filter(Productos!K:K,A50=Productos!A:A)"),1)</f>
        <v>1</v>
      </c>
      <c r="H50" s="7">
        <f t="shared" ca="1" si="0"/>
        <v>1</v>
      </c>
      <c r="I50" s="7" t="str">
        <f t="shared" si="1"/>
        <v>Unid</v>
      </c>
      <c r="J50" s="17">
        <f ca="1">IFERROR(__xludf.DUMMYFUNCTION("roundup(H50/filter(Productos!I:I,Productos!A:A=C50),1)"),1)</f>
        <v>1</v>
      </c>
      <c r="K50" s="14"/>
      <c r="L50" s="14"/>
      <c r="M50" s="7"/>
      <c r="N50" s="14"/>
      <c r="O50" s="14"/>
      <c r="P50" s="14"/>
      <c r="Q50" s="14"/>
      <c r="R50" s="14"/>
      <c r="S50" s="14"/>
      <c r="T50" s="14"/>
      <c r="U50" s="14"/>
      <c r="V50" s="14"/>
      <c r="W50" s="14"/>
      <c r="X50" s="14"/>
      <c r="Y50" s="14"/>
      <c r="Z50" s="14"/>
      <c r="AA50" s="14"/>
    </row>
    <row r="51" spans="1:27" ht="13" x14ac:dyDescent="0.15">
      <c r="A51" s="14">
        <v>10005</v>
      </c>
      <c r="B51" s="7" t="str">
        <f t="array" ref="B51">INDEX(Productos!$A:B,MATCH($A51,Productos!$A:$A),COLUMN(B51))</f>
        <v>California Ebi Masago</v>
      </c>
      <c r="C51" s="12">
        <v>1106</v>
      </c>
      <c r="D51" s="7" t="str">
        <f t="array" ref="D51">INDEX(Productos!$A:B,MATCH($C51,Productos!$A:$A),2)</f>
        <v>Camarón cocido</v>
      </c>
      <c r="E51" s="12">
        <v>4</v>
      </c>
      <c r="F51" s="23" t="s">
        <v>42</v>
      </c>
      <c r="G51" s="14">
        <f ca="1">IFERROR(__xludf.DUMMYFUNCTION("filter(Productos!K:K,A51=Productos!A:A)"),1)</f>
        <v>1</v>
      </c>
      <c r="H51" s="7">
        <f t="shared" ca="1" si="0"/>
        <v>4</v>
      </c>
      <c r="I51" s="7" t="str">
        <f t="shared" si="1"/>
        <v>Unid</v>
      </c>
      <c r="J51" s="17">
        <f ca="1">IFERROR(__xludf.DUMMYFUNCTION("roundup(H51/filter(Productos!I:I,Productos!A:A=C51),1)"),4)</f>
        <v>4</v>
      </c>
      <c r="K51" s="14"/>
      <c r="L51" s="14"/>
      <c r="M51" s="7"/>
      <c r="N51" s="14"/>
      <c r="O51" s="14"/>
      <c r="P51" s="14"/>
      <c r="Q51" s="14"/>
      <c r="R51" s="14"/>
      <c r="S51" s="14"/>
      <c r="T51" s="14"/>
      <c r="U51" s="14"/>
      <c r="V51" s="14"/>
      <c r="W51" s="14"/>
      <c r="X51" s="14"/>
      <c r="Y51" s="14"/>
      <c r="Z51" s="14"/>
      <c r="AA51" s="14"/>
    </row>
    <row r="52" spans="1:27" ht="13" x14ac:dyDescent="0.15">
      <c r="A52" s="14">
        <v>10005</v>
      </c>
      <c r="B52" s="7" t="str">
        <f t="array" ref="B52">INDEX(Productos!$A:B,MATCH($A52,Productos!$A:$A),COLUMN(B52))</f>
        <v>California Ebi Masago</v>
      </c>
      <c r="C52" s="12">
        <v>1013</v>
      </c>
      <c r="D52" s="7" t="str">
        <f t="array" ref="D52">INDEX(Productos!$A:B,MATCH($C52,Productos!$A:$A),2)</f>
        <v>Masago</v>
      </c>
      <c r="E52" s="12">
        <v>0.05</v>
      </c>
      <c r="F52" s="23" t="s">
        <v>33</v>
      </c>
      <c r="G52" s="14">
        <f ca="1">IFERROR(__xludf.DUMMYFUNCTION("filter(Productos!K:K,A52=Productos!A:A)"),1)</f>
        <v>1</v>
      </c>
      <c r="H52" s="7">
        <f t="shared" ca="1" si="0"/>
        <v>0.05</v>
      </c>
      <c r="I52" s="7" t="str">
        <f t="shared" si="1"/>
        <v>Kg</v>
      </c>
      <c r="J52" s="17">
        <f ca="1">IFERROR(__xludf.DUMMYFUNCTION("roundup(H52/filter(Productos!I:I,Productos!A:A=C52),1)"),5)</f>
        <v>5</v>
      </c>
      <c r="K52" s="14"/>
      <c r="L52" s="14"/>
      <c r="M52" s="7"/>
      <c r="N52" s="14"/>
      <c r="O52" s="14"/>
      <c r="P52" s="14"/>
      <c r="Q52" s="14"/>
      <c r="R52" s="14"/>
      <c r="S52" s="14"/>
      <c r="T52" s="14"/>
      <c r="U52" s="14"/>
      <c r="V52" s="14"/>
      <c r="W52" s="14"/>
      <c r="X52" s="14"/>
      <c r="Y52" s="14"/>
      <c r="Z52" s="14"/>
      <c r="AA52" s="14"/>
    </row>
    <row r="53" spans="1:27" ht="13" x14ac:dyDescent="0.15">
      <c r="A53" s="14">
        <v>10005</v>
      </c>
      <c r="B53" s="7" t="str">
        <f t="array" ref="B53">INDEX(Productos!$A:B,MATCH($A53,Productos!$A:$A),COLUMN(B53))</f>
        <v>California Ebi Masago</v>
      </c>
      <c r="C53" s="12">
        <v>1210</v>
      </c>
      <c r="D53" s="7" t="str">
        <f t="array" ref="D53">INDEX(Productos!$A:B,MATCH($C53,Productos!$A:$A),2)</f>
        <v>Palta cortada para roll</v>
      </c>
      <c r="E53" s="12">
        <v>1</v>
      </c>
      <c r="F53" s="12" t="s">
        <v>42</v>
      </c>
      <c r="G53" s="14">
        <f ca="1">IFERROR(__xludf.DUMMYFUNCTION("filter(Productos!K:K,A53=Productos!A:A)"),1)</f>
        <v>1</v>
      </c>
      <c r="H53" s="7">
        <f t="shared" ca="1" si="0"/>
        <v>1</v>
      </c>
      <c r="I53" s="7" t="str">
        <f t="shared" si="1"/>
        <v>Unid</v>
      </c>
      <c r="J53" s="17">
        <f ca="1">IFERROR(__xludf.DUMMYFUNCTION("roundup(H53/filter(Productos!I:I,Productos!A:A=C53),1)"),1)</f>
        <v>1</v>
      </c>
      <c r="K53" s="14"/>
      <c r="L53" s="14"/>
      <c r="M53" s="7"/>
      <c r="N53" s="14"/>
      <c r="O53" s="14"/>
      <c r="P53" s="14"/>
      <c r="Q53" s="14"/>
      <c r="R53" s="14"/>
      <c r="S53" s="14"/>
      <c r="T53" s="14"/>
      <c r="U53" s="14"/>
      <c r="V53" s="14"/>
      <c r="W53" s="14"/>
      <c r="X53" s="14"/>
      <c r="Y53" s="14"/>
      <c r="Z53" s="14"/>
      <c r="AA53" s="14"/>
    </row>
    <row r="54" spans="1:27" ht="13" x14ac:dyDescent="0.15">
      <c r="A54" s="14">
        <v>10005</v>
      </c>
      <c r="B54" s="7" t="str">
        <f t="array" ref="B54">INDEX(Productos!$A:B,MATCH($A54,Productos!$A:$A),COLUMN(B54))</f>
        <v>California Ebi Masago</v>
      </c>
      <c r="C54" s="12">
        <v>1116</v>
      </c>
      <c r="D54" s="7" t="str">
        <f t="array" ref="D54">INDEX(Productos!$A:B,MATCH($C54,Productos!$A:$A),2)</f>
        <v>Nori entero cortado para roll</v>
      </c>
      <c r="E54" s="12">
        <v>1</v>
      </c>
      <c r="F54" s="12" t="s">
        <v>42</v>
      </c>
      <c r="G54" s="14">
        <f ca="1">IFERROR(__xludf.DUMMYFUNCTION("filter(Productos!K:K,A54=Productos!A:A)"),1)</f>
        <v>1</v>
      </c>
      <c r="H54" s="7">
        <f t="shared" ca="1" si="0"/>
        <v>1</v>
      </c>
      <c r="I54" s="7" t="str">
        <f t="shared" si="1"/>
        <v>Unid</v>
      </c>
      <c r="J54" s="17">
        <f ca="1">IFERROR(__xludf.DUMMYFUNCTION("roundup(H54/filter(Productos!I:I,Productos!A:A=C54),1)"),1)</f>
        <v>1</v>
      </c>
      <c r="K54" s="14"/>
      <c r="L54" s="14"/>
      <c r="M54" s="7"/>
      <c r="N54" s="14"/>
      <c r="O54" s="14"/>
      <c r="P54" s="14"/>
      <c r="Q54" s="14"/>
      <c r="R54" s="14"/>
      <c r="S54" s="14"/>
      <c r="T54" s="14"/>
      <c r="U54" s="14"/>
      <c r="V54" s="14"/>
      <c r="W54" s="14"/>
      <c r="X54" s="14"/>
      <c r="Y54" s="14"/>
      <c r="Z54" s="14"/>
      <c r="AA54" s="14"/>
    </row>
    <row r="55" spans="1:27" ht="13" x14ac:dyDescent="0.15">
      <c r="A55" s="14">
        <v>10006</v>
      </c>
      <c r="B55" s="7" t="str">
        <f t="array" ref="B55">INDEX(Productos!$A:B,MATCH($A55,Productos!$A:$A),COLUMN(B55))</f>
        <v>California Sake Sésamo</v>
      </c>
      <c r="C55" s="12">
        <v>1201</v>
      </c>
      <c r="D55" s="7" t="str">
        <f t="array" ref="D55">INDEX(Productos!$A:B,MATCH($C55,Productos!$A:$A),2)</f>
        <v>Arroz cocido para roll</v>
      </c>
      <c r="E55" s="12">
        <v>1</v>
      </c>
      <c r="F55" s="12" t="s">
        <v>42</v>
      </c>
      <c r="G55" s="14">
        <f ca="1">IFERROR(__xludf.DUMMYFUNCTION("filter(Productos!K:K,A55=Productos!A:A)"),1)</f>
        <v>1</v>
      </c>
      <c r="H55" s="7">
        <f t="shared" ca="1" si="0"/>
        <v>1</v>
      </c>
      <c r="I55" s="7" t="str">
        <f t="shared" si="1"/>
        <v>Unid</v>
      </c>
      <c r="J55" s="17">
        <f ca="1">IFERROR(__xludf.DUMMYFUNCTION("roundup(H55/filter(Productos!I:I,Productos!A:A=C55),1)"),1)</f>
        <v>1</v>
      </c>
      <c r="K55" s="14"/>
      <c r="L55" s="14"/>
      <c r="M55" s="7"/>
      <c r="N55" s="14"/>
      <c r="O55" s="14"/>
      <c r="P55" s="14"/>
      <c r="Q55" s="14"/>
      <c r="R55" s="14"/>
      <c r="S55" s="14"/>
      <c r="T55" s="14"/>
      <c r="U55" s="14"/>
      <c r="V55" s="14"/>
      <c r="W55" s="14"/>
      <c r="X55" s="14"/>
      <c r="Y55" s="14"/>
      <c r="Z55" s="14"/>
      <c r="AA55" s="14"/>
    </row>
    <row r="56" spans="1:27" ht="13" x14ac:dyDescent="0.15">
      <c r="A56" s="14">
        <v>10006</v>
      </c>
      <c r="B56" s="7" t="str">
        <f t="array" ref="B56">INDEX(Productos!$A:B,MATCH($A56,Productos!$A:$A),COLUMN(B56))</f>
        <v>California Sake Sésamo</v>
      </c>
      <c r="C56" s="12">
        <v>1210</v>
      </c>
      <c r="D56" s="7" t="str">
        <f t="array" ref="D56">INDEX(Productos!$A:B,MATCH($C56,Productos!$A:$A),2)</f>
        <v>Palta cortada para roll</v>
      </c>
      <c r="E56" s="12">
        <v>1</v>
      </c>
      <c r="F56" s="12" t="s">
        <v>42</v>
      </c>
      <c r="G56" s="14">
        <f ca="1">IFERROR(__xludf.DUMMYFUNCTION("filter(Productos!K:K,A56=Productos!A:A)"),1)</f>
        <v>1</v>
      </c>
      <c r="H56" s="7">
        <f t="shared" ca="1" si="0"/>
        <v>1</v>
      </c>
      <c r="I56" s="7" t="str">
        <f t="shared" si="1"/>
        <v>Unid</v>
      </c>
      <c r="J56" s="17">
        <f ca="1">IFERROR(__xludf.DUMMYFUNCTION("roundup(H56/filter(Productos!I:I,Productos!A:A=C56),1)"),1)</f>
        <v>1</v>
      </c>
      <c r="K56" s="14"/>
      <c r="L56" s="14"/>
      <c r="M56" s="7"/>
      <c r="N56" s="14"/>
      <c r="O56" s="14"/>
      <c r="P56" s="14"/>
      <c r="Q56" s="14"/>
      <c r="R56" s="14"/>
      <c r="S56" s="14"/>
      <c r="T56" s="14"/>
      <c r="U56" s="14"/>
      <c r="V56" s="14"/>
      <c r="W56" s="14"/>
      <c r="X56" s="14"/>
      <c r="Y56" s="14"/>
      <c r="Z56" s="14"/>
      <c r="AA56" s="14"/>
    </row>
    <row r="57" spans="1:27" ht="13" x14ac:dyDescent="0.15">
      <c r="A57" s="14">
        <v>10006</v>
      </c>
      <c r="B57" s="7" t="str">
        <f t="array" ref="B57">INDEX(Productos!$A:B,MATCH($A57,Productos!$A:$A),COLUMN(B57))</f>
        <v>California Sake Sésamo</v>
      </c>
      <c r="C57" s="12">
        <v>1107</v>
      </c>
      <c r="D57" s="7" t="str">
        <f t="array" ref="D57">INDEX(Productos!$A:B,MATCH($C57,Productos!$A:$A),2)</f>
        <v>Salmón cortado para roll</v>
      </c>
      <c r="E57" s="12">
        <v>1</v>
      </c>
      <c r="F57" s="12" t="s">
        <v>42</v>
      </c>
      <c r="G57" s="14">
        <f ca="1">IFERROR(__xludf.DUMMYFUNCTION("filter(Productos!K:K,A57=Productos!A:A)"),1)</f>
        <v>1</v>
      </c>
      <c r="H57" s="7">
        <f t="shared" ca="1" si="0"/>
        <v>1</v>
      </c>
      <c r="I57" s="7" t="str">
        <f t="shared" si="1"/>
        <v>Unid</v>
      </c>
      <c r="J57" s="17">
        <f ca="1">IFERROR(__xludf.DUMMYFUNCTION("roundup(H57/filter(Productos!I:I,Productos!A:A=C57),1)"),1)</f>
        <v>1</v>
      </c>
      <c r="K57" s="14"/>
      <c r="L57" s="14"/>
      <c r="M57" s="7"/>
      <c r="N57" s="14"/>
      <c r="O57" s="14"/>
      <c r="P57" s="14"/>
      <c r="Q57" s="14"/>
      <c r="R57" s="14"/>
      <c r="S57" s="14"/>
      <c r="T57" s="14"/>
      <c r="U57" s="14"/>
      <c r="V57" s="14"/>
      <c r="W57" s="14"/>
      <c r="X57" s="14"/>
      <c r="Y57" s="14"/>
      <c r="Z57" s="14"/>
      <c r="AA57" s="14"/>
    </row>
    <row r="58" spans="1:27" ht="13" x14ac:dyDescent="0.15">
      <c r="A58" s="14">
        <v>10006</v>
      </c>
      <c r="B58" s="7" t="str">
        <f t="array" ref="B58">INDEX(Productos!$A:B,MATCH($A58,Productos!$A:$A),COLUMN(B58))</f>
        <v>California Sake Sésamo</v>
      </c>
      <c r="C58" s="12">
        <v>1211</v>
      </c>
      <c r="D58" s="7" t="str">
        <f t="array" ref="D58">INDEX(Productos!$A:B,MATCH($C58,Productos!$A:$A),2)</f>
        <v>Sésamo tostado para envoltura</v>
      </c>
      <c r="E58" s="12">
        <v>1</v>
      </c>
      <c r="F58" s="12" t="s">
        <v>42</v>
      </c>
      <c r="G58" s="14">
        <f ca="1">IFERROR(__xludf.DUMMYFUNCTION("filter(Productos!K:K,A58=Productos!A:A)"),1)</f>
        <v>1</v>
      </c>
      <c r="H58" s="7">
        <f t="shared" ca="1" si="0"/>
        <v>1</v>
      </c>
      <c r="I58" s="7" t="str">
        <f t="shared" si="1"/>
        <v>Unid</v>
      </c>
      <c r="J58" s="17">
        <f ca="1">IFERROR(__xludf.DUMMYFUNCTION("roundup(H58/filter(Productos!I:I,Productos!A:A=C58),1)"),1)</f>
        <v>1</v>
      </c>
      <c r="K58" s="14"/>
      <c r="L58" s="14"/>
      <c r="M58" s="7"/>
      <c r="N58" s="14"/>
      <c r="O58" s="14"/>
      <c r="P58" s="14"/>
      <c r="Q58" s="14"/>
      <c r="R58" s="14"/>
      <c r="S58" s="14"/>
      <c r="T58" s="14"/>
      <c r="U58" s="14"/>
      <c r="V58" s="14"/>
      <c r="W58" s="14"/>
      <c r="X58" s="14"/>
      <c r="Y58" s="14"/>
      <c r="Z58" s="14"/>
      <c r="AA58" s="14"/>
    </row>
    <row r="59" spans="1:27" ht="13" x14ac:dyDescent="0.15">
      <c r="A59" s="7">
        <v>10006</v>
      </c>
      <c r="B59" s="7" t="str">
        <f t="array" ref="B59">INDEX(Productos!$A:B,MATCH($A59,Productos!$A:$A),COLUMN(B59))</f>
        <v>California Sake Sésamo</v>
      </c>
      <c r="C59" s="12">
        <v>1116</v>
      </c>
      <c r="D59" s="7" t="str">
        <f t="array" ref="D59">INDEX(Productos!$A:B,MATCH($C59,Productos!$A:$A),2)</f>
        <v>Nori entero cortado para roll</v>
      </c>
      <c r="E59" s="12">
        <v>1</v>
      </c>
      <c r="F59" s="12" t="s">
        <v>42</v>
      </c>
      <c r="G59" s="14">
        <f ca="1">IFERROR(__xludf.DUMMYFUNCTION("filter(Productos!K:K,A59=Productos!A:A)"),1)</f>
        <v>1</v>
      </c>
      <c r="H59" s="7">
        <f t="shared" ca="1" si="0"/>
        <v>1</v>
      </c>
      <c r="I59" s="7" t="str">
        <f t="shared" si="1"/>
        <v>Unid</v>
      </c>
      <c r="J59" s="17">
        <f ca="1">IFERROR(__xludf.DUMMYFUNCTION("roundup(H59/filter(Productos!I:I,Productos!A:A=C59),1)"),1)</f>
        <v>1</v>
      </c>
      <c r="K59" s="14"/>
      <c r="L59" s="7"/>
      <c r="M59" s="7"/>
      <c r="N59" s="14"/>
      <c r="O59" s="14"/>
      <c r="P59" s="14"/>
      <c r="Q59" s="14"/>
      <c r="R59" s="14"/>
      <c r="S59" s="14"/>
      <c r="T59" s="14"/>
      <c r="U59" s="14"/>
      <c r="V59" s="14"/>
      <c r="W59" s="14"/>
      <c r="X59" s="14"/>
      <c r="Y59" s="14"/>
      <c r="Z59" s="14"/>
      <c r="AA59" s="14"/>
    </row>
    <row r="60" spans="1:27" ht="13" x14ac:dyDescent="0.15">
      <c r="A60" s="14">
        <v>10007</v>
      </c>
      <c r="B60" s="7" t="str">
        <f t="array" ref="B60">INDEX(Productos!$A:B,MATCH($A60,Productos!$A:$A),COLUMN(B60))</f>
        <v>California Sake Masago</v>
      </c>
      <c r="C60" s="12">
        <v>1201</v>
      </c>
      <c r="D60" s="7" t="str">
        <f t="array" ref="D60">INDEX(Productos!$A:B,MATCH($C60,Productos!$A:$A),2)</f>
        <v>Arroz cocido para roll</v>
      </c>
      <c r="E60" s="12">
        <v>1</v>
      </c>
      <c r="F60" s="12" t="s">
        <v>42</v>
      </c>
      <c r="G60" s="14">
        <f ca="1">IFERROR(__xludf.DUMMYFUNCTION("filter(Productos!K:K,A60=Productos!A:A)"),1)</f>
        <v>1</v>
      </c>
      <c r="H60" s="7">
        <f t="shared" ca="1" si="0"/>
        <v>1</v>
      </c>
      <c r="I60" s="7" t="str">
        <f t="shared" si="1"/>
        <v>Unid</v>
      </c>
      <c r="J60" s="17">
        <f ca="1">IFERROR(__xludf.DUMMYFUNCTION("roundup(H60/filter(Productos!I:I,Productos!A:A=C60),1)"),1)</f>
        <v>1</v>
      </c>
      <c r="K60" s="14"/>
      <c r="L60" s="14"/>
      <c r="M60" s="7"/>
      <c r="N60" s="14"/>
      <c r="O60" s="14"/>
      <c r="P60" s="14"/>
      <c r="Q60" s="14"/>
      <c r="R60" s="14"/>
      <c r="S60" s="14"/>
      <c r="T60" s="14"/>
      <c r="U60" s="14"/>
      <c r="V60" s="14"/>
      <c r="W60" s="14"/>
      <c r="X60" s="14"/>
      <c r="Y60" s="14"/>
      <c r="Z60" s="14"/>
      <c r="AA60" s="14"/>
    </row>
    <row r="61" spans="1:27" ht="13" x14ac:dyDescent="0.15">
      <c r="A61" s="14">
        <v>10007</v>
      </c>
      <c r="B61" s="7" t="str">
        <f t="array" ref="B61">INDEX(Productos!$A:B,MATCH($A61,Productos!$A:$A),COLUMN(B61))</f>
        <v>California Sake Masago</v>
      </c>
      <c r="C61" s="12">
        <v>1013</v>
      </c>
      <c r="D61" s="7" t="str">
        <f t="array" ref="D61">INDEX(Productos!$A:B,MATCH($C61,Productos!$A:$A),2)</f>
        <v>Masago</v>
      </c>
      <c r="E61" s="12">
        <v>0.05</v>
      </c>
      <c r="F61" s="23" t="s">
        <v>33</v>
      </c>
      <c r="G61" s="14">
        <f ca="1">IFERROR(__xludf.DUMMYFUNCTION("filter(Productos!K:K,A61=Productos!A:A)"),1)</f>
        <v>1</v>
      </c>
      <c r="H61" s="7">
        <f t="shared" ca="1" si="0"/>
        <v>0.05</v>
      </c>
      <c r="I61" s="7" t="str">
        <f t="shared" si="1"/>
        <v>Kg</v>
      </c>
      <c r="J61" s="17">
        <f ca="1">IFERROR(__xludf.DUMMYFUNCTION("roundup(H61/filter(Productos!I:I,Productos!A:A=C61),1)"),5)</f>
        <v>5</v>
      </c>
      <c r="K61" s="7"/>
      <c r="L61" s="14"/>
      <c r="M61" s="7"/>
      <c r="N61" s="14"/>
      <c r="O61" s="14"/>
      <c r="P61" s="14"/>
      <c r="Q61" s="14"/>
      <c r="R61" s="14"/>
      <c r="S61" s="14"/>
      <c r="T61" s="14"/>
      <c r="U61" s="14"/>
      <c r="V61" s="14"/>
      <c r="W61" s="14"/>
      <c r="X61" s="14"/>
      <c r="Y61" s="14"/>
      <c r="Z61" s="14"/>
      <c r="AA61" s="14"/>
    </row>
    <row r="62" spans="1:27" ht="13" x14ac:dyDescent="0.15">
      <c r="A62" s="14">
        <v>10007</v>
      </c>
      <c r="B62" s="7" t="str">
        <f t="array" ref="B62">INDEX(Productos!$A:B,MATCH($A62,Productos!$A:$A),COLUMN(B62))</f>
        <v>California Sake Masago</v>
      </c>
      <c r="C62" s="12">
        <v>1210</v>
      </c>
      <c r="D62" s="7" t="str">
        <f t="array" ref="D62">INDEX(Productos!$A:B,MATCH($C62,Productos!$A:$A),2)</f>
        <v>Palta cortada para roll</v>
      </c>
      <c r="E62" s="12">
        <v>1</v>
      </c>
      <c r="F62" s="12" t="s">
        <v>42</v>
      </c>
      <c r="G62" s="14">
        <f ca="1">IFERROR(__xludf.DUMMYFUNCTION("filter(Productos!K:K,A62=Productos!A:A)"),1)</f>
        <v>1</v>
      </c>
      <c r="H62" s="7">
        <f t="shared" ca="1" si="0"/>
        <v>1</v>
      </c>
      <c r="I62" s="7" t="str">
        <f t="shared" si="1"/>
        <v>Unid</v>
      </c>
      <c r="J62" s="17">
        <f ca="1">IFERROR(__xludf.DUMMYFUNCTION("roundup(H62/filter(Productos!I:I,Productos!A:A=C62),1)"),1)</f>
        <v>1</v>
      </c>
      <c r="K62" s="7"/>
      <c r="L62" s="14"/>
      <c r="M62" s="7"/>
      <c r="N62" s="14"/>
      <c r="O62" s="14"/>
      <c r="P62" s="14"/>
      <c r="Q62" s="14"/>
      <c r="R62" s="14"/>
      <c r="S62" s="14"/>
      <c r="T62" s="14"/>
      <c r="U62" s="14"/>
      <c r="V62" s="14"/>
      <c r="W62" s="14"/>
      <c r="X62" s="14"/>
      <c r="Y62" s="14"/>
      <c r="Z62" s="14"/>
      <c r="AA62" s="14"/>
    </row>
    <row r="63" spans="1:27" ht="13" x14ac:dyDescent="0.15">
      <c r="A63" s="14">
        <v>10007</v>
      </c>
      <c r="B63" s="7" t="str">
        <f t="array" ref="B63">INDEX(Productos!$A:B,MATCH($A63,Productos!$A:$A),COLUMN(B63))</f>
        <v>California Sake Masago</v>
      </c>
      <c r="C63" s="12">
        <v>1107</v>
      </c>
      <c r="D63" s="7" t="str">
        <f t="array" ref="D63">INDEX(Productos!$A:B,MATCH($C63,Productos!$A:$A),2)</f>
        <v>Salmón cortado para roll</v>
      </c>
      <c r="E63" s="12">
        <v>1</v>
      </c>
      <c r="F63" s="12" t="s">
        <v>42</v>
      </c>
      <c r="G63" s="14">
        <f ca="1">IFERROR(__xludf.DUMMYFUNCTION("filter(Productos!K:K,A63=Productos!A:A)"),1)</f>
        <v>1</v>
      </c>
      <c r="H63" s="7">
        <f t="shared" ca="1" si="0"/>
        <v>1</v>
      </c>
      <c r="I63" s="7" t="str">
        <f t="shared" si="1"/>
        <v>Unid</v>
      </c>
      <c r="J63" s="17">
        <f ca="1">IFERROR(__xludf.DUMMYFUNCTION("roundup(H63/filter(Productos!I:I,Productos!A:A=C63),1)"),1)</f>
        <v>1</v>
      </c>
      <c r="K63" s="7"/>
      <c r="L63" s="14"/>
      <c r="M63" s="7"/>
      <c r="N63" s="14"/>
      <c r="O63" s="14"/>
      <c r="P63" s="14"/>
      <c r="Q63" s="14"/>
      <c r="R63" s="14"/>
      <c r="S63" s="14"/>
      <c r="T63" s="14"/>
      <c r="U63" s="14"/>
      <c r="V63" s="14"/>
      <c r="W63" s="14"/>
      <c r="X63" s="14"/>
      <c r="Y63" s="14"/>
      <c r="Z63" s="14"/>
      <c r="AA63" s="14"/>
    </row>
    <row r="64" spans="1:27" ht="13" x14ac:dyDescent="0.15">
      <c r="A64" s="7">
        <v>10007</v>
      </c>
      <c r="B64" s="7" t="str">
        <f t="array" ref="B64">INDEX(Productos!$A:B,MATCH($A64,Productos!$A:$A),COLUMN(B64))</f>
        <v>California Sake Masago</v>
      </c>
      <c r="C64" s="12">
        <v>1116</v>
      </c>
      <c r="D64" s="7" t="str">
        <f t="array" ref="D64">INDEX(Productos!$A:B,MATCH($C64,Productos!$A:$A),2)</f>
        <v>Nori entero cortado para roll</v>
      </c>
      <c r="E64" s="12">
        <v>1</v>
      </c>
      <c r="F64" s="12" t="s">
        <v>42</v>
      </c>
      <c r="G64" s="14">
        <f ca="1">IFERROR(__xludf.DUMMYFUNCTION("filter(Productos!K:K,A64=Productos!A:A)"),1)</f>
        <v>1</v>
      </c>
      <c r="H64" s="7">
        <f t="shared" ca="1" si="0"/>
        <v>1</v>
      </c>
      <c r="I64" s="7" t="str">
        <f t="shared" si="1"/>
        <v>Unid</v>
      </c>
      <c r="J64" s="17">
        <f ca="1">IFERROR(__xludf.DUMMYFUNCTION("roundup(H64/filter(Productos!I:I,Productos!A:A=C64),1)"),1)</f>
        <v>1</v>
      </c>
      <c r="K64" s="7"/>
      <c r="L64" s="7"/>
      <c r="M64" s="7"/>
      <c r="N64" s="14"/>
      <c r="O64" s="14"/>
      <c r="P64" s="14"/>
      <c r="Q64" s="14"/>
      <c r="R64" s="14"/>
      <c r="S64" s="14"/>
      <c r="T64" s="14"/>
      <c r="U64" s="14"/>
      <c r="V64" s="14"/>
      <c r="W64" s="14"/>
      <c r="X64" s="14"/>
      <c r="Y64" s="14"/>
      <c r="Z64" s="14"/>
      <c r="AA64" s="14"/>
    </row>
    <row r="65" spans="1:27" ht="13" x14ac:dyDescent="0.15">
      <c r="A65" s="14">
        <v>10008</v>
      </c>
      <c r="B65" s="7" t="str">
        <f t="array" ref="B65">INDEX(Productos!$A:B,MATCH($A65,Productos!$A:$A),COLUMN(B65))</f>
        <v>California Maguro Sésamo</v>
      </c>
      <c r="C65" s="12">
        <v>1201</v>
      </c>
      <c r="D65" s="7" t="str">
        <f t="array" ref="D65">INDEX(Productos!$A:B,MATCH($C65,Productos!$A:$A),2)</f>
        <v>Arroz cocido para roll</v>
      </c>
      <c r="E65" s="12">
        <v>1</v>
      </c>
      <c r="F65" s="12" t="s">
        <v>42</v>
      </c>
      <c r="G65" s="14">
        <f ca="1">IFERROR(__xludf.DUMMYFUNCTION("filter(Productos!K:K,A65=Productos!A:A)"),1)</f>
        <v>1</v>
      </c>
      <c r="H65" s="7">
        <f t="shared" ca="1" si="0"/>
        <v>1</v>
      </c>
      <c r="I65" s="7" t="str">
        <f t="shared" si="1"/>
        <v>Unid</v>
      </c>
      <c r="J65" s="17">
        <f ca="1">IFERROR(__xludf.DUMMYFUNCTION("roundup(H65/filter(Productos!I:I,Productos!A:A=C65),1)"),1)</f>
        <v>1</v>
      </c>
      <c r="K65" s="7"/>
      <c r="L65" s="14"/>
      <c r="M65" s="7"/>
      <c r="N65" s="14"/>
      <c r="O65" s="14"/>
      <c r="P65" s="14"/>
      <c r="Q65" s="14"/>
      <c r="R65" s="14"/>
      <c r="S65" s="14"/>
      <c r="T65" s="14"/>
      <c r="U65" s="14"/>
      <c r="V65" s="14"/>
      <c r="W65" s="14"/>
      <c r="X65" s="14"/>
      <c r="Y65" s="14"/>
      <c r="Z65" s="14"/>
      <c r="AA65" s="14"/>
    </row>
    <row r="66" spans="1:27" ht="13" x14ac:dyDescent="0.15">
      <c r="A66" s="14">
        <v>10008</v>
      </c>
      <c r="B66" s="7" t="str">
        <f t="array" ref="B66">INDEX(Productos!$A:B,MATCH($A66,Productos!$A:$A),COLUMN(B66))</f>
        <v>California Maguro Sésamo</v>
      </c>
      <c r="C66" s="12">
        <v>1109</v>
      </c>
      <c r="D66" s="7" t="str">
        <f t="array" ref="D66">INDEX(Productos!$A:B,MATCH($C66,Productos!$A:$A),2)</f>
        <v>Atún cortado para roll</v>
      </c>
      <c r="E66" s="12">
        <v>1</v>
      </c>
      <c r="F66" s="12" t="s">
        <v>42</v>
      </c>
      <c r="G66" s="14">
        <f ca="1">IFERROR(__xludf.DUMMYFUNCTION("filter(Productos!K:K,A66=Productos!A:A)"),1)</f>
        <v>1</v>
      </c>
      <c r="H66" s="7">
        <f t="shared" ca="1" si="0"/>
        <v>1</v>
      </c>
      <c r="I66" s="7" t="str">
        <f t="shared" si="1"/>
        <v>Unid</v>
      </c>
      <c r="J66" s="17">
        <f ca="1">IFERROR(__xludf.DUMMYFUNCTION("roundup(H66/filter(Productos!I:I,Productos!A:A=C66),1)"),1)</f>
        <v>1</v>
      </c>
      <c r="K66" s="14"/>
      <c r="L66" s="14"/>
      <c r="M66" s="7"/>
      <c r="N66" s="14"/>
      <c r="O66" s="14"/>
      <c r="P66" s="14"/>
      <c r="Q66" s="14"/>
      <c r="R66" s="14"/>
      <c r="S66" s="14"/>
      <c r="T66" s="14"/>
      <c r="U66" s="14"/>
      <c r="V66" s="14"/>
      <c r="W66" s="14"/>
      <c r="X66" s="14"/>
      <c r="Y66" s="14"/>
      <c r="Z66" s="14"/>
      <c r="AA66" s="14"/>
    </row>
    <row r="67" spans="1:27" ht="13" x14ac:dyDescent="0.15">
      <c r="A67" s="14">
        <v>10008</v>
      </c>
      <c r="B67" s="7" t="str">
        <f t="array" ref="B67">INDEX(Productos!$A:B,MATCH($A67,Productos!$A:$A),COLUMN(B67))</f>
        <v>California Maguro Sésamo</v>
      </c>
      <c r="C67" s="12">
        <v>1210</v>
      </c>
      <c r="D67" s="7" t="str">
        <f t="array" ref="D67">INDEX(Productos!$A:B,MATCH($C67,Productos!$A:$A),2)</f>
        <v>Palta cortada para roll</v>
      </c>
      <c r="E67" s="12">
        <v>1</v>
      </c>
      <c r="F67" s="12" t="s">
        <v>42</v>
      </c>
      <c r="G67" s="14">
        <f ca="1">IFERROR(__xludf.DUMMYFUNCTION("filter(Productos!K:K,A67=Productos!A:A)"),1)</f>
        <v>1</v>
      </c>
      <c r="H67" s="7">
        <f t="shared" ca="1" si="0"/>
        <v>1</v>
      </c>
      <c r="I67" s="7" t="str">
        <f t="shared" si="1"/>
        <v>Unid</v>
      </c>
      <c r="J67" s="17">
        <f ca="1">IFERROR(__xludf.DUMMYFUNCTION("roundup(H67/filter(Productos!I:I,Productos!A:A=C67),1)"),1)</f>
        <v>1</v>
      </c>
      <c r="K67" s="14"/>
      <c r="L67" s="14"/>
      <c r="M67" s="7"/>
      <c r="N67" s="14"/>
      <c r="O67" s="14"/>
      <c r="P67" s="14"/>
      <c r="Q67" s="14"/>
      <c r="R67" s="14"/>
      <c r="S67" s="14"/>
      <c r="T67" s="14"/>
      <c r="U67" s="14"/>
      <c r="V67" s="14"/>
      <c r="W67" s="14"/>
      <c r="X67" s="14"/>
      <c r="Y67" s="14"/>
      <c r="Z67" s="14"/>
      <c r="AA67" s="14"/>
    </row>
    <row r="68" spans="1:27" ht="13" x14ac:dyDescent="0.15">
      <c r="A68" s="14">
        <v>10008</v>
      </c>
      <c r="B68" s="7" t="str">
        <f t="array" ref="B68">INDEX(Productos!$A:B,MATCH($A68,Productos!$A:$A),COLUMN(B68))</f>
        <v>California Maguro Sésamo</v>
      </c>
      <c r="C68" s="12">
        <v>1211</v>
      </c>
      <c r="D68" s="7" t="str">
        <f t="array" ref="D68">INDEX(Productos!$A:B,MATCH($C68,Productos!$A:$A),2)</f>
        <v>Sésamo tostado para envoltura</v>
      </c>
      <c r="E68" s="12">
        <v>1</v>
      </c>
      <c r="F68" s="12" t="s">
        <v>42</v>
      </c>
      <c r="G68" s="14">
        <f ca="1">IFERROR(__xludf.DUMMYFUNCTION("filter(Productos!K:K,A68=Productos!A:A)"),1)</f>
        <v>1</v>
      </c>
      <c r="H68" s="7">
        <f t="shared" ca="1" si="0"/>
        <v>1</v>
      </c>
      <c r="I68" s="7" t="str">
        <f t="shared" si="1"/>
        <v>Unid</v>
      </c>
      <c r="J68" s="17">
        <f ca="1">IFERROR(__xludf.DUMMYFUNCTION("roundup(H68/filter(Productos!I:I,Productos!A:A=C68),1)"),1)</f>
        <v>1</v>
      </c>
      <c r="K68" s="14"/>
      <c r="L68" s="14"/>
      <c r="M68" s="7"/>
      <c r="N68" s="14"/>
      <c r="O68" s="14"/>
      <c r="P68" s="14"/>
      <c r="Q68" s="14"/>
      <c r="R68" s="14"/>
      <c r="S68" s="14"/>
      <c r="T68" s="14"/>
      <c r="U68" s="14"/>
      <c r="V68" s="14"/>
      <c r="W68" s="14"/>
      <c r="X68" s="14"/>
      <c r="Y68" s="14"/>
      <c r="Z68" s="14"/>
      <c r="AA68" s="14"/>
    </row>
    <row r="69" spans="1:27" ht="13" x14ac:dyDescent="0.15">
      <c r="A69" s="14">
        <v>10008</v>
      </c>
      <c r="B69" s="7" t="str">
        <f t="array" ref="B69">INDEX(Productos!$A:B,MATCH($A69,Productos!$A:$A),COLUMN(B69))</f>
        <v>California Maguro Sésamo</v>
      </c>
      <c r="C69" s="12">
        <v>1116</v>
      </c>
      <c r="D69" s="7" t="str">
        <f t="array" ref="D69">INDEX(Productos!$A:B,MATCH($C69,Productos!$A:$A),2)</f>
        <v>Nori entero cortado para roll</v>
      </c>
      <c r="E69" s="12">
        <v>1</v>
      </c>
      <c r="F69" s="12" t="s">
        <v>42</v>
      </c>
      <c r="G69" s="14">
        <f ca="1">IFERROR(__xludf.DUMMYFUNCTION("filter(Productos!K:K,A69=Productos!A:A)"),1)</f>
        <v>1</v>
      </c>
      <c r="H69" s="7">
        <f t="shared" ca="1" si="0"/>
        <v>1</v>
      </c>
      <c r="I69" s="7" t="str">
        <f t="shared" si="1"/>
        <v>Unid</v>
      </c>
      <c r="J69" s="17">
        <f ca="1">IFERROR(__xludf.DUMMYFUNCTION("roundup(H69/filter(Productos!I:I,Productos!A:A=C69),1)"),1)</f>
        <v>1</v>
      </c>
      <c r="K69" s="14"/>
      <c r="L69" s="14"/>
      <c r="M69" s="7"/>
      <c r="N69" s="14"/>
      <c r="O69" s="14"/>
      <c r="P69" s="14"/>
      <c r="Q69" s="14"/>
      <c r="R69" s="14"/>
      <c r="S69" s="14"/>
      <c r="T69" s="14"/>
      <c r="U69" s="14"/>
      <c r="V69" s="14"/>
      <c r="W69" s="14"/>
      <c r="X69" s="14"/>
      <c r="Y69" s="14"/>
      <c r="Z69" s="14"/>
      <c r="AA69" s="14"/>
    </row>
    <row r="70" spans="1:27" ht="13" x14ac:dyDescent="0.15">
      <c r="A70" s="14">
        <v>10009</v>
      </c>
      <c r="B70" s="7" t="str">
        <f t="array" ref="B70">INDEX(Productos!$A:B,MATCH($A70,Productos!$A:$A),COLUMN(B70))</f>
        <v>California Maguro Masago</v>
      </c>
      <c r="C70" s="12">
        <v>1201</v>
      </c>
      <c r="D70" s="7" t="str">
        <f t="array" ref="D70">INDEX(Productos!$A:B,MATCH($C70,Productos!$A:$A),2)</f>
        <v>Arroz cocido para roll</v>
      </c>
      <c r="E70" s="12">
        <v>1</v>
      </c>
      <c r="F70" s="12" t="s">
        <v>42</v>
      </c>
      <c r="G70" s="14">
        <f ca="1">IFERROR(__xludf.DUMMYFUNCTION("filter(Productos!K:K,A70=Productos!A:A)"),1)</f>
        <v>1</v>
      </c>
      <c r="H70" s="7">
        <f t="shared" ca="1" si="0"/>
        <v>1</v>
      </c>
      <c r="I70" s="7" t="str">
        <f t="shared" si="1"/>
        <v>Unid</v>
      </c>
      <c r="J70" s="17">
        <f ca="1">IFERROR(__xludf.DUMMYFUNCTION("roundup(H70/filter(Productos!I:I,Productos!A:A=C70),1)"),1)</f>
        <v>1</v>
      </c>
      <c r="K70" s="14"/>
      <c r="L70" s="14"/>
      <c r="M70" s="7"/>
      <c r="N70" s="14"/>
      <c r="O70" s="14"/>
      <c r="P70" s="14"/>
      <c r="Q70" s="14"/>
      <c r="R70" s="14"/>
      <c r="S70" s="14"/>
      <c r="T70" s="14"/>
      <c r="U70" s="14"/>
      <c r="V70" s="14"/>
      <c r="W70" s="14"/>
      <c r="X70" s="14"/>
      <c r="Y70" s="14"/>
      <c r="Z70" s="14"/>
      <c r="AA70" s="14"/>
    </row>
    <row r="71" spans="1:27" ht="13" x14ac:dyDescent="0.15">
      <c r="A71" s="14">
        <v>10009</v>
      </c>
      <c r="B71" s="7" t="str">
        <f t="array" ref="B71">INDEX(Productos!$A:B,MATCH($A71,Productos!$A:$A),COLUMN(B71))</f>
        <v>California Maguro Masago</v>
      </c>
      <c r="C71" s="12">
        <v>1109</v>
      </c>
      <c r="D71" s="7" t="str">
        <f t="array" ref="D71">INDEX(Productos!$A:B,MATCH($C71,Productos!$A:$A),2)</f>
        <v>Atún cortado para roll</v>
      </c>
      <c r="E71" s="12">
        <v>1</v>
      </c>
      <c r="F71" s="12" t="s">
        <v>42</v>
      </c>
      <c r="G71" s="14">
        <f ca="1">IFERROR(__xludf.DUMMYFUNCTION("filter(Productos!K:K,A71=Productos!A:A)"),1)</f>
        <v>1</v>
      </c>
      <c r="H71" s="7">
        <f t="shared" ca="1" si="0"/>
        <v>1</v>
      </c>
      <c r="I71" s="7" t="str">
        <f t="shared" si="1"/>
        <v>Unid</v>
      </c>
      <c r="J71" s="17">
        <f ca="1">IFERROR(__xludf.DUMMYFUNCTION("roundup(H71/filter(Productos!I:I,Productos!A:A=C71),1)"),1)</f>
        <v>1</v>
      </c>
      <c r="K71" s="14"/>
      <c r="L71" s="14"/>
      <c r="M71" s="7"/>
      <c r="N71" s="14"/>
      <c r="O71" s="14"/>
      <c r="P71" s="14"/>
      <c r="Q71" s="14"/>
      <c r="R71" s="14"/>
      <c r="S71" s="14"/>
      <c r="T71" s="14"/>
      <c r="U71" s="14"/>
      <c r="V71" s="14"/>
      <c r="W71" s="14"/>
      <c r="X71" s="14"/>
      <c r="Y71" s="14"/>
      <c r="Z71" s="14"/>
      <c r="AA71" s="14"/>
    </row>
    <row r="72" spans="1:27" ht="13" x14ac:dyDescent="0.15">
      <c r="A72" s="14">
        <v>10009</v>
      </c>
      <c r="B72" s="7" t="str">
        <f t="array" ref="B72">INDEX(Productos!$A:B,MATCH($A72,Productos!$A:$A),COLUMN(B72))</f>
        <v>California Maguro Masago</v>
      </c>
      <c r="C72" s="12">
        <v>1013</v>
      </c>
      <c r="D72" s="7" t="str">
        <f t="array" ref="D72">INDEX(Productos!$A:B,MATCH($C72,Productos!$A:$A),2)</f>
        <v>Masago</v>
      </c>
      <c r="E72" s="12">
        <v>0.05</v>
      </c>
      <c r="F72" s="23" t="s">
        <v>33</v>
      </c>
      <c r="G72" s="14">
        <f ca="1">IFERROR(__xludf.DUMMYFUNCTION("filter(Productos!K:K,A72=Productos!A:A)"),1)</f>
        <v>1</v>
      </c>
      <c r="H72" s="7">
        <f t="shared" ca="1" si="0"/>
        <v>0.05</v>
      </c>
      <c r="I72" s="7" t="str">
        <f t="shared" si="1"/>
        <v>Kg</v>
      </c>
      <c r="J72" s="17">
        <f ca="1">IFERROR(__xludf.DUMMYFUNCTION("roundup(H72/filter(Productos!I:I,Productos!A:A=C72),1)"),5)</f>
        <v>5</v>
      </c>
      <c r="K72" s="14"/>
      <c r="L72" s="14"/>
      <c r="M72" s="7"/>
      <c r="N72" s="14"/>
      <c r="O72" s="14"/>
      <c r="P72" s="14"/>
      <c r="Q72" s="14"/>
      <c r="R72" s="14"/>
      <c r="S72" s="14"/>
      <c r="T72" s="14"/>
      <c r="U72" s="14"/>
      <c r="V72" s="14"/>
      <c r="W72" s="14"/>
      <c r="X72" s="14"/>
      <c r="Y72" s="14"/>
      <c r="Z72" s="14"/>
      <c r="AA72" s="14"/>
    </row>
    <row r="73" spans="1:27" ht="13" x14ac:dyDescent="0.15">
      <c r="A73" s="14">
        <v>10009</v>
      </c>
      <c r="B73" s="7" t="str">
        <f t="array" ref="B73">INDEX(Productos!$A:B,MATCH($A73,Productos!$A:$A),COLUMN(B73))</f>
        <v>California Maguro Masago</v>
      </c>
      <c r="C73" s="12">
        <v>1210</v>
      </c>
      <c r="D73" s="7" t="str">
        <f t="array" ref="D73">INDEX(Productos!$A:B,MATCH($C73,Productos!$A:$A),2)</f>
        <v>Palta cortada para roll</v>
      </c>
      <c r="E73" s="12">
        <v>1</v>
      </c>
      <c r="F73" s="12" t="s">
        <v>42</v>
      </c>
      <c r="G73" s="14">
        <f ca="1">IFERROR(__xludf.DUMMYFUNCTION("filter(Productos!K:K,A73=Productos!A:A)"),1)</f>
        <v>1</v>
      </c>
      <c r="H73" s="7">
        <f t="shared" ca="1" si="0"/>
        <v>1</v>
      </c>
      <c r="I73" s="7" t="str">
        <f t="shared" si="1"/>
        <v>Unid</v>
      </c>
      <c r="J73" s="17">
        <f ca="1">IFERROR(__xludf.DUMMYFUNCTION("roundup(H73/filter(Productos!I:I,Productos!A:A=C73),1)"),1)</f>
        <v>1</v>
      </c>
      <c r="K73" s="14"/>
      <c r="L73" s="14"/>
      <c r="M73" s="7"/>
      <c r="N73" s="14"/>
      <c r="O73" s="14"/>
      <c r="P73" s="14"/>
      <c r="Q73" s="14"/>
      <c r="R73" s="14"/>
      <c r="S73" s="14"/>
      <c r="T73" s="14"/>
      <c r="U73" s="14"/>
      <c r="V73" s="14"/>
      <c r="W73" s="14"/>
      <c r="X73" s="14"/>
      <c r="Y73" s="14"/>
      <c r="Z73" s="14"/>
      <c r="AA73" s="14"/>
    </row>
    <row r="74" spans="1:27" ht="13" x14ac:dyDescent="0.15">
      <c r="A74" s="14">
        <v>10009</v>
      </c>
      <c r="B74" s="7" t="str">
        <f t="array" ref="B74">INDEX(Productos!$A:B,MATCH($A74,Productos!$A:$A),COLUMN(B74))</f>
        <v>California Maguro Masago</v>
      </c>
      <c r="C74" s="12">
        <v>1116</v>
      </c>
      <c r="D74" s="7" t="str">
        <f t="array" ref="D74">INDEX(Productos!$A:B,MATCH($C74,Productos!$A:$A),2)</f>
        <v>Nori entero cortado para roll</v>
      </c>
      <c r="E74" s="12">
        <v>1</v>
      </c>
      <c r="F74" s="12" t="s">
        <v>42</v>
      </c>
      <c r="G74" s="14">
        <f ca="1">IFERROR(__xludf.DUMMYFUNCTION("filter(Productos!K:K,A74=Productos!A:A)"),1)</f>
        <v>1</v>
      </c>
      <c r="H74" s="7">
        <f t="shared" ca="1" si="0"/>
        <v>1</v>
      </c>
      <c r="I74" s="7" t="str">
        <f t="shared" si="1"/>
        <v>Unid</v>
      </c>
      <c r="J74" s="17">
        <f ca="1">IFERROR(__xludf.DUMMYFUNCTION("roundup(H74/filter(Productos!I:I,Productos!A:A=C74),1)"),1)</f>
        <v>1</v>
      </c>
      <c r="K74" s="14"/>
      <c r="L74" s="14"/>
      <c r="M74" s="7"/>
      <c r="N74" s="14"/>
      <c r="O74" s="14"/>
      <c r="P74" s="14"/>
      <c r="Q74" s="14"/>
      <c r="R74" s="14"/>
      <c r="S74" s="14"/>
      <c r="T74" s="14"/>
      <c r="U74" s="14"/>
      <c r="V74" s="14"/>
      <c r="W74" s="14"/>
      <c r="X74" s="14"/>
      <c r="Y74" s="14"/>
      <c r="Z74" s="14"/>
      <c r="AA74" s="14"/>
    </row>
    <row r="75" spans="1:27" ht="13" x14ac:dyDescent="0.15">
      <c r="A75" s="14">
        <v>10010</v>
      </c>
      <c r="B75" s="7" t="str">
        <f t="array" ref="B75">INDEX(Productos!$A:B,MATCH($A75,Productos!$A:$A),COLUMN(B75))</f>
        <v>Ebi</v>
      </c>
      <c r="C75" s="12">
        <v>1201</v>
      </c>
      <c r="D75" s="7" t="str">
        <f t="array" ref="D75">INDEX(Productos!$A:B,MATCH($C75,Productos!$A:$A),2)</f>
        <v>Arroz cocido para roll</v>
      </c>
      <c r="E75" s="12">
        <v>1</v>
      </c>
      <c r="F75" s="12" t="s">
        <v>42</v>
      </c>
      <c r="G75" s="14">
        <f ca="1">IFERROR(__xludf.DUMMYFUNCTION("filter(Productos!K:K,A75=Productos!A:A)"),1)</f>
        <v>1</v>
      </c>
      <c r="H75" s="7">
        <f t="shared" ca="1" si="0"/>
        <v>1</v>
      </c>
      <c r="I75" s="7" t="str">
        <f t="shared" si="1"/>
        <v>Unid</v>
      </c>
      <c r="J75" s="17">
        <f ca="1">IFERROR(__xludf.DUMMYFUNCTION("roundup(H75/filter(Productos!I:I,Productos!A:A=C75),1)"),1)</f>
        <v>1</v>
      </c>
      <c r="K75" s="14"/>
      <c r="L75" s="14"/>
      <c r="M75" s="7"/>
      <c r="N75" s="14"/>
      <c r="O75" s="14"/>
      <c r="P75" s="14"/>
      <c r="Q75" s="14"/>
      <c r="R75" s="14"/>
      <c r="S75" s="14"/>
      <c r="T75" s="14"/>
      <c r="U75" s="14"/>
      <c r="V75" s="14"/>
      <c r="W75" s="14"/>
      <c r="X75" s="14"/>
      <c r="Y75" s="14"/>
      <c r="Z75" s="14"/>
      <c r="AA75" s="14"/>
    </row>
    <row r="76" spans="1:27" ht="13" x14ac:dyDescent="0.15">
      <c r="A76" s="14">
        <v>10010</v>
      </c>
      <c r="B76" s="7" t="str">
        <f t="array" ref="B76">INDEX(Productos!$A:B,MATCH($A76,Productos!$A:$A),COLUMN(B76))</f>
        <v>Ebi</v>
      </c>
      <c r="C76" s="12">
        <v>1106</v>
      </c>
      <c r="D76" s="7" t="str">
        <f t="array" ref="D76">INDEX(Productos!$A:B,MATCH($C76,Productos!$A:$A),2)</f>
        <v>Camarón cocido</v>
      </c>
      <c r="E76" s="12">
        <v>4</v>
      </c>
      <c r="F76" s="23" t="s">
        <v>42</v>
      </c>
      <c r="G76" s="14">
        <f ca="1">IFERROR(__xludf.DUMMYFUNCTION("filter(Productos!K:K,A76=Productos!A:A)"),1)</f>
        <v>1</v>
      </c>
      <c r="H76" s="7">
        <f t="shared" ca="1" si="0"/>
        <v>4</v>
      </c>
      <c r="I76" s="7" t="str">
        <f t="shared" si="1"/>
        <v>Unid</v>
      </c>
      <c r="J76" s="17">
        <f ca="1">IFERROR(__xludf.DUMMYFUNCTION("roundup(H76/filter(Productos!I:I,Productos!A:A=C76),1)"),4)</f>
        <v>4</v>
      </c>
      <c r="K76" s="14"/>
      <c r="L76" s="14"/>
      <c r="M76" s="7"/>
      <c r="N76" s="14"/>
      <c r="O76" s="14"/>
      <c r="P76" s="14"/>
      <c r="Q76" s="14"/>
      <c r="R76" s="14"/>
      <c r="S76" s="14"/>
      <c r="T76" s="14"/>
      <c r="U76" s="14"/>
      <c r="V76" s="14"/>
      <c r="W76" s="14"/>
      <c r="X76" s="14"/>
      <c r="Y76" s="14"/>
      <c r="Z76" s="14"/>
      <c r="AA76" s="14"/>
    </row>
    <row r="77" spans="1:27" ht="13" x14ac:dyDescent="0.15">
      <c r="A77" s="14">
        <v>10010</v>
      </c>
      <c r="B77" s="7" t="str">
        <f t="array" ref="B77">INDEX(Productos!$A:B,MATCH($A77,Productos!$A:$A),COLUMN(B77))</f>
        <v>Ebi</v>
      </c>
      <c r="C77" s="12">
        <v>1210</v>
      </c>
      <c r="D77" s="7" t="str">
        <f t="array" ref="D77">INDEX(Productos!$A:B,MATCH($C77,Productos!$A:$A),2)</f>
        <v>Palta cortada para roll</v>
      </c>
      <c r="E77" s="12">
        <v>1</v>
      </c>
      <c r="F77" s="12" t="s">
        <v>42</v>
      </c>
      <c r="G77" s="14">
        <f ca="1">IFERROR(__xludf.DUMMYFUNCTION("filter(Productos!K:K,A77=Productos!A:A)"),1)</f>
        <v>1</v>
      </c>
      <c r="H77" s="7">
        <f t="shared" ca="1" si="0"/>
        <v>1</v>
      </c>
      <c r="I77" s="7" t="str">
        <f t="shared" si="1"/>
        <v>Unid</v>
      </c>
      <c r="J77" s="17">
        <f ca="1">IFERROR(__xludf.DUMMYFUNCTION("roundup(H77/filter(Productos!I:I,Productos!A:A=C77),1)"),1)</f>
        <v>1</v>
      </c>
      <c r="K77" s="14"/>
      <c r="L77" s="14"/>
      <c r="M77" s="7"/>
      <c r="N77" s="14"/>
      <c r="O77" s="14"/>
      <c r="P77" s="14"/>
      <c r="Q77" s="14"/>
      <c r="R77" s="14"/>
      <c r="S77" s="14"/>
      <c r="T77" s="14"/>
      <c r="U77" s="14"/>
      <c r="V77" s="14"/>
      <c r="W77" s="14"/>
      <c r="X77" s="14"/>
      <c r="Y77" s="14"/>
      <c r="Z77" s="14"/>
      <c r="AA77" s="14"/>
    </row>
    <row r="78" spans="1:27" ht="13" x14ac:dyDescent="0.15">
      <c r="A78" s="14">
        <v>10010</v>
      </c>
      <c r="B78" s="7" t="str">
        <f t="array" ref="B78">INDEX(Productos!$A:B,MATCH($A78,Productos!$A:$A),COLUMN(B78))</f>
        <v>Ebi</v>
      </c>
      <c r="C78" s="12">
        <v>1110</v>
      </c>
      <c r="D78" s="7" t="str">
        <f t="array" ref="D78">INDEX(Productos!$A:B,MATCH($C78,Productos!$A:$A),2)</f>
        <v>Palta cortada para envoltura</v>
      </c>
      <c r="E78" s="12">
        <v>1</v>
      </c>
      <c r="F78" s="12" t="s">
        <v>42</v>
      </c>
      <c r="G78" s="14">
        <f ca="1">IFERROR(__xludf.DUMMYFUNCTION("filter(Productos!K:K,A78=Productos!A:A)"),1)</f>
        <v>1</v>
      </c>
      <c r="H78" s="7">
        <f t="shared" ca="1" si="0"/>
        <v>1</v>
      </c>
      <c r="I78" s="7" t="str">
        <f t="shared" si="1"/>
        <v>Unid</v>
      </c>
      <c r="J78" s="17">
        <f ca="1">IFERROR(__xludf.DUMMYFUNCTION("roundup(H78/filter(Productos!I:I,Productos!A:A=C78),1)"),1)</f>
        <v>1</v>
      </c>
      <c r="K78" s="14"/>
      <c r="L78" s="14"/>
      <c r="M78" s="7"/>
      <c r="N78" s="14"/>
      <c r="O78" s="14"/>
      <c r="P78" s="14"/>
      <c r="Q78" s="14"/>
      <c r="R78" s="14"/>
      <c r="S78" s="14"/>
      <c r="T78" s="14"/>
      <c r="U78" s="14"/>
      <c r="V78" s="14"/>
      <c r="W78" s="14"/>
      <c r="X78" s="14"/>
      <c r="Y78" s="14"/>
      <c r="Z78" s="14"/>
      <c r="AA78" s="14"/>
    </row>
    <row r="79" spans="1:27" ht="13" x14ac:dyDescent="0.15">
      <c r="A79" s="7">
        <v>10010</v>
      </c>
      <c r="B79" s="7" t="str">
        <f t="array" ref="B79">INDEX(Productos!$A:B,MATCH($A79,Productos!$A:$A),COLUMN(B79))</f>
        <v>Ebi</v>
      </c>
      <c r="C79" s="12">
        <v>1116</v>
      </c>
      <c r="D79" s="7" t="str">
        <f t="array" ref="D79">INDEX(Productos!$A:B,MATCH($C79,Productos!$A:$A),2)</f>
        <v>Nori entero cortado para roll</v>
      </c>
      <c r="E79" s="12">
        <v>1</v>
      </c>
      <c r="F79" s="12" t="s">
        <v>42</v>
      </c>
      <c r="G79" s="14">
        <f ca="1">IFERROR(__xludf.DUMMYFUNCTION("filter(Productos!K:K,A79=Productos!A:A)"),1)</f>
        <v>1</v>
      </c>
      <c r="H79" s="7">
        <f t="shared" ca="1" si="0"/>
        <v>1</v>
      </c>
      <c r="I79" s="7" t="str">
        <f t="shared" si="1"/>
        <v>Unid</v>
      </c>
      <c r="J79" s="17">
        <f ca="1">IFERROR(__xludf.DUMMYFUNCTION("roundup(H79/filter(Productos!I:I,Productos!A:A=C79),1)"),1)</f>
        <v>1</v>
      </c>
      <c r="K79" s="14"/>
      <c r="L79" s="7"/>
      <c r="M79" s="7"/>
      <c r="N79" s="14"/>
      <c r="O79" s="14"/>
      <c r="P79" s="14"/>
      <c r="Q79" s="14"/>
      <c r="R79" s="14"/>
      <c r="S79" s="14"/>
      <c r="T79" s="14"/>
      <c r="U79" s="14"/>
      <c r="V79" s="14"/>
      <c r="W79" s="14"/>
      <c r="X79" s="14"/>
      <c r="Y79" s="14"/>
      <c r="Z79" s="14"/>
      <c r="AA79" s="14"/>
    </row>
    <row r="80" spans="1:27" ht="13" x14ac:dyDescent="0.15">
      <c r="A80" s="14">
        <v>10011</v>
      </c>
      <c r="B80" s="7" t="str">
        <f t="array" ref="B80">INDEX(Productos!$A:B,MATCH($A80,Productos!$A:$A),COLUMN(B80))</f>
        <v>Ebi Especial</v>
      </c>
      <c r="C80" s="12">
        <v>1201</v>
      </c>
      <c r="D80" s="7" t="str">
        <f t="array" ref="D80">INDEX(Productos!$A:B,MATCH($C80,Productos!$A:$A),2)</f>
        <v>Arroz cocido para roll</v>
      </c>
      <c r="E80" s="12">
        <v>1</v>
      </c>
      <c r="F80" s="12" t="s">
        <v>42</v>
      </c>
      <c r="G80" s="14">
        <f ca="1">IFERROR(__xludf.DUMMYFUNCTION("filter(Productos!K:K,A80=Productos!A:A)"),1)</f>
        <v>1</v>
      </c>
      <c r="H80" s="7">
        <f t="shared" ca="1" si="0"/>
        <v>1</v>
      </c>
      <c r="I80" s="7" t="str">
        <f t="shared" si="1"/>
        <v>Unid</v>
      </c>
      <c r="J80" s="17">
        <f ca="1">IFERROR(__xludf.DUMMYFUNCTION("roundup(H80/filter(Productos!I:I,Productos!A:A=C80),1)"),1)</f>
        <v>1</v>
      </c>
      <c r="K80" s="14"/>
      <c r="L80" s="14"/>
      <c r="M80" s="7"/>
      <c r="N80" s="14"/>
      <c r="O80" s="14"/>
      <c r="P80" s="14"/>
      <c r="Q80" s="14"/>
      <c r="R80" s="14"/>
      <c r="S80" s="14"/>
      <c r="T80" s="14"/>
      <c r="U80" s="14"/>
      <c r="V80" s="14"/>
      <c r="W80" s="14"/>
      <c r="X80" s="14"/>
      <c r="Y80" s="14"/>
      <c r="Z80" s="14"/>
      <c r="AA80" s="14"/>
    </row>
    <row r="81" spans="1:27" ht="13" x14ac:dyDescent="0.15">
      <c r="A81" s="14">
        <v>10011</v>
      </c>
      <c r="B81" s="7" t="str">
        <f t="array" ref="B81">INDEX(Productos!$A:B,MATCH($A81,Productos!$A:$A),COLUMN(B81))</f>
        <v>Ebi Especial</v>
      </c>
      <c r="C81" s="12">
        <v>1106</v>
      </c>
      <c r="D81" s="7" t="str">
        <f t="array" ref="D81">INDEX(Productos!$A:B,MATCH($C81,Productos!$A:$A),2)</f>
        <v>Camarón cocido</v>
      </c>
      <c r="E81" s="12">
        <v>4</v>
      </c>
      <c r="F81" s="23" t="s">
        <v>42</v>
      </c>
      <c r="G81" s="14">
        <f ca="1">IFERROR(__xludf.DUMMYFUNCTION("filter(Productos!K:K,A81=Productos!A:A)"),1)</f>
        <v>1</v>
      </c>
      <c r="H81" s="7">
        <f t="shared" ca="1" si="0"/>
        <v>4</v>
      </c>
      <c r="I81" s="7" t="str">
        <f t="shared" si="1"/>
        <v>Unid</v>
      </c>
      <c r="J81" s="17">
        <f ca="1">IFERROR(__xludf.DUMMYFUNCTION("roundup(H81/filter(Productos!I:I,Productos!A:A=C81),1)"),4)</f>
        <v>4</v>
      </c>
      <c r="K81" s="14"/>
      <c r="L81" s="14"/>
      <c r="M81" s="7"/>
      <c r="N81" s="14"/>
      <c r="O81" s="14"/>
      <c r="P81" s="14"/>
      <c r="Q81" s="14"/>
      <c r="R81" s="14"/>
      <c r="S81" s="14"/>
      <c r="T81" s="14"/>
      <c r="U81" s="14"/>
      <c r="V81" s="14"/>
      <c r="W81" s="14"/>
      <c r="X81" s="14"/>
      <c r="Y81" s="14"/>
      <c r="Z81" s="14"/>
      <c r="AA81" s="14"/>
    </row>
    <row r="82" spans="1:27" ht="13" x14ac:dyDescent="0.15">
      <c r="A82" s="14">
        <v>10011</v>
      </c>
      <c r="B82" s="7" t="str">
        <f t="array" ref="B82">INDEX(Productos!$A:B,MATCH($A82,Productos!$A:$A),COLUMN(B82))</f>
        <v>Ebi Especial</v>
      </c>
      <c r="C82" s="12">
        <v>1114</v>
      </c>
      <c r="D82" s="7" t="str">
        <f t="array" ref="D82">INDEX(Productos!$A:B,MATCH($C82,Productos!$A:$A),2)</f>
        <v>Cebollín cortado para roll</v>
      </c>
      <c r="E82" s="12">
        <v>1</v>
      </c>
      <c r="F82" s="12" t="s">
        <v>42</v>
      </c>
      <c r="G82" s="14">
        <f ca="1">IFERROR(__xludf.DUMMYFUNCTION("filter(Productos!K:K,A82=Productos!A:A)"),1)</f>
        <v>1</v>
      </c>
      <c r="H82" s="7">
        <f t="shared" ca="1" si="0"/>
        <v>1</v>
      </c>
      <c r="I82" s="7" t="str">
        <f t="shared" si="1"/>
        <v>Unid</v>
      </c>
      <c r="J82" s="17">
        <f ca="1">IFERROR(__xludf.DUMMYFUNCTION("roundup(H82/filter(Productos!I:I,Productos!A:A=C82),1)"),1)</f>
        <v>1</v>
      </c>
      <c r="K82" s="14"/>
      <c r="L82" s="14"/>
      <c r="M82" s="7"/>
      <c r="N82" s="14"/>
      <c r="O82" s="14"/>
      <c r="P82" s="14"/>
      <c r="Q82" s="14"/>
      <c r="R82" s="14"/>
      <c r="S82" s="14"/>
      <c r="T82" s="14"/>
      <c r="U82" s="14"/>
      <c r="V82" s="14"/>
      <c r="W82" s="14"/>
      <c r="X82" s="14"/>
      <c r="Y82" s="14"/>
      <c r="Z82" s="14"/>
      <c r="AA82" s="14"/>
    </row>
    <row r="83" spans="1:27" ht="13" x14ac:dyDescent="0.15">
      <c r="A83" s="14">
        <v>10011</v>
      </c>
      <c r="B83" s="7" t="str">
        <f t="array" ref="B83">INDEX(Productos!$A:B,MATCH($A83,Productos!$A:$A),COLUMN(B83))</f>
        <v>Ebi Especial</v>
      </c>
      <c r="C83" s="12">
        <v>1110</v>
      </c>
      <c r="D83" s="7" t="str">
        <f t="array" ref="D83">INDEX(Productos!$A:B,MATCH($C83,Productos!$A:$A),2)</f>
        <v>Palta cortada para envoltura</v>
      </c>
      <c r="E83" s="12">
        <v>1</v>
      </c>
      <c r="F83" s="12" t="s">
        <v>42</v>
      </c>
      <c r="G83" s="14">
        <f ca="1">IFERROR(__xludf.DUMMYFUNCTION("filter(Productos!K:K,A83=Productos!A:A)"),1)</f>
        <v>1</v>
      </c>
      <c r="H83" s="7">
        <f t="shared" ca="1" si="0"/>
        <v>1</v>
      </c>
      <c r="I83" s="7" t="str">
        <f t="shared" si="1"/>
        <v>Unid</v>
      </c>
      <c r="J83" s="17">
        <f ca="1">IFERROR(__xludf.DUMMYFUNCTION("roundup(H83/filter(Productos!I:I,Productos!A:A=C83),1)"),1)</f>
        <v>1</v>
      </c>
      <c r="K83" s="14"/>
      <c r="L83" s="14"/>
      <c r="M83" s="7"/>
      <c r="N83" s="14"/>
      <c r="O83" s="14"/>
      <c r="P83" s="14"/>
      <c r="Q83" s="14"/>
      <c r="R83" s="14"/>
      <c r="S83" s="14"/>
      <c r="T83" s="14"/>
      <c r="U83" s="14"/>
      <c r="V83" s="14"/>
      <c r="W83" s="14"/>
      <c r="X83" s="14"/>
      <c r="Y83" s="14"/>
      <c r="Z83" s="14"/>
      <c r="AA83" s="14"/>
    </row>
    <row r="84" spans="1:27" ht="13" x14ac:dyDescent="0.15">
      <c r="A84" s="14">
        <v>10011</v>
      </c>
      <c r="B84" s="7" t="str">
        <f t="array" ref="B84">INDEX(Productos!$A:B,MATCH($A84,Productos!$A:$A),COLUMN(B84))</f>
        <v>Ebi Especial</v>
      </c>
      <c r="C84" s="12">
        <v>1112</v>
      </c>
      <c r="D84" s="7" t="str">
        <f t="array" ref="D84">INDEX(Productos!$A:B,MATCH($C84,Productos!$A:$A),2)</f>
        <v>Queso crema para roll</v>
      </c>
      <c r="E84" s="12">
        <v>1</v>
      </c>
      <c r="F84" s="12" t="s">
        <v>42</v>
      </c>
      <c r="G84" s="14">
        <f ca="1">IFERROR(__xludf.DUMMYFUNCTION("filter(Productos!K:K,A84=Productos!A:A)"),1)</f>
        <v>1</v>
      </c>
      <c r="H84" s="7">
        <f t="shared" ca="1" si="0"/>
        <v>1</v>
      </c>
      <c r="I84" s="7" t="str">
        <f t="shared" si="1"/>
        <v>Unid</v>
      </c>
      <c r="J84" s="17">
        <f ca="1">IFERROR(__xludf.DUMMYFUNCTION("roundup(H84/filter(Productos!I:I,Productos!A:A=C84),1)"),1)</f>
        <v>1</v>
      </c>
      <c r="K84" s="14"/>
      <c r="L84" s="14"/>
      <c r="M84" s="7"/>
      <c r="N84" s="14"/>
      <c r="O84" s="14"/>
      <c r="P84" s="14"/>
      <c r="Q84" s="14"/>
      <c r="R84" s="14"/>
      <c r="S84" s="14"/>
      <c r="T84" s="14"/>
      <c r="U84" s="14"/>
      <c r="V84" s="14"/>
      <c r="W84" s="14"/>
      <c r="X84" s="14"/>
      <c r="Y84" s="14"/>
      <c r="Z84" s="14"/>
      <c r="AA84" s="14"/>
    </row>
    <row r="85" spans="1:27" ht="13" x14ac:dyDescent="0.15">
      <c r="A85" s="7">
        <v>10011</v>
      </c>
      <c r="B85" s="7" t="str">
        <f t="array" ref="B85">INDEX(Productos!$A:B,MATCH($A85,Productos!$A:$A),COLUMN(B85))</f>
        <v>Ebi Especial</v>
      </c>
      <c r="C85" s="12">
        <v>1116</v>
      </c>
      <c r="D85" s="7" t="str">
        <f t="array" ref="D85">INDEX(Productos!$A:B,MATCH($C85,Productos!$A:$A),2)</f>
        <v>Nori entero cortado para roll</v>
      </c>
      <c r="E85" s="12">
        <v>1</v>
      </c>
      <c r="F85" s="12" t="s">
        <v>42</v>
      </c>
      <c r="G85" s="14">
        <f ca="1">IFERROR(__xludf.DUMMYFUNCTION("filter(Productos!K:K,A85=Productos!A:A)"),1)</f>
        <v>1</v>
      </c>
      <c r="H85" s="7">
        <f t="shared" ca="1" si="0"/>
        <v>1</v>
      </c>
      <c r="I85" s="7" t="str">
        <f t="shared" si="1"/>
        <v>Unid</v>
      </c>
      <c r="J85" s="17">
        <f ca="1">IFERROR(__xludf.DUMMYFUNCTION("roundup(H85/filter(Productos!I:I,Productos!A:A=C85),1)"),1)</f>
        <v>1</v>
      </c>
      <c r="K85" s="14"/>
      <c r="L85" s="7"/>
      <c r="M85" s="7"/>
      <c r="N85" s="14"/>
      <c r="O85" s="14"/>
      <c r="P85" s="14"/>
      <c r="Q85" s="14"/>
      <c r="R85" s="14"/>
      <c r="S85" s="14"/>
      <c r="T85" s="14"/>
      <c r="U85" s="14"/>
      <c r="V85" s="14"/>
      <c r="W85" s="14"/>
      <c r="X85" s="14"/>
      <c r="Y85" s="14"/>
      <c r="Z85" s="14"/>
      <c r="AA85" s="14"/>
    </row>
    <row r="86" spans="1:27" ht="13" x14ac:dyDescent="0.15">
      <c r="A86" s="14">
        <v>10012</v>
      </c>
      <c r="B86" s="7" t="str">
        <f t="array" ref="B86">INDEX(Productos!$A:B,MATCH($A86,Productos!$A:$A),COLUMN(B86))</f>
        <v>Turo</v>
      </c>
      <c r="C86" s="12">
        <v>1201</v>
      </c>
      <c r="D86" s="7" t="str">
        <f t="array" ref="D86">INDEX(Productos!$A:B,MATCH($C86,Productos!$A:$A),2)</f>
        <v>Arroz cocido para roll</v>
      </c>
      <c r="E86" s="12">
        <v>1</v>
      </c>
      <c r="F86" s="12" t="s">
        <v>42</v>
      </c>
      <c r="G86" s="14">
        <f ca="1">IFERROR(__xludf.DUMMYFUNCTION("filter(Productos!K:K,A86=Productos!A:A)"),1)</f>
        <v>1</v>
      </c>
      <c r="H86" s="7">
        <f t="shared" ca="1" si="0"/>
        <v>1</v>
      </c>
      <c r="I86" s="7" t="str">
        <f t="shared" si="1"/>
        <v>Unid</v>
      </c>
      <c r="J86" s="17">
        <f ca="1">IFERROR(__xludf.DUMMYFUNCTION("roundup(H86/filter(Productos!I:I,Productos!A:A=C86),1)"),1)</f>
        <v>1</v>
      </c>
      <c r="K86" s="14"/>
      <c r="L86" s="14"/>
      <c r="M86" s="7"/>
      <c r="N86" s="14"/>
      <c r="O86" s="14"/>
      <c r="P86" s="14"/>
      <c r="Q86" s="14"/>
      <c r="R86" s="14"/>
      <c r="S86" s="14"/>
      <c r="T86" s="14"/>
      <c r="U86" s="14"/>
      <c r="V86" s="14"/>
      <c r="W86" s="14"/>
      <c r="X86" s="14"/>
      <c r="Y86" s="14"/>
      <c r="Z86" s="14"/>
      <c r="AA86" s="14"/>
    </row>
    <row r="87" spans="1:27" ht="13" x14ac:dyDescent="0.15">
      <c r="A87" s="14">
        <v>10012</v>
      </c>
      <c r="B87" s="7" t="str">
        <f t="array" ref="B87">INDEX(Productos!$A:B,MATCH($A87,Productos!$A:$A),COLUMN(B87))</f>
        <v>Turo</v>
      </c>
      <c r="C87" s="12">
        <v>1106</v>
      </c>
      <c r="D87" s="7" t="str">
        <f t="array" ref="D87">INDEX(Productos!$A:B,MATCH($C87,Productos!$A:$A),2)</f>
        <v>Camarón cocido</v>
      </c>
      <c r="E87" s="12">
        <v>4</v>
      </c>
      <c r="F87" s="23" t="s">
        <v>42</v>
      </c>
      <c r="G87" s="14">
        <f ca="1">IFERROR(__xludf.DUMMYFUNCTION("filter(Productos!K:K,A87=Productos!A:A)"),1)</f>
        <v>1</v>
      </c>
      <c r="H87" s="7">
        <f t="shared" ca="1" si="0"/>
        <v>4</v>
      </c>
      <c r="I87" s="7" t="str">
        <f t="shared" si="1"/>
        <v>Unid</v>
      </c>
      <c r="J87" s="17">
        <f ca="1">IFERROR(__xludf.DUMMYFUNCTION("roundup(H87/filter(Productos!I:I,Productos!A:A=C87),1)"),4)</f>
        <v>4</v>
      </c>
      <c r="K87" s="14"/>
      <c r="L87" s="14"/>
      <c r="M87" s="7"/>
      <c r="N87" s="14"/>
      <c r="O87" s="14"/>
      <c r="P87" s="14"/>
      <c r="Q87" s="14"/>
      <c r="R87" s="14"/>
      <c r="S87" s="14"/>
      <c r="T87" s="14"/>
      <c r="U87" s="14"/>
      <c r="V87" s="14"/>
      <c r="W87" s="14"/>
      <c r="X87" s="14"/>
      <c r="Y87" s="14"/>
      <c r="Z87" s="14"/>
      <c r="AA87" s="14"/>
    </row>
    <row r="88" spans="1:27" ht="13" x14ac:dyDescent="0.15">
      <c r="A88" s="14">
        <v>10012</v>
      </c>
      <c r="B88" s="7" t="str">
        <f t="array" ref="B88">INDEX(Productos!$A:B,MATCH($A88,Productos!$A:$A),COLUMN(B88))</f>
        <v>Turo</v>
      </c>
      <c r="C88" s="12">
        <v>1110</v>
      </c>
      <c r="D88" s="7" t="str">
        <f t="array" ref="D88">INDEX(Productos!$A:B,MATCH($C88,Productos!$A:$A),2)</f>
        <v>Palta cortada para envoltura</v>
      </c>
      <c r="E88" s="12">
        <v>1</v>
      </c>
      <c r="F88" s="12" t="s">
        <v>42</v>
      </c>
      <c r="G88" s="14">
        <f ca="1">IFERROR(__xludf.DUMMYFUNCTION("filter(Productos!K:K,A88=Productos!A:A)"),1)</f>
        <v>1</v>
      </c>
      <c r="H88" s="7">
        <f t="shared" ca="1" si="0"/>
        <v>1</v>
      </c>
      <c r="I88" s="7" t="str">
        <f t="shared" si="1"/>
        <v>Unid</v>
      </c>
      <c r="J88" s="17">
        <f ca="1">IFERROR(__xludf.DUMMYFUNCTION("roundup(H88/filter(Productos!I:I,Productos!A:A=C88),1)"),1)</f>
        <v>1</v>
      </c>
      <c r="K88" s="14"/>
      <c r="L88" s="14"/>
      <c r="M88" s="7"/>
      <c r="N88" s="14"/>
      <c r="O88" s="14"/>
      <c r="P88" s="14"/>
      <c r="Q88" s="14"/>
      <c r="R88" s="14"/>
      <c r="S88" s="14"/>
      <c r="T88" s="14"/>
      <c r="U88" s="14"/>
      <c r="V88" s="14"/>
      <c r="W88" s="14"/>
      <c r="X88" s="14"/>
      <c r="Y88" s="14"/>
      <c r="Z88" s="14"/>
      <c r="AA88" s="14"/>
    </row>
    <row r="89" spans="1:27" ht="13" x14ac:dyDescent="0.15">
      <c r="A89" s="14">
        <v>10012</v>
      </c>
      <c r="B89" s="7" t="str">
        <f t="array" ref="B89">INDEX(Productos!$A:B,MATCH($A89,Productos!$A:$A),COLUMN(B89))</f>
        <v>Turo</v>
      </c>
      <c r="C89" s="12">
        <v>1112</v>
      </c>
      <c r="D89" s="7" t="str">
        <f t="array" ref="D89">INDEX(Productos!$A:B,MATCH($C89,Productos!$A:$A),2)</f>
        <v>Queso crema para roll</v>
      </c>
      <c r="E89" s="12">
        <v>1</v>
      </c>
      <c r="F89" s="12" t="s">
        <v>42</v>
      </c>
      <c r="G89" s="14">
        <f ca="1">IFERROR(__xludf.DUMMYFUNCTION("filter(Productos!K:K,A89=Productos!A:A)"),1)</f>
        <v>1</v>
      </c>
      <c r="H89" s="7">
        <f t="shared" ca="1" si="0"/>
        <v>1</v>
      </c>
      <c r="I89" s="7" t="str">
        <f t="shared" si="1"/>
        <v>Unid</v>
      </c>
      <c r="J89" s="17">
        <f ca="1">IFERROR(__xludf.DUMMYFUNCTION("roundup(H89/filter(Productos!I:I,Productos!A:A=C89),1)"),1)</f>
        <v>1</v>
      </c>
      <c r="K89" s="14"/>
      <c r="L89" s="14"/>
      <c r="M89" s="7"/>
      <c r="N89" s="14"/>
      <c r="O89" s="14"/>
      <c r="P89" s="14"/>
      <c r="Q89" s="14"/>
      <c r="R89" s="14"/>
      <c r="S89" s="14"/>
      <c r="T89" s="14"/>
      <c r="U89" s="14"/>
      <c r="V89" s="14"/>
      <c r="W89" s="14"/>
      <c r="X89" s="14"/>
      <c r="Y89" s="14"/>
      <c r="Z89" s="14"/>
      <c r="AA89" s="14"/>
    </row>
    <row r="90" spans="1:27" ht="13" x14ac:dyDescent="0.15">
      <c r="A90" s="14">
        <v>10012</v>
      </c>
      <c r="B90" s="7" t="str">
        <f t="array" ref="B90">INDEX(Productos!$A:B,MATCH($A90,Productos!$A:$A),COLUMN(B90))</f>
        <v>Turo</v>
      </c>
      <c r="C90" s="12">
        <v>1108</v>
      </c>
      <c r="D90" s="7" t="str">
        <f t="array" ref="D90">INDEX(Productos!$A:B,MATCH($C90,Productos!$A:$A),2)</f>
        <v>Salmón ahumado cortado para roll</v>
      </c>
      <c r="E90" s="12">
        <v>1</v>
      </c>
      <c r="F90" s="12" t="s">
        <v>42</v>
      </c>
      <c r="G90" s="14">
        <f ca="1">IFERROR(__xludf.DUMMYFUNCTION("filter(Productos!K:K,A90=Productos!A:A)"),1)</f>
        <v>1</v>
      </c>
      <c r="H90" s="7">
        <f t="shared" ca="1" si="0"/>
        <v>1</v>
      </c>
      <c r="I90" s="7" t="str">
        <f t="shared" si="1"/>
        <v>Unid</v>
      </c>
      <c r="J90" s="17">
        <f ca="1">IFERROR(__xludf.DUMMYFUNCTION("roundup(H90/filter(Productos!I:I,Productos!A:A=C90),1)"),1)</f>
        <v>1</v>
      </c>
      <c r="K90" s="14"/>
      <c r="L90" s="14"/>
      <c r="M90" s="7"/>
      <c r="N90" s="14"/>
      <c r="O90" s="14"/>
      <c r="P90" s="14"/>
      <c r="Q90" s="14"/>
      <c r="R90" s="14"/>
      <c r="S90" s="14"/>
      <c r="T90" s="14"/>
      <c r="U90" s="14"/>
      <c r="V90" s="14"/>
      <c r="W90" s="14"/>
      <c r="X90" s="14"/>
      <c r="Y90" s="14"/>
      <c r="Z90" s="14"/>
      <c r="AA90" s="14"/>
    </row>
    <row r="91" spans="1:27" ht="13" x14ac:dyDescent="0.15">
      <c r="A91" s="7">
        <v>10012</v>
      </c>
      <c r="B91" s="7" t="str">
        <f t="array" ref="B91">INDEX(Productos!$A:B,MATCH($A91,Productos!$A:$A),COLUMN(B91))</f>
        <v>Turo</v>
      </c>
      <c r="C91" s="12">
        <v>1116</v>
      </c>
      <c r="D91" s="7" t="str">
        <f t="array" ref="D91">INDEX(Productos!$A:B,MATCH($C91,Productos!$A:$A),2)</f>
        <v>Nori entero cortado para roll</v>
      </c>
      <c r="E91" s="12">
        <v>1</v>
      </c>
      <c r="F91" s="12" t="s">
        <v>42</v>
      </c>
      <c r="G91" s="14">
        <f ca="1">IFERROR(__xludf.DUMMYFUNCTION("filter(Productos!K:K,A91=Productos!A:A)"),1)</f>
        <v>1</v>
      </c>
      <c r="H91" s="7">
        <f t="shared" ca="1" si="0"/>
        <v>1</v>
      </c>
      <c r="I91" s="7" t="str">
        <f t="shared" si="1"/>
        <v>Unid</v>
      </c>
      <c r="J91" s="17">
        <f ca="1">IFERROR(__xludf.DUMMYFUNCTION("roundup(H91/filter(Productos!I:I,Productos!A:A=C91),1)"),1)</f>
        <v>1</v>
      </c>
      <c r="K91" s="14"/>
      <c r="L91" s="7"/>
      <c r="M91" s="7"/>
      <c r="N91" s="14"/>
      <c r="O91" s="14"/>
      <c r="P91" s="14"/>
      <c r="Q91" s="14"/>
      <c r="R91" s="14"/>
      <c r="S91" s="14"/>
      <c r="T91" s="14"/>
      <c r="U91" s="14"/>
      <c r="V91" s="14"/>
      <c r="W91" s="14"/>
      <c r="X91" s="14"/>
      <c r="Y91" s="14"/>
      <c r="Z91" s="14"/>
      <c r="AA91" s="14"/>
    </row>
    <row r="92" spans="1:27" ht="13" x14ac:dyDescent="0.15">
      <c r="A92" s="14">
        <v>10013</v>
      </c>
      <c r="B92" s="7" t="str">
        <f t="array" ref="B92">INDEX(Productos!$A:B,MATCH($A92,Productos!$A:$A),COLUMN(B92))</f>
        <v>Coca</v>
      </c>
      <c r="C92" s="12">
        <v>1201</v>
      </c>
      <c r="D92" s="7" t="str">
        <f t="array" ref="D92">INDEX(Productos!$A:B,MATCH($C92,Productos!$A:$A),2)</f>
        <v>Arroz cocido para roll</v>
      </c>
      <c r="E92" s="12">
        <v>1</v>
      </c>
      <c r="F92" s="12" t="s">
        <v>42</v>
      </c>
      <c r="G92" s="14">
        <f ca="1">IFERROR(__xludf.DUMMYFUNCTION("filter(Productos!K:K,A92=Productos!A:A)"),1)</f>
        <v>1</v>
      </c>
      <c r="H92" s="7">
        <f t="shared" ca="1" si="0"/>
        <v>1</v>
      </c>
      <c r="I92" s="7" t="str">
        <f t="shared" si="1"/>
        <v>Unid</v>
      </c>
      <c r="J92" s="17">
        <f ca="1">IFERROR(__xludf.DUMMYFUNCTION("roundup(H92/filter(Productos!I:I,Productos!A:A=C92),1)"),1)</f>
        <v>1</v>
      </c>
      <c r="K92" s="14"/>
      <c r="L92" s="14"/>
      <c r="M92" s="7"/>
      <c r="N92" s="14"/>
      <c r="O92" s="14"/>
      <c r="P92" s="14"/>
      <c r="Q92" s="14"/>
      <c r="R92" s="14"/>
      <c r="S92" s="14"/>
      <c r="T92" s="14"/>
      <c r="U92" s="14"/>
      <c r="V92" s="14"/>
      <c r="W92" s="14"/>
      <c r="X92" s="14"/>
      <c r="Y92" s="14"/>
      <c r="Z92" s="14"/>
      <c r="AA92" s="14"/>
    </row>
    <row r="93" spans="1:27" ht="13" x14ac:dyDescent="0.15">
      <c r="A93" s="14">
        <v>10013</v>
      </c>
      <c r="B93" s="7" t="str">
        <f t="array" ref="B93">INDEX(Productos!$A:B,MATCH($A93,Productos!$A:$A),COLUMN(B93))</f>
        <v>Coca</v>
      </c>
      <c r="C93" s="12">
        <v>1106</v>
      </c>
      <c r="D93" s="7" t="str">
        <f t="array" ref="D93">INDEX(Productos!$A:B,MATCH($C93,Productos!$A:$A),2)</f>
        <v>Camarón cocido</v>
      </c>
      <c r="E93" s="12">
        <v>4</v>
      </c>
      <c r="F93" s="23" t="s">
        <v>42</v>
      </c>
      <c r="G93" s="14">
        <f ca="1">IFERROR(__xludf.DUMMYFUNCTION("filter(Productos!K:K,A93=Productos!A:A)"),1)</f>
        <v>1</v>
      </c>
      <c r="H93" s="7">
        <f t="shared" ca="1" si="0"/>
        <v>4</v>
      </c>
      <c r="I93" s="7" t="str">
        <f t="shared" si="1"/>
        <v>Unid</v>
      </c>
      <c r="J93" s="17">
        <f ca="1">IFERROR(__xludf.DUMMYFUNCTION("roundup(H93/filter(Productos!I:I,Productos!A:A=C93),1)"),4)</f>
        <v>4</v>
      </c>
      <c r="K93" s="14"/>
      <c r="L93" s="14"/>
      <c r="M93" s="7"/>
      <c r="N93" s="14"/>
      <c r="O93" s="14"/>
      <c r="P93" s="14"/>
      <c r="Q93" s="14"/>
      <c r="R93" s="14"/>
      <c r="S93" s="14"/>
      <c r="T93" s="14"/>
      <c r="U93" s="14"/>
      <c r="V93" s="14"/>
      <c r="W93" s="14"/>
      <c r="X93" s="14"/>
      <c r="Y93" s="14"/>
      <c r="Z93" s="14"/>
      <c r="AA93" s="14"/>
    </row>
    <row r="94" spans="1:27" ht="13" x14ac:dyDescent="0.15">
      <c r="A94" s="14">
        <v>10013</v>
      </c>
      <c r="B94" s="7" t="str">
        <f t="array" ref="B94">INDEX(Productos!$A:B,MATCH($A94,Productos!$A:$A),COLUMN(B94))</f>
        <v>Coca</v>
      </c>
      <c r="C94" s="12">
        <v>1110</v>
      </c>
      <c r="D94" s="7" t="str">
        <f t="array" ref="D94">INDEX(Productos!$A:B,MATCH($C94,Productos!$A:$A),2)</f>
        <v>Palta cortada para envoltura</v>
      </c>
      <c r="E94" s="12">
        <v>1</v>
      </c>
      <c r="F94" s="12" t="s">
        <v>42</v>
      </c>
      <c r="G94" s="14">
        <f ca="1">IFERROR(__xludf.DUMMYFUNCTION("filter(Productos!K:K,A94=Productos!A:A)"),1)</f>
        <v>1</v>
      </c>
      <c r="H94" s="7">
        <f t="shared" ca="1" si="0"/>
        <v>1</v>
      </c>
      <c r="I94" s="7" t="str">
        <f t="shared" si="1"/>
        <v>Unid</v>
      </c>
      <c r="J94" s="17">
        <f ca="1">IFERROR(__xludf.DUMMYFUNCTION("roundup(H94/filter(Productos!I:I,Productos!A:A=C94),1)"),1)</f>
        <v>1</v>
      </c>
      <c r="K94" s="14"/>
      <c r="L94" s="14"/>
      <c r="M94" s="7"/>
      <c r="N94" s="14"/>
      <c r="O94" s="14"/>
      <c r="P94" s="14"/>
      <c r="Q94" s="14"/>
      <c r="R94" s="14"/>
      <c r="S94" s="14"/>
      <c r="T94" s="14"/>
      <c r="U94" s="14"/>
      <c r="V94" s="14"/>
      <c r="W94" s="14"/>
      <c r="X94" s="14"/>
      <c r="Y94" s="14"/>
      <c r="Z94" s="14"/>
      <c r="AA94" s="14"/>
    </row>
    <row r="95" spans="1:27" ht="13" x14ac:dyDescent="0.15">
      <c r="A95" s="14">
        <v>10013</v>
      </c>
      <c r="B95" s="7" t="str">
        <f t="array" ref="B95">INDEX(Productos!$A:B,MATCH($A95,Productos!$A:$A),COLUMN(B95))</f>
        <v>Coca</v>
      </c>
      <c r="C95" s="12">
        <v>1112</v>
      </c>
      <c r="D95" s="7" t="str">
        <f t="array" ref="D95">INDEX(Productos!$A:B,MATCH($C95,Productos!$A:$A),2)</f>
        <v>Queso crema para roll</v>
      </c>
      <c r="E95" s="12">
        <v>1</v>
      </c>
      <c r="F95" s="12" t="s">
        <v>42</v>
      </c>
      <c r="G95" s="14">
        <f ca="1">IFERROR(__xludf.DUMMYFUNCTION("filter(Productos!K:K,A95=Productos!A:A)"),1)</f>
        <v>1</v>
      </c>
      <c r="H95" s="7">
        <f t="shared" ca="1" si="0"/>
        <v>1</v>
      </c>
      <c r="I95" s="7" t="str">
        <f t="shared" si="1"/>
        <v>Unid</v>
      </c>
      <c r="J95" s="17">
        <f ca="1">IFERROR(__xludf.DUMMYFUNCTION("roundup(H95/filter(Productos!I:I,Productos!A:A=C95),1)"),1)</f>
        <v>1</v>
      </c>
      <c r="K95" s="14"/>
      <c r="L95" s="14"/>
      <c r="M95" s="7"/>
      <c r="N95" s="14"/>
      <c r="O95" s="14"/>
      <c r="P95" s="14"/>
      <c r="Q95" s="14"/>
      <c r="R95" s="14"/>
      <c r="S95" s="14"/>
      <c r="T95" s="14"/>
      <c r="U95" s="14"/>
      <c r="V95" s="14"/>
      <c r="W95" s="14"/>
      <c r="X95" s="14"/>
      <c r="Y95" s="14"/>
      <c r="Z95" s="14"/>
      <c r="AA95" s="14"/>
    </row>
    <row r="96" spans="1:27" ht="13" x14ac:dyDescent="0.15">
      <c r="A96" s="7">
        <v>10013</v>
      </c>
      <c r="B96" s="7" t="str">
        <f t="array" ref="B96">INDEX(Productos!$A:B,MATCH($A96,Productos!$A:$A),COLUMN(B96))</f>
        <v>Coca</v>
      </c>
      <c r="C96" s="12">
        <v>1116</v>
      </c>
      <c r="D96" s="7" t="str">
        <f t="array" ref="D96">INDEX(Productos!$A:B,MATCH($C96,Productos!$A:$A),2)</f>
        <v>Nori entero cortado para roll</v>
      </c>
      <c r="E96" s="12">
        <v>1</v>
      </c>
      <c r="F96" s="12" t="s">
        <v>42</v>
      </c>
      <c r="G96" s="14">
        <f ca="1">IFERROR(__xludf.DUMMYFUNCTION("filter(Productos!K:K,A96=Productos!A:A)"),1)</f>
        <v>1</v>
      </c>
      <c r="H96" s="7">
        <f t="shared" ca="1" si="0"/>
        <v>1</v>
      </c>
      <c r="I96" s="7" t="str">
        <f t="shared" si="1"/>
        <v>Unid</v>
      </c>
      <c r="J96" s="17">
        <f ca="1">IFERROR(__xludf.DUMMYFUNCTION("roundup(H96/filter(Productos!I:I,Productos!A:A=C96),1)"),1)</f>
        <v>1</v>
      </c>
      <c r="K96" s="14"/>
      <c r="L96" s="7"/>
      <c r="M96" s="7"/>
      <c r="N96" s="14"/>
      <c r="O96" s="14"/>
      <c r="P96" s="14"/>
      <c r="Q96" s="14"/>
      <c r="R96" s="14"/>
      <c r="S96" s="14"/>
      <c r="T96" s="14"/>
      <c r="U96" s="14"/>
      <c r="V96" s="14"/>
      <c r="W96" s="14"/>
      <c r="X96" s="14"/>
      <c r="Y96" s="14"/>
      <c r="Z96" s="14"/>
      <c r="AA96" s="14"/>
    </row>
    <row r="97" spans="1:27" ht="13" x14ac:dyDescent="0.15">
      <c r="A97" s="14">
        <v>10014</v>
      </c>
      <c r="B97" s="7" t="str">
        <f t="array" ref="B97">INDEX(Productos!$A:B,MATCH($A97,Productos!$A:$A),COLUMN(B97))</f>
        <v>Akita</v>
      </c>
      <c r="C97" s="12">
        <v>1201</v>
      </c>
      <c r="D97" s="7" t="str">
        <f t="array" ref="D97">INDEX(Productos!$A:B,MATCH($C97,Productos!$A:$A),2)</f>
        <v>Arroz cocido para roll</v>
      </c>
      <c r="E97" s="12">
        <v>1</v>
      </c>
      <c r="F97" s="12" t="s">
        <v>42</v>
      </c>
      <c r="G97" s="14">
        <f ca="1">IFERROR(__xludf.DUMMYFUNCTION("filter(Productos!K:K,A97=Productos!A:A)"),1)</f>
        <v>1</v>
      </c>
      <c r="H97" s="7">
        <f t="shared" ca="1" si="0"/>
        <v>1</v>
      </c>
      <c r="I97" s="7" t="str">
        <f t="shared" si="1"/>
        <v>Unid</v>
      </c>
      <c r="J97" s="17">
        <f ca="1">IFERROR(__xludf.DUMMYFUNCTION("roundup(H97/filter(Productos!I:I,Productos!A:A=C97),1)"),1)</f>
        <v>1</v>
      </c>
      <c r="K97" s="14"/>
      <c r="L97" s="14"/>
      <c r="M97" s="7"/>
      <c r="N97" s="14"/>
      <c r="O97" s="14"/>
      <c r="P97" s="14"/>
      <c r="Q97" s="14"/>
      <c r="R97" s="14"/>
      <c r="S97" s="14"/>
      <c r="T97" s="14"/>
      <c r="U97" s="14"/>
      <c r="V97" s="14"/>
      <c r="W97" s="14"/>
      <c r="X97" s="14"/>
      <c r="Y97" s="14"/>
      <c r="Z97" s="14"/>
      <c r="AA97" s="14"/>
    </row>
    <row r="98" spans="1:27" ht="13" x14ac:dyDescent="0.15">
      <c r="A98" s="14">
        <v>10014</v>
      </c>
      <c r="B98" s="7" t="str">
        <f t="array" ref="B98">INDEX(Productos!$A:B,MATCH($A98,Productos!$A:$A),COLUMN(B98))</f>
        <v>Akita</v>
      </c>
      <c r="C98" s="12">
        <v>1105</v>
      </c>
      <c r="D98" s="7" t="str">
        <f t="array" ref="D98">INDEX(Productos!$A:B,MATCH($C98,Productos!$A:$A),2)</f>
        <v>Kanikama para roll</v>
      </c>
      <c r="E98" s="12">
        <v>1</v>
      </c>
      <c r="F98" s="12" t="s">
        <v>42</v>
      </c>
      <c r="G98" s="14">
        <f ca="1">IFERROR(__xludf.DUMMYFUNCTION("filter(Productos!K:K,A98=Productos!A:A)"),1)</f>
        <v>1</v>
      </c>
      <c r="H98" s="7">
        <f t="shared" ca="1" si="0"/>
        <v>1</v>
      </c>
      <c r="I98" s="7" t="str">
        <f t="shared" si="1"/>
        <v>Unid</v>
      </c>
      <c r="J98" s="17">
        <f ca="1">IFERROR(__xludf.DUMMYFUNCTION("roundup(H98/filter(Productos!I:I,Productos!A:A=C98),1)"),1)</f>
        <v>1</v>
      </c>
      <c r="K98" s="14"/>
      <c r="L98" s="14"/>
      <c r="M98" s="7"/>
      <c r="N98" s="14"/>
      <c r="O98" s="14"/>
      <c r="P98" s="14"/>
      <c r="Q98" s="14"/>
      <c r="R98" s="14"/>
      <c r="S98" s="14"/>
      <c r="T98" s="14"/>
      <c r="U98" s="14"/>
      <c r="V98" s="14"/>
      <c r="W98" s="14"/>
      <c r="X98" s="14"/>
      <c r="Y98" s="14"/>
      <c r="Z98" s="14"/>
      <c r="AA98" s="14"/>
    </row>
    <row r="99" spans="1:27" ht="13" x14ac:dyDescent="0.15">
      <c r="A99" s="14">
        <v>10014</v>
      </c>
      <c r="B99" s="7" t="str">
        <f t="array" ref="B99">INDEX(Productos!$A:B,MATCH($A99,Productos!$A:$A),COLUMN(B99))</f>
        <v>Akita</v>
      </c>
      <c r="C99" s="12">
        <v>1110</v>
      </c>
      <c r="D99" s="7" t="str">
        <f t="array" ref="D99">INDEX(Productos!$A:B,MATCH($C99,Productos!$A:$A),2)</f>
        <v>Palta cortada para envoltura</v>
      </c>
      <c r="E99" s="12">
        <v>1</v>
      </c>
      <c r="F99" s="12" t="s">
        <v>42</v>
      </c>
      <c r="G99" s="14">
        <f ca="1">IFERROR(__xludf.DUMMYFUNCTION("filter(Productos!K:K,A99=Productos!A:A)"),1)</f>
        <v>1</v>
      </c>
      <c r="H99" s="7">
        <f t="shared" ca="1" si="0"/>
        <v>1</v>
      </c>
      <c r="I99" s="7" t="str">
        <f t="shared" si="1"/>
        <v>Unid</v>
      </c>
      <c r="J99" s="17">
        <f ca="1">IFERROR(__xludf.DUMMYFUNCTION("roundup(H99/filter(Productos!I:I,Productos!A:A=C99),1)"),1)</f>
        <v>1</v>
      </c>
      <c r="K99" s="14"/>
      <c r="L99" s="14"/>
      <c r="M99" s="7"/>
      <c r="N99" s="14"/>
      <c r="O99" s="14"/>
      <c r="P99" s="14"/>
      <c r="Q99" s="14"/>
      <c r="R99" s="14"/>
      <c r="S99" s="14"/>
      <c r="T99" s="14"/>
      <c r="U99" s="14"/>
      <c r="V99" s="14"/>
      <c r="W99" s="14"/>
      <c r="X99" s="14"/>
      <c r="Y99" s="14"/>
      <c r="Z99" s="14"/>
      <c r="AA99" s="14"/>
    </row>
    <row r="100" spans="1:27" ht="13" x14ac:dyDescent="0.15">
      <c r="A100" s="14">
        <v>10014</v>
      </c>
      <c r="B100" s="7" t="str">
        <f t="array" ref="B100">INDEX(Productos!$A:B,MATCH($A100,Productos!$A:$A),COLUMN(B100))</f>
        <v>Akita</v>
      </c>
      <c r="C100" s="12">
        <v>1112</v>
      </c>
      <c r="D100" s="7" t="str">
        <f t="array" ref="D100">INDEX(Productos!$A:B,MATCH($C100,Productos!$A:$A),2)</f>
        <v>Queso crema para roll</v>
      </c>
      <c r="E100" s="12">
        <v>1</v>
      </c>
      <c r="F100" s="12" t="s">
        <v>42</v>
      </c>
      <c r="G100" s="14">
        <f ca="1">IFERROR(__xludf.DUMMYFUNCTION("filter(Productos!K:K,A100=Productos!A:A)"),1)</f>
        <v>1</v>
      </c>
      <c r="H100" s="7">
        <f t="shared" ca="1" si="0"/>
        <v>1</v>
      </c>
      <c r="I100" s="7" t="str">
        <f t="shared" si="1"/>
        <v>Unid</v>
      </c>
      <c r="J100" s="17">
        <f ca="1">IFERROR(__xludf.DUMMYFUNCTION("roundup(H100/filter(Productos!I:I,Productos!A:A=C100),1)"),1)</f>
        <v>1</v>
      </c>
      <c r="K100" s="14"/>
      <c r="L100" s="14"/>
      <c r="M100" s="7"/>
      <c r="N100" s="14"/>
      <c r="O100" s="14"/>
      <c r="P100" s="14"/>
      <c r="Q100" s="14"/>
      <c r="R100" s="14"/>
      <c r="S100" s="14"/>
      <c r="T100" s="14"/>
      <c r="U100" s="14"/>
      <c r="V100" s="14"/>
      <c r="W100" s="14"/>
      <c r="X100" s="14"/>
      <c r="Y100" s="14"/>
      <c r="Z100" s="14"/>
      <c r="AA100" s="14"/>
    </row>
    <row r="101" spans="1:27" ht="13" x14ac:dyDescent="0.15">
      <c r="A101" s="7">
        <v>10014</v>
      </c>
      <c r="B101" s="7" t="str">
        <f t="array" ref="B101">INDEX(Productos!$A:B,MATCH($A101,Productos!$A:$A),COLUMN(B101))</f>
        <v>Akita</v>
      </c>
      <c r="C101" s="12">
        <v>1116</v>
      </c>
      <c r="D101" s="7" t="str">
        <f t="array" ref="D101">INDEX(Productos!$A:B,MATCH($C101,Productos!$A:$A),2)</f>
        <v>Nori entero cortado para roll</v>
      </c>
      <c r="E101" s="12">
        <v>1</v>
      </c>
      <c r="F101" s="12" t="s">
        <v>42</v>
      </c>
      <c r="G101" s="14">
        <f ca="1">IFERROR(__xludf.DUMMYFUNCTION("filter(Productos!K:K,A101=Productos!A:A)"),1)</f>
        <v>1</v>
      </c>
      <c r="H101" s="7">
        <f t="shared" ca="1" si="0"/>
        <v>1</v>
      </c>
      <c r="I101" s="7" t="str">
        <f t="shared" si="1"/>
        <v>Unid</v>
      </c>
      <c r="J101" s="17">
        <f ca="1">IFERROR(__xludf.DUMMYFUNCTION("roundup(H101/filter(Productos!I:I,Productos!A:A=C101),1)"),1)</f>
        <v>1</v>
      </c>
      <c r="K101" s="14"/>
      <c r="L101" s="7"/>
      <c r="M101" s="7"/>
      <c r="N101" s="14"/>
      <c r="O101" s="14"/>
      <c r="P101" s="14"/>
      <c r="Q101" s="14"/>
      <c r="R101" s="14"/>
      <c r="S101" s="14"/>
      <c r="T101" s="14"/>
      <c r="U101" s="14"/>
      <c r="V101" s="14"/>
      <c r="W101" s="14"/>
      <c r="X101" s="14"/>
      <c r="Y101" s="14"/>
      <c r="Z101" s="14"/>
      <c r="AA101" s="14"/>
    </row>
    <row r="102" spans="1:27" ht="13" x14ac:dyDescent="0.15">
      <c r="A102" s="14">
        <v>10015</v>
      </c>
      <c r="B102" s="7" t="str">
        <f t="array" ref="B102">INDEX(Productos!$A:B,MATCH($A102,Productos!$A:$A),COLUMN(B102))</f>
        <v>Delicia</v>
      </c>
      <c r="C102" s="12">
        <v>1201</v>
      </c>
      <c r="D102" s="7" t="str">
        <f t="array" ref="D102">INDEX(Productos!$A:B,MATCH($C102,Productos!$A:$A),2)</f>
        <v>Arroz cocido para roll</v>
      </c>
      <c r="E102" s="12">
        <v>1</v>
      </c>
      <c r="F102" s="12" t="s">
        <v>42</v>
      </c>
      <c r="G102" s="14">
        <f ca="1">IFERROR(__xludf.DUMMYFUNCTION("filter(Productos!K:K,A102=Productos!A:A)"),1)</f>
        <v>1</v>
      </c>
      <c r="H102" s="7">
        <f t="shared" ca="1" si="0"/>
        <v>1</v>
      </c>
      <c r="I102" s="7" t="str">
        <f t="shared" si="1"/>
        <v>Unid</v>
      </c>
      <c r="J102" s="17">
        <f ca="1">IFERROR(__xludf.DUMMYFUNCTION("roundup(H102/filter(Productos!I:I,Productos!A:A=C102),1)"),1)</f>
        <v>1</v>
      </c>
      <c r="K102" s="14"/>
      <c r="L102" s="14"/>
      <c r="M102" s="7"/>
      <c r="N102" s="14"/>
      <c r="O102" s="14"/>
      <c r="P102" s="14"/>
      <c r="Q102" s="14"/>
      <c r="R102" s="14"/>
      <c r="S102" s="14"/>
      <c r="T102" s="14"/>
      <c r="U102" s="14"/>
      <c r="V102" s="14"/>
      <c r="W102" s="14"/>
      <c r="X102" s="14"/>
      <c r="Y102" s="14"/>
      <c r="Z102" s="14"/>
      <c r="AA102" s="14"/>
    </row>
    <row r="103" spans="1:27" ht="13" x14ac:dyDescent="0.15">
      <c r="A103" s="14">
        <v>10015</v>
      </c>
      <c r="B103" s="7" t="str">
        <f t="array" ref="B103">INDEX(Productos!$A:B,MATCH($A103,Productos!$A:$A),COLUMN(B103))</f>
        <v>Delicia</v>
      </c>
      <c r="C103" s="12">
        <v>1109</v>
      </c>
      <c r="D103" s="7" t="str">
        <f t="array" ref="D103">INDEX(Productos!$A:B,MATCH($C103,Productos!$A:$A),2)</f>
        <v>Atún cortado para roll</v>
      </c>
      <c r="E103" s="12">
        <v>1</v>
      </c>
      <c r="F103" s="12" t="s">
        <v>42</v>
      </c>
      <c r="G103" s="14">
        <f ca="1">IFERROR(__xludf.DUMMYFUNCTION("filter(Productos!K:K,A103=Productos!A:A)"),1)</f>
        <v>1</v>
      </c>
      <c r="H103" s="7">
        <f t="shared" ca="1" si="0"/>
        <v>1</v>
      </c>
      <c r="I103" s="7" t="str">
        <f t="shared" si="1"/>
        <v>Unid</v>
      </c>
      <c r="J103" s="17">
        <f ca="1">IFERROR(__xludf.DUMMYFUNCTION("roundup(H103/filter(Productos!I:I,Productos!A:A=C103),1)"),1)</f>
        <v>1</v>
      </c>
      <c r="K103" s="14"/>
      <c r="L103" s="14"/>
      <c r="M103" s="7"/>
      <c r="N103" s="14"/>
      <c r="O103" s="14"/>
      <c r="P103" s="14"/>
      <c r="Q103" s="14"/>
      <c r="R103" s="14"/>
      <c r="S103" s="14"/>
      <c r="T103" s="14"/>
      <c r="U103" s="14"/>
      <c r="V103" s="14"/>
      <c r="W103" s="14"/>
      <c r="X103" s="14"/>
      <c r="Y103" s="14"/>
      <c r="Z103" s="14"/>
      <c r="AA103" s="14"/>
    </row>
    <row r="104" spans="1:27" ht="13" x14ac:dyDescent="0.15">
      <c r="A104" s="14">
        <v>10015</v>
      </c>
      <c r="B104" s="7" t="str">
        <f t="array" ref="B104">INDEX(Productos!$A:B,MATCH($A104,Productos!$A:$A),COLUMN(B104))</f>
        <v>Delicia</v>
      </c>
      <c r="C104" s="12">
        <v>1115</v>
      </c>
      <c r="D104" s="7" t="str">
        <f t="array" ref="D104">INDEX(Productos!$A:B,MATCH($C104,Productos!$A:$A),2)</f>
        <v>Ciboulette picado para roll</v>
      </c>
      <c r="E104" s="12">
        <v>1</v>
      </c>
      <c r="F104" s="12" t="s">
        <v>42</v>
      </c>
      <c r="G104" s="14">
        <f ca="1">IFERROR(__xludf.DUMMYFUNCTION("filter(Productos!K:K,A104=Productos!A:A)"),1)</f>
        <v>1</v>
      </c>
      <c r="H104" s="7">
        <f t="shared" ca="1" si="0"/>
        <v>1</v>
      </c>
      <c r="I104" s="7" t="str">
        <f t="shared" si="1"/>
        <v>Unid</v>
      </c>
      <c r="J104" s="17">
        <f ca="1">IFERROR(__xludf.DUMMYFUNCTION("roundup(H104/filter(Productos!I:I,Productos!A:A=C104),1)"),1)</f>
        <v>1</v>
      </c>
      <c r="K104" s="14"/>
      <c r="L104" s="14"/>
      <c r="M104" s="7"/>
      <c r="N104" s="14"/>
      <c r="O104" s="14"/>
      <c r="P104" s="14"/>
      <c r="Q104" s="14"/>
      <c r="R104" s="14"/>
      <c r="S104" s="14"/>
      <c r="T104" s="14"/>
      <c r="U104" s="14"/>
      <c r="V104" s="14"/>
      <c r="W104" s="14"/>
      <c r="X104" s="14"/>
      <c r="Y104" s="14"/>
      <c r="Z104" s="14"/>
      <c r="AA104" s="14"/>
    </row>
    <row r="105" spans="1:27" ht="13" x14ac:dyDescent="0.15">
      <c r="A105" s="14">
        <v>10015</v>
      </c>
      <c r="B105" s="7" t="str">
        <f t="array" ref="B105">INDEX(Productos!$A:B,MATCH($A105,Productos!$A:$A),COLUMN(B105))</f>
        <v>Delicia</v>
      </c>
      <c r="C105" s="12">
        <v>1110</v>
      </c>
      <c r="D105" s="7" t="str">
        <f t="array" ref="D105">INDEX(Productos!$A:B,MATCH($C105,Productos!$A:$A),2)</f>
        <v>Palta cortada para envoltura</v>
      </c>
      <c r="E105" s="12">
        <v>1</v>
      </c>
      <c r="F105" s="12" t="s">
        <v>42</v>
      </c>
      <c r="G105" s="14">
        <f ca="1">IFERROR(__xludf.DUMMYFUNCTION("filter(Productos!K:K,A105=Productos!A:A)"),1)</f>
        <v>1</v>
      </c>
      <c r="H105" s="7">
        <f t="shared" ca="1" si="0"/>
        <v>1</v>
      </c>
      <c r="I105" s="7" t="str">
        <f t="shared" si="1"/>
        <v>Unid</v>
      </c>
      <c r="J105" s="17">
        <f ca="1">IFERROR(__xludf.DUMMYFUNCTION("roundup(H105/filter(Productos!I:I,Productos!A:A=C105),1)"),1)</f>
        <v>1</v>
      </c>
      <c r="K105" s="14"/>
      <c r="L105" s="14"/>
      <c r="M105" s="7"/>
      <c r="N105" s="14"/>
      <c r="O105" s="14"/>
      <c r="P105" s="14"/>
      <c r="Q105" s="14"/>
      <c r="R105" s="14"/>
      <c r="S105" s="14"/>
      <c r="T105" s="14"/>
      <c r="U105" s="14"/>
      <c r="V105" s="14"/>
      <c r="W105" s="14"/>
      <c r="X105" s="14"/>
      <c r="Y105" s="14"/>
      <c r="Z105" s="14"/>
      <c r="AA105" s="14"/>
    </row>
    <row r="106" spans="1:27" ht="13" x14ac:dyDescent="0.15">
      <c r="A106" s="14">
        <v>10015</v>
      </c>
      <c r="B106" s="7" t="str">
        <f t="array" ref="B106">INDEX(Productos!$A:B,MATCH($A106,Productos!$A:$A),COLUMN(B106))</f>
        <v>Delicia</v>
      </c>
      <c r="C106" s="12">
        <v>1112</v>
      </c>
      <c r="D106" s="7" t="str">
        <f t="array" ref="D106">INDEX(Productos!$A:B,MATCH($C106,Productos!$A:$A),2)</f>
        <v>Queso crema para roll</v>
      </c>
      <c r="E106" s="12">
        <v>1</v>
      </c>
      <c r="F106" s="12" t="s">
        <v>42</v>
      </c>
      <c r="G106" s="14">
        <f ca="1">IFERROR(__xludf.DUMMYFUNCTION("filter(Productos!K:K,A106=Productos!A:A)"),1)</f>
        <v>1</v>
      </c>
      <c r="H106" s="7">
        <f t="shared" ca="1" si="0"/>
        <v>1</v>
      </c>
      <c r="I106" s="7" t="str">
        <f t="shared" si="1"/>
        <v>Unid</v>
      </c>
      <c r="J106" s="17">
        <f ca="1">IFERROR(__xludf.DUMMYFUNCTION("roundup(H106/filter(Productos!I:I,Productos!A:A=C106),1)"),1)</f>
        <v>1</v>
      </c>
      <c r="K106" s="14"/>
      <c r="L106" s="14"/>
      <c r="M106" s="7"/>
      <c r="N106" s="14"/>
      <c r="O106" s="14"/>
      <c r="P106" s="14"/>
      <c r="Q106" s="14"/>
      <c r="R106" s="14"/>
      <c r="S106" s="14"/>
      <c r="T106" s="14"/>
      <c r="U106" s="14"/>
      <c r="V106" s="14"/>
      <c r="W106" s="14"/>
      <c r="X106" s="14"/>
      <c r="Y106" s="14"/>
      <c r="Z106" s="14"/>
      <c r="AA106" s="14"/>
    </row>
    <row r="107" spans="1:27" ht="13" x14ac:dyDescent="0.15">
      <c r="A107" s="7">
        <v>10015</v>
      </c>
      <c r="B107" s="7" t="str">
        <f t="array" ref="B107">INDEX(Productos!$A:B,MATCH($A107,Productos!$A:$A),COLUMN(B107))</f>
        <v>Delicia</v>
      </c>
      <c r="C107" s="12">
        <v>1116</v>
      </c>
      <c r="D107" s="7" t="str">
        <f t="array" ref="D107">INDEX(Productos!$A:B,MATCH($C107,Productos!$A:$A),2)</f>
        <v>Nori entero cortado para roll</v>
      </c>
      <c r="E107" s="12">
        <v>1</v>
      </c>
      <c r="F107" s="12" t="s">
        <v>42</v>
      </c>
      <c r="G107" s="14">
        <f ca="1">IFERROR(__xludf.DUMMYFUNCTION("filter(Productos!K:K,A107=Productos!A:A)"),1)</f>
        <v>1</v>
      </c>
      <c r="H107" s="7">
        <f t="shared" ca="1" si="0"/>
        <v>1</v>
      </c>
      <c r="I107" s="7" t="str">
        <f t="shared" si="1"/>
        <v>Unid</v>
      </c>
      <c r="J107" s="17">
        <f ca="1">IFERROR(__xludf.DUMMYFUNCTION("roundup(H107/filter(Productos!I:I,Productos!A:A=C107),1)"),1)</f>
        <v>1</v>
      </c>
      <c r="K107" s="14"/>
      <c r="L107" s="7"/>
      <c r="M107" s="7"/>
      <c r="N107" s="14"/>
      <c r="O107" s="14"/>
      <c r="P107" s="14"/>
      <c r="Q107" s="14"/>
      <c r="R107" s="14"/>
      <c r="S107" s="14"/>
      <c r="T107" s="14"/>
      <c r="U107" s="14"/>
      <c r="V107" s="14"/>
      <c r="W107" s="14"/>
      <c r="X107" s="14"/>
      <c r="Y107" s="14"/>
      <c r="Z107" s="14"/>
      <c r="AA107" s="14"/>
    </row>
    <row r="108" spans="1:27" ht="13" x14ac:dyDescent="0.15">
      <c r="A108" s="14">
        <v>10016</v>
      </c>
      <c r="B108" s="7" t="str">
        <f t="array" ref="B108">INDEX(Productos!$A:B,MATCH($A108,Productos!$A:$A),COLUMN(B108))</f>
        <v>Beto</v>
      </c>
      <c r="C108" s="12">
        <v>1201</v>
      </c>
      <c r="D108" s="7" t="str">
        <f t="array" ref="D108">INDEX(Productos!$A:B,MATCH($C108,Productos!$A:$A),2)</f>
        <v>Arroz cocido para roll</v>
      </c>
      <c r="E108" s="12">
        <v>1</v>
      </c>
      <c r="F108" s="12" t="s">
        <v>42</v>
      </c>
      <c r="G108" s="14">
        <f ca="1">IFERROR(__xludf.DUMMYFUNCTION("filter(Productos!K:K,A108=Productos!A:A)"),1)</f>
        <v>1</v>
      </c>
      <c r="H108" s="7">
        <f t="shared" ca="1" si="0"/>
        <v>1</v>
      </c>
      <c r="I108" s="7" t="str">
        <f t="shared" si="1"/>
        <v>Unid</v>
      </c>
      <c r="J108" s="17">
        <f ca="1">IFERROR(__xludf.DUMMYFUNCTION("roundup(H108/filter(Productos!I:I,Productos!A:A=C108),1)"),1)</f>
        <v>1</v>
      </c>
      <c r="K108" s="14"/>
      <c r="L108" s="14"/>
      <c r="M108" s="7"/>
      <c r="N108" s="14"/>
      <c r="O108" s="14"/>
      <c r="P108" s="14"/>
      <c r="Q108" s="14"/>
      <c r="R108" s="14"/>
      <c r="S108" s="14"/>
      <c r="T108" s="14"/>
      <c r="U108" s="14"/>
      <c r="V108" s="14"/>
      <c r="W108" s="14"/>
      <c r="X108" s="14"/>
      <c r="Y108" s="14"/>
      <c r="Z108" s="14"/>
      <c r="AA108" s="14"/>
    </row>
    <row r="109" spans="1:27" ht="13" x14ac:dyDescent="0.15">
      <c r="A109" s="14">
        <v>10016</v>
      </c>
      <c r="B109" s="7" t="str">
        <f t="array" ref="B109">INDEX(Productos!$A:B,MATCH($A109,Productos!$A:$A),COLUMN(B109))</f>
        <v>Beto</v>
      </c>
      <c r="C109" s="12">
        <v>1106</v>
      </c>
      <c r="D109" s="7" t="str">
        <f t="array" ref="D109">INDEX(Productos!$A:B,MATCH($C109,Productos!$A:$A),2)</f>
        <v>Camarón cocido</v>
      </c>
      <c r="E109" s="12">
        <v>4</v>
      </c>
      <c r="F109" s="23" t="s">
        <v>42</v>
      </c>
      <c r="G109" s="14">
        <f ca="1">IFERROR(__xludf.DUMMYFUNCTION("filter(Productos!K:K,A109=Productos!A:A)"),1)</f>
        <v>1</v>
      </c>
      <c r="H109" s="7">
        <f t="shared" ca="1" si="0"/>
        <v>4</v>
      </c>
      <c r="I109" s="7" t="str">
        <f t="shared" si="1"/>
        <v>Unid</v>
      </c>
      <c r="J109" s="17">
        <f ca="1">IFERROR(__xludf.DUMMYFUNCTION("roundup(H109/filter(Productos!I:I,Productos!A:A=C109),1)"),4)</f>
        <v>4</v>
      </c>
      <c r="K109" s="14"/>
      <c r="L109" s="14"/>
      <c r="M109" s="7"/>
      <c r="N109" s="14"/>
      <c r="O109" s="14"/>
      <c r="P109" s="14"/>
      <c r="Q109" s="14"/>
      <c r="R109" s="14"/>
      <c r="S109" s="14"/>
      <c r="T109" s="14"/>
      <c r="U109" s="14"/>
      <c r="V109" s="14"/>
      <c r="W109" s="14"/>
      <c r="X109" s="14"/>
      <c r="Y109" s="14"/>
      <c r="Z109" s="14"/>
      <c r="AA109" s="14"/>
    </row>
    <row r="110" spans="1:27" ht="13" x14ac:dyDescent="0.15">
      <c r="A110" s="14">
        <v>10016</v>
      </c>
      <c r="B110" s="7" t="str">
        <f t="array" ref="B110">INDEX(Productos!$A:B,MATCH($A110,Productos!$A:$A),COLUMN(B110))</f>
        <v>Beto</v>
      </c>
      <c r="C110" s="12">
        <v>1110</v>
      </c>
      <c r="D110" s="7" t="str">
        <f t="array" ref="D110">INDEX(Productos!$A:B,MATCH($C110,Productos!$A:$A),2)</f>
        <v>Palta cortada para envoltura</v>
      </c>
      <c r="E110" s="12">
        <v>1</v>
      </c>
      <c r="F110" s="12" t="s">
        <v>42</v>
      </c>
      <c r="G110" s="14">
        <f ca="1">IFERROR(__xludf.DUMMYFUNCTION("filter(Productos!K:K,A110=Productos!A:A)"),1)</f>
        <v>1</v>
      </c>
      <c r="H110" s="7">
        <f t="shared" ca="1" si="0"/>
        <v>1</v>
      </c>
      <c r="I110" s="7" t="str">
        <f t="shared" si="1"/>
        <v>Unid</v>
      </c>
      <c r="J110" s="17">
        <f ca="1">IFERROR(__xludf.DUMMYFUNCTION("roundup(H110/filter(Productos!I:I,Productos!A:A=C110),1)"),1)</f>
        <v>1</v>
      </c>
      <c r="K110" s="14"/>
      <c r="L110" s="14"/>
      <c r="M110" s="7"/>
      <c r="N110" s="14"/>
      <c r="O110" s="14"/>
      <c r="P110" s="14"/>
      <c r="Q110" s="14"/>
      <c r="R110" s="14"/>
      <c r="S110" s="14"/>
      <c r="T110" s="14"/>
      <c r="U110" s="14"/>
      <c r="V110" s="14"/>
      <c r="W110" s="14"/>
      <c r="X110" s="14"/>
      <c r="Y110" s="14"/>
      <c r="Z110" s="14"/>
      <c r="AA110" s="14"/>
    </row>
    <row r="111" spans="1:27" ht="13" x14ac:dyDescent="0.15">
      <c r="A111" s="14">
        <v>10016</v>
      </c>
      <c r="B111" s="7" t="str">
        <f t="array" ref="B111">INDEX(Productos!$A:B,MATCH($A111,Productos!$A:$A),COLUMN(B111))</f>
        <v>Beto</v>
      </c>
      <c r="C111" s="12">
        <v>1112</v>
      </c>
      <c r="D111" s="7" t="str">
        <f t="array" ref="D111">INDEX(Productos!$A:B,MATCH($C111,Productos!$A:$A),2)</f>
        <v>Queso crema para roll</v>
      </c>
      <c r="E111" s="12">
        <v>1</v>
      </c>
      <c r="F111" s="12" t="s">
        <v>42</v>
      </c>
      <c r="G111" s="14">
        <f ca="1">IFERROR(__xludf.DUMMYFUNCTION("filter(Productos!K:K,A111=Productos!A:A)"),1)</f>
        <v>1</v>
      </c>
      <c r="H111" s="7">
        <f t="shared" ca="1" si="0"/>
        <v>1</v>
      </c>
      <c r="I111" s="7" t="str">
        <f t="shared" si="1"/>
        <v>Unid</v>
      </c>
      <c r="J111" s="17">
        <f ca="1">IFERROR(__xludf.DUMMYFUNCTION("roundup(H111/filter(Productos!I:I,Productos!A:A=C111),1)"),1)</f>
        <v>1</v>
      </c>
      <c r="K111" s="14"/>
      <c r="L111" s="14"/>
      <c r="M111" s="7"/>
      <c r="N111" s="14"/>
      <c r="O111" s="14"/>
      <c r="P111" s="14"/>
      <c r="Q111" s="14"/>
      <c r="R111" s="14"/>
      <c r="S111" s="14"/>
      <c r="T111" s="14"/>
      <c r="U111" s="14"/>
      <c r="V111" s="14"/>
      <c r="W111" s="14"/>
      <c r="X111" s="14"/>
      <c r="Y111" s="14"/>
      <c r="Z111" s="14"/>
      <c r="AA111" s="14"/>
    </row>
    <row r="112" spans="1:27" ht="13" x14ac:dyDescent="0.15">
      <c r="A112" s="14">
        <v>10016</v>
      </c>
      <c r="B112" s="7" t="str">
        <f t="array" ref="B112">INDEX(Productos!$A:B,MATCH($A112,Productos!$A:$A),COLUMN(B112))</f>
        <v>Beto</v>
      </c>
      <c r="C112" s="12">
        <v>1107</v>
      </c>
      <c r="D112" s="7" t="str">
        <f t="array" ref="D112">INDEX(Productos!$A:B,MATCH($C112,Productos!$A:$A),2)</f>
        <v>Salmón cortado para roll</v>
      </c>
      <c r="E112" s="12">
        <v>1</v>
      </c>
      <c r="F112" s="12" t="s">
        <v>42</v>
      </c>
      <c r="G112" s="14">
        <f ca="1">IFERROR(__xludf.DUMMYFUNCTION("filter(Productos!K:K,A112=Productos!A:A)"),1)</f>
        <v>1</v>
      </c>
      <c r="H112" s="7">
        <f t="shared" ca="1" si="0"/>
        <v>1</v>
      </c>
      <c r="I112" s="7" t="str">
        <f t="shared" si="1"/>
        <v>Unid</v>
      </c>
      <c r="J112" s="17">
        <f ca="1">IFERROR(__xludf.DUMMYFUNCTION("roundup(H112/filter(Productos!I:I,Productos!A:A=C112),1)"),1)</f>
        <v>1</v>
      </c>
      <c r="K112" s="14"/>
      <c r="L112" s="14"/>
      <c r="M112" s="7"/>
      <c r="N112" s="14"/>
      <c r="O112" s="14"/>
      <c r="P112" s="14"/>
      <c r="Q112" s="14"/>
      <c r="R112" s="14"/>
      <c r="S112" s="14"/>
      <c r="T112" s="14"/>
      <c r="U112" s="14"/>
      <c r="V112" s="14"/>
      <c r="W112" s="14"/>
      <c r="X112" s="14"/>
      <c r="Y112" s="14"/>
      <c r="Z112" s="14"/>
      <c r="AA112" s="14"/>
    </row>
    <row r="113" spans="1:27" ht="13" x14ac:dyDescent="0.15">
      <c r="A113" s="7">
        <v>10016</v>
      </c>
      <c r="B113" s="7" t="str">
        <f t="array" ref="B113">INDEX(Productos!$A:B,MATCH($A113,Productos!$A:$A),COLUMN(B113))</f>
        <v>Beto</v>
      </c>
      <c r="C113" s="12">
        <v>1116</v>
      </c>
      <c r="D113" s="7" t="str">
        <f t="array" ref="D113">INDEX(Productos!$A:B,MATCH($C113,Productos!$A:$A),2)</f>
        <v>Nori entero cortado para roll</v>
      </c>
      <c r="E113" s="12">
        <v>1</v>
      </c>
      <c r="F113" s="12" t="s">
        <v>42</v>
      </c>
      <c r="G113" s="14">
        <f ca="1">IFERROR(__xludf.DUMMYFUNCTION("filter(Productos!K:K,A113=Productos!A:A)"),1)</f>
        <v>1</v>
      </c>
      <c r="H113" s="7">
        <f t="shared" ca="1" si="0"/>
        <v>1</v>
      </c>
      <c r="I113" s="7" t="str">
        <f t="shared" si="1"/>
        <v>Unid</v>
      </c>
      <c r="J113" s="17">
        <f ca="1">IFERROR(__xludf.DUMMYFUNCTION("roundup(H113/filter(Productos!I:I,Productos!A:A=C113),1)"),1)</f>
        <v>1</v>
      </c>
      <c r="K113" s="14"/>
      <c r="L113" s="7"/>
      <c r="M113" s="7"/>
      <c r="N113" s="14"/>
      <c r="O113" s="14"/>
      <c r="P113" s="14"/>
      <c r="Q113" s="14"/>
      <c r="R113" s="14"/>
      <c r="S113" s="14"/>
      <c r="T113" s="14"/>
      <c r="U113" s="14"/>
      <c r="V113" s="14"/>
      <c r="W113" s="14"/>
      <c r="X113" s="14"/>
      <c r="Y113" s="14"/>
      <c r="Z113" s="14"/>
      <c r="AA113" s="14"/>
    </row>
    <row r="114" spans="1:27" ht="13" x14ac:dyDescent="0.15">
      <c r="A114" s="14">
        <v>10017</v>
      </c>
      <c r="B114" s="7" t="str">
        <f t="array" ref="B114">INDEX(Productos!$A:B,MATCH($A114,Productos!$A:$A),COLUMN(B114))</f>
        <v>Avocado</v>
      </c>
      <c r="C114" s="12">
        <v>1201</v>
      </c>
      <c r="D114" s="7" t="str">
        <f t="array" ref="D114">INDEX(Productos!$A:B,MATCH($C114,Productos!$A:$A),2)</f>
        <v>Arroz cocido para roll</v>
      </c>
      <c r="E114" s="12">
        <v>1</v>
      </c>
      <c r="F114" s="12" t="s">
        <v>42</v>
      </c>
      <c r="G114" s="14">
        <f ca="1">IFERROR(__xludf.DUMMYFUNCTION("filter(Productos!K:K,A114=Productos!A:A)"),1)</f>
        <v>1</v>
      </c>
      <c r="H114" s="7">
        <f t="shared" ca="1" si="0"/>
        <v>1</v>
      </c>
      <c r="I114" s="7" t="str">
        <f t="shared" si="1"/>
        <v>Unid</v>
      </c>
      <c r="J114" s="17">
        <f ca="1">IFERROR(__xludf.DUMMYFUNCTION("roundup(H114/filter(Productos!I:I,Productos!A:A=C114),1)"),1)</f>
        <v>1</v>
      </c>
      <c r="K114" s="14"/>
      <c r="L114" s="14"/>
      <c r="M114" s="7"/>
      <c r="N114" s="14"/>
      <c r="O114" s="14"/>
      <c r="P114" s="14"/>
      <c r="Q114" s="14"/>
      <c r="R114" s="14"/>
      <c r="S114" s="14"/>
      <c r="T114" s="14"/>
      <c r="U114" s="14"/>
      <c r="V114" s="14"/>
      <c r="W114" s="14"/>
      <c r="X114" s="14"/>
      <c r="Y114" s="14"/>
      <c r="Z114" s="14"/>
      <c r="AA114" s="14"/>
    </row>
    <row r="115" spans="1:27" ht="13" x14ac:dyDescent="0.15">
      <c r="A115" s="14">
        <v>10017</v>
      </c>
      <c r="B115" s="7" t="str">
        <f t="array" ref="B115">INDEX(Productos!$A:B,MATCH($A115,Productos!$A:$A),COLUMN(B115))</f>
        <v>Avocado</v>
      </c>
      <c r="C115" s="12">
        <v>1110</v>
      </c>
      <c r="D115" s="7" t="str">
        <f t="array" ref="D115">INDEX(Productos!$A:B,MATCH($C115,Productos!$A:$A),2)</f>
        <v>Palta cortada para envoltura</v>
      </c>
      <c r="E115" s="12">
        <v>1</v>
      </c>
      <c r="F115" s="12" t="s">
        <v>42</v>
      </c>
      <c r="G115" s="14">
        <f ca="1">IFERROR(__xludf.DUMMYFUNCTION("filter(Productos!K:K,A115=Productos!A:A)"),1)</f>
        <v>1</v>
      </c>
      <c r="H115" s="7">
        <f t="shared" ca="1" si="0"/>
        <v>1</v>
      </c>
      <c r="I115" s="7" t="str">
        <f t="shared" si="1"/>
        <v>Unid</v>
      </c>
      <c r="J115" s="17">
        <f ca="1">IFERROR(__xludf.DUMMYFUNCTION("roundup(H115/filter(Productos!I:I,Productos!A:A=C115),1)"),1)</f>
        <v>1</v>
      </c>
      <c r="K115" s="14"/>
      <c r="L115" s="14"/>
      <c r="M115" s="7"/>
      <c r="N115" s="14"/>
      <c r="O115" s="14"/>
      <c r="P115" s="14"/>
      <c r="Q115" s="14"/>
      <c r="R115" s="14"/>
      <c r="S115" s="14"/>
      <c r="T115" s="14"/>
      <c r="U115" s="14"/>
      <c r="V115" s="14"/>
      <c r="W115" s="14"/>
      <c r="X115" s="14"/>
      <c r="Y115" s="14"/>
      <c r="Z115" s="14"/>
      <c r="AA115" s="14"/>
    </row>
    <row r="116" spans="1:27" ht="13" x14ac:dyDescent="0.15">
      <c r="A116" s="14">
        <v>10017</v>
      </c>
      <c r="B116" s="7" t="str">
        <f t="array" ref="B116">INDEX(Productos!$A:B,MATCH($A116,Productos!$A:$A),COLUMN(B116))</f>
        <v>Avocado</v>
      </c>
      <c r="C116" s="12">
        <v>1112</v>
      </c>
      <c r="D116" s="7" t="str">
        <f t="array" ref="D116">INDEX(Productos!$A:B,MATCH($C116,Productos!$A:$A),2)</f>
        <v>Queso crema para roll</v>
      </c>
      <c r="E116" s="12">
        <v>1</v>
      </c>
      <c r="F116" s="12" t="s">
        <v>42</v>
      </c>
      <c r="G116" s="14">
        <f ca="1">IFERROR(__xludf.DUMMYFUNCTION("filter(Productos!K:K,A116=Productos!A:A)"),1)</f>
        <v>1</v>
      </c>
      <c r="H116" s="7">
        <f t="shared" ca="1" si="0"/>
        <v>1</v>
      </c>
      <c r="I116" s="7" t="str">
        <f t="shared" si="1"/>
        <v>Unid</v>
      </c>
      <c r="J116" s="17">
        <f ca="1">IFERROR(__xludf.DUMMYFUNCTION("roundup(H116/filter(Productos!I:I,Productos!A:A=C116),1)"),1)</f>
        <v>1</v>
      </c>
      <c r="K116" s="14"/>
      <c r="L116" s="14"/>
      <c r="M116" s="7"/>
      <c r="N116" s="14"/>
      <c r="O116" s="14"/>
      <c r="P116" s="14"/>
      <c r="Q116" s="14"/>
      <c r="R116" s="14"/>
      <c r="S116" s="14"/>
      <c r="T116" s="14"/>
      <c r="U116" s="14"/>
      <c r="V116" s="14"/>
      <c r="W116" s="14"/>
      <c r="X116" s="14"/>
      <c r="Y116" s="14"/>
      <c r="Z116" s="14"/>
      <c r="AA116" s="14"/>
    </row>
    <row r="117" spans="1:27" ht="13" x14ac:dyDescent="0.15">
      <c r="A117" s="14">
        <v>10017</v>
      </c>
      <c r="B117" s="7" t="str">
        <f t="array" ref="B117">INDEX(Productos!$A:B,MATCH($A117,Productos!$A:$A),COLUMN(B117))</f>
        <v>Avocado</v>
      </c>
      <c r="C117" s="12">
        <v>1107</v>
      </c>
      <c r="D117" s="7" t="str">
        <f t="array" ref="D117">INDEX(Productos!$A:B,MATCH($C117,Productos!$A:$A),2)</f>
        <v>Salmón cortado para roll</v>
      </c>
      <c r="E117" s="12">
        <v>1</v>
      </c>
      <c r="F117" s="12" t="s">
        <v>42</v>
      </c>
      <c r="G117" s="14">
        <f ca="1">IFERROR(__xludf.DUMMYFUNCTION("filter(Productos!K:K,A117=Productos!A:A)"),1)</f>
        <v>1</v>
      </c>
      <c r="H117" s="7">
        <f t="shared" ca="1" si="0"/>
        <v>1</v>
      </c>
      <c r="I117" s="7" t="str">
        <f t="shared" si="1"/>
        <v>Unid</v>
      </c>
      <c r="J117" s="17">
        <f ca="1">IFERROR(__xludf.DUMMYFUNCTION("roundup(H117/filter(Productos!I:I,Productos!A:A=C117),1)"),1)</f>
        <v>1</v>
      </c>
      <c r="K117" s="14"/>
      <c r="L117" s="14"/>
      <c r="M117" s="7"/>
      <c r="N117" s="14"/>
      <c r="O117" s="14"/>
      <c r="P117" s="14"/>
      <c r="Q117" s="14"/>
      <c r="R117" s="14"/>
      <c r="S117" s="14"/>
      <c r="T117" s="14"/>
      <c r="U117" s="14"/>
      <c r="V117" s="14"/>
      <c r="W117" s="14"/>
      <c r="X117" s="14"/>
      <c r="Y117" s="14"/>
      <c r="Z117" s="14"/>
      <c r="AA117" s="14"/>
    </row>
    <row r="118" spans="1:27" ht="13" x14ac:dyDescent="0.15">
      <c r="A118" s="7">
        <v>10017</v>
      </c>
      <c r="B118" s="7" t="str">
        <f t="array" ref="B118">INDEX(Productos!$A:B,MATCH($A118,Productos!$A:$A),COLUMN(B118))</f>
        <v>Avocado</v>
      </c>
      <c r="C118" s="12">
        <v>1116</v>
      </c>
      <c r="D118" s="7" t="str">
        <f t="array" ref="D118">INDEX(Productos!$A:B,MATCH($C118,Productos!$A:$A),2)</f>
        <v>Nori entero cortado para roll</v>
      </c>
      <c r="E118" s="12">
        <v>1</v>
      </c>
      <c r="F118" s="12" t="s">
        <v>42</v>
      </c>
      <c r="G118" s="14">
        <f ca="1">IFERROR(__xludf.DUMMYFUNCTION("filter(Productos!K:K,A118=Productos!A:A)"),1)</f>
        <v>1</v>
      </c>
      <c r="H118" s="7">
        <f t="shared" ca="1" si="0"/>
        <v>1</v>
      </c>
      <c r="I118" s="7" t="str">
        <f t="shared" si="1"/>
        <v>Unid</v>
      </c>
      <c r="J118" s="17">
        <f ca="1">IFERROR(__xludf.DUMMYFUNCTION("roundup(H118/filter(Productos!I:I,Productos!A:A=C118),1)"),1)</f>
        <v>1</v>
      </c>
      <c r="K118" s="14"/>
      <c r="L118" s="7"/>
      <c r="M118" s="7"/>
      <c r="N118" s="14"/>
      <c r="O118" s="14"/>
      <c r="P118" s="14"/>
      <c r="Q118" s="14"/>
      <c r="R118" s="14"/>
      <c r="S118" s="14"/>
      <c r="T118" s="14"/>
      <c r="U118" s="14"/>
      <c r="V118" s="14"/>
      <c r="W118" s="14"/>
      <c r="X118" s="14"/>
      <c r="Y118" s="14"/>
      <c r="Z118" s="14"/>
      <c r="AA118" s="14"/>
    </row>
    <row r="119" spans="1:27" ht="13" x14ac:dyDescent="0.15">
      <c r="A119" s="7">
        <v>10018</v>
      </c>
      <c r="B119" s="7" t="str">
        <f t="array" ref="B119">INDEX(Productos!$A:B,MATCH($A119,Productos!$A:$A),COLUMN(B119))</f>
        <v>Maki Salmón</v>
      </c>
      <c r="C119" s="12">
        <v>1201</v>
      </c>
      <c r="D119" s="7" t="str">
        <f t="array" ref="D119">INDEX(Productos!$A:B,MATCH($C119,Productos!$A:$A),2)</f>
        <v>Arroz cocido para roll</v>
      </c>
      <c r="E119" s="12">
        <v>1</v>
      </c>
      <c r="F119" s="12" t="s">
        <v>42</v>
      </c>
      <c r="G119" s="14">
        <f ca="1">IFERROR(__xludf.DUMMYFUNCTION("filter(Productos!K:K,A119=Productos!A:A)"),1)</f>
        <v>1</v>
      </c>
      <c r="H119" s="7">
        <f t="shared" ca="1" si="0"/>
        <v>1</v>
      </c>
      <c r="I119" s="7" t="str">
        <f t="shared" si="1"/>
        <v>Unid</v>
      </c>
      <c r="J119" s="17">
        <f ca="1">IFERROR(__xludf.DUMMYFUNCTION("roundup(H119/filter(Productos!I:I,Productos!A:A=C119),1)"),1)</f>
        <v>1</v>
      </c>
      <c r="K119" s="14"/>
      <c r="L119" s="7"/>
      <c r="M119" s="7"/>
      <c r="N119" s="14"/>
      <c r="O119" s="14"/>
      <c r="P119" s="14"/>
      <c r="Q119" s="14"/>
      <c r="R119" s="14"/>
      <c r="S119" s="14"/>
      <c r="T119" s="14"/>
      <c r="U119" s="14"/>
      <c r="V119" s="14"/>
      <c r="W119" s="14"/>
      <c r="X119" s="14"/>
      <c r="Y119" s="14"/>
      <c r="Z119" s="14"/>
      <c r="AA119" s="14"/>
    </row>
    <row r="120" spans="1:27" ht="13" x14ac:dyDescent="0.15">
      <c r="A120" s="7">
        <v>10018</v>
      </c>
      <c r="B120" s="7" t="str">
        <f t="array" ref="B120">INDEX(Productos!$A:B,MATCH($A120,Productos!$A:$A),COLUMN(B120))</f>
        <v>Maki Salmón</v>
      </c>
      <c r="C120" s="12">
        <v>1105</v>
      </c>
      <c r="D120" s="7" t="str">
        <f t="array" ref="D120">INDEX(Productos!$A:B,MATCH($C120,Productos!$A:$A),2)</f>
        <v>Kanikama para roll</v>
      </c>
      <c r="E120" s="12">
        <v>1</v>
      </c>
      <c r="F120" s="12" t="s">
        <v>42</v>
      </c>
      <c r="G120" s="14">
        <f ca="1">IFERROR(__xludf.DUMMYFUNCTION("filter(Productos!K:K,A120=Productos!A:A)"),1)</f>
        <v>1</v>
      </c>
      <c r="H120" s="7">
        <f t="shared" ca="1" si="0"/>
        <v>1</v>
      </c>
      <c r="I120" s="7" t="str">
        <f t="shared" si="1"/>
        <v>Unid</v>
      </c>
      <c r="J120" s="17">
        <f ca="1">IFERROR(__xludf.DUMMYFUNCTION("roundup(H120/filter(Productos!I:I,Productos!A:A=C120),1)"),1)</f>
        <v>1</v>
      </c>
      <c r="K120" s="14"/>
      <c r="L120" s="7"/>
      <c r="M120" s="7"/>
      <c r="N120" s="14"/>
      <c r="O120" s="14"/>
      <c r="P120" s="14"/>
      <c r="Q120" s="14"/>
      <c r="R120" s="14"/>
      <c r="S120" s="14"/>
      <c r="T120" s="14"/>
      <c r="U120" s="14"/>
      <c r="V120" s="14"/>
      <c r="W120" s="14"/>
      <c r="X120" s="14"/>
      <c r="Y120" s="14"/>
      <c r="Z120" s="14"/>
      <c r="AA120" s="14"/>
    </row>
    <row r="121" spans="1:27" ht="13" x14ac:dyDescent="0.15">
      <c r="A121" s="7">
        <v>10018</v>
      </c>
      <c r="B121" s="7" t="str">
        <f t="array" ref="B121">INDEX(Productos!$A:B,MATCH($A121,Productos!$A:$A),COLUMN(B121))</f>
        <v>Maki Salmón</v>
      </c>
      <c r="C121" s="12">
        <v>1112</v>
      </c>
      <c r="D121" s="7" t="str">
        <f t="array" ref="D121">INDEX(Productos!$A:B,MATCH($C121,Productos!$A:$A),2)</f>
        <v>Queso crema para roll</v>
      </c>
      <c r="E121" s="12">
        <v>1</v>
      </c>
      <c r="F121" s="12" t="s">
        <v>42</v>
      </c>
      <c r="G121" s="14">
        <f ca="1">IFERROR(__xludf.DUMMYFUNCTION("filter(Productos!K:K,A121=Productos!A:A)"),1)</f>
        <v>1</v>
      </c>
      <c r="H121" s="7">
        <f t="shared" ca="1" si="0"/>
        <v>1</v>
      </c>
      <c r="I121" s="7" t="str">
        <f t="shared" si="1"/>
        <v>Unid</v>
      </c>
      <c r="J121" s="17">
        <f ca="1">IFERROR(__xludf.DUMMYFUNCTION("roundup(H121/filter(Productos!I:I,Productos!A:A=C121),1)"),1)</f>
        <v>1</v>
      </c>
      <c r="K121" s="14"/>
      <c r="L121" s="7"/>
      <c r="M121" s="7"/>
      <c r="N121" s="14"/>
      <c r="O121" s="14"/>
      <c r="P121" s="14"/>
      <c r="Q121" s="14"/>
      <c r="R121" s="14"/>
      <c r="S121" s="14"/>
      <c r="T121" s="14"/>
      <c r="U121" s="14"/>
      <c r="V121" s="14"/>
      <c r="W121" s="14"/>
      <c r="X121" s="14"/>
      <c r="Y121" s="14"/>
      <c r="Z121" s="14"/>
      <c r="AA121" s="14"/>
    </row>
    <row r="122" spans="1:27" ht="13" x14ac:dyDescent="0.15">
      <c r="A122" s="7">
        <v>10018</v>
      </c>
      <c r="B122" s="7" t="str">
        <f t="array" ref="B122">INDEX(Productos!$A:B,MATCH($A122,Productos!$A:$A),COLUMN(B122))</f>
        <v>Maki Salmón</v>
      </c>
      <c r="C122" s="12">
        <v>1407</v>
      </c>
      <c r="D122" s="7" t="str">
        <f t="array" ref="D122">INDEX(Productos!$A:B,MATCH($C122,Productos!$A:$A),2)</f>
        <v>Salmón cortado para envoltura</v>
      </c>
      <c r="E122" s="12">
        <v>1</v>
      </c>
      <c r="F122" s="12" t="s">
        <v>42</v>
      </c>
      <c r="G122" s="14">
        <f ca="1">IFERROR(__xludf.DUMMYFUNCTION("filter(Productos!K:K,A122=Productos!A:A)"),1)</f>
        <v>1</v>
      </c>
      <c r="H122" s="7">
        <f t="shared" ca="1" si="0"/>
        <v>1</v>
      </c>
      <c r="I122" s="7" t="str">
        <f t="shared" si="1"/>
        <v>Unid</v>
      </c>
      <c r="J122" s="17">
        <f ca="1">IFERROR(__xludf.DUMMYFUNCTION("roundup(H122/filter(Productos!I:I,Productos!A:A=C122),1)"),1)</f>
        <v>1</v>
      </c>
      <c r="K122" s="14"/>
      <c r="L122" s="7"/>
      <c r="M122" s="7"/>
      <c r="N122" s="14"/>
      <c r="O122" s="14"/>
      <c r="P122" s="14"/>
      <c r="Q122" s="14"/>
      <c r="R122" s="14"/>
      <c r="S122" s="14"/>
      <c r="T122" s="14"/>
      <c r="U122" s="14"/>
      <c r="V122" s="14"/>
      <c r="W122" s="14"/>
      <c r="X122" s="14"/>
      <c r="Y122" s="14"/>
      <c r="Z122" s="14"/>
      <c r="AA122" s="14"/>
    </row>
    <row r="123" spans="1:27" ht="13" x14ac:dyDescent="0.15">
      <c r="A123" s="7">
        <v>10018</v>
      </c>
      <c r="B123" s="7" t="str">
        <f t="array" ref="B123">INDEX(Productos!$A:B,MATCH($A123,Productos!$A:$A),COLUMN(B123))</f>
        <v>Maki Salmón</v>
      </c>
      <c r="C123" s="12">
        <v>1116</v>
      </c>
      <c r="D123" s="7" t="str">
        <f t="array" ref="D123">INDEX(Productos!$A:B,MATCH($C123,Productos!$A:$A),2)</f>
        <v>Nori entero cortado para roll</v>
      </c>
      <c r="E123" s="12">
        <v>1</v>
      </c>
      <c r="F123" s="12" t="s">
        <v>42</v>
      </c>
      <c r="G123" s="14">
        <f ca="1">IFERROR(__xludf.DUMMYFUNCTION("filter(Productos!K:K,A123=Productos!A:A)"),1)</f>
        <v>1</v>
      </c>
      <c r="H123" s="7">
        <f t="shared" ca="1" si="0"/>
        <v>1</v>
      </c>
      <c r="I123" s="7" t="str">
        <f t="shared" si="1"/>
        <v>Unid</v>
      </c>
      <c r="J123" s="17">
        <f ca="1">IFERROR(__xludf.DUMMYFUNCTION("roundup(H123/filter(Productos!I:I,Productos!A:A=C123),1)"),1)</f>
        <v>1</v>
      </c>
      <c r="K123" s="14"/>
      <c r="L123" s="7"/>
      <c r="M123" s="7"/>
      <c r="N123" s="14"/>
      <c r="O123" s="14"/>
      <c r="P123" s="14"/>
      <c r="Q123" s="14"/>
      <c r="R123" s="14"/>
      <c r="S123" s="14"/>
      <c r="T123" s="14"/>
      <c r="U123" s="14"/>
      <c r="V123" s="14"/>
      <c r="W123" s="14"/>
      <c r="X123" s="14"/>
      <c r="Y123" s="14"/>
      <c r="Z123" s="14"/>
      <c r="AA123" s="14"/>
    </row>
    <row r="124" spans="1:27" ht="13" x14ac:dyDescent="0.15">
      <c r="A124" s="7">
        <v>10019</v>
      </c>
      <c r="B124" s="7" t="str">
        <f t="array" ref="B124">INDEX(Productos!$A:B,MATCH($A124,Productos!$A:$A),COLUMN(B124))</f>
        <v>Ebi Salmón</v>
      </c>
      <c r="C124" s="12">
        <v>1201</v>
      </c>
      <c r="D124" s="7" t="str">
        <f t="array" ref="D124">INDEX(Productos!$A:B,MATCH($C124,Productos!$A:$A),2)</f>
        <v>Arroz cocido para roll</v>
      </c>
      <c r="E124" s="12">
        <v>1</v>
      </c>
      <c r="F124" s="12" t="s">
        <v>42</v>
      </c>
      <c r="G124" s="14">
        <f ca="1">IFERROR(__xludf.DUMMYFUNCTION("filter(Productos!K:K,A124=Productos!A:A)"),1)</f>
        <v>1</v>
      </c>
      <c r="H124" s="7">
        <f t="shared" ca="1" si="0"/>
        <v>1</v>
      </c>
      <c r="I124" s="7" t="str">
        <f t="shared" si="1"/>
        <v>Unid</v>
      </c>
      <c r="J124" s="17">
        <f ca="1">IFERROR(__xludf.DUMMYFUNCTION("roundup(H124/filter(Productos!I:I,Productos!A:A=C124),1)"),1)</f>
        <v>1</v>
      </c>
      <c r="K124" s="14"/>
      <c r="L124" s="7"/>
      <c r="M124" s="7"/>
      <c r="N124" s="14"/>
      <c r="O124" s="14"/>
      <c r="P124" s="14"/>
      <c r="Q124" s="14"/>
      <c r="R124" s="14"/>
      <c r="S124" s="14"/>
      <c r="T124" s="14"/>
      <c r="U124" s="14"/>
      <c r="V124" s="14"/>
      <c r="W124" s="14"/>
      <c r="X124" s="14"/>
      <c r="Y124" s="14"/>
      <c r="Z124" s="14"/>
      <c r="AA124" s="14"/>
    </row>
    <row r="125" spans="1:27" ht="13" x14ac:dyDescent="0.15">
      <c r="A125" s="7">
        <v>10019</v>
      </c>
      <c r="B125" s="7" t="str">
        <f t="array" ref="B125">INDEX(Productos!$A:B,MATCH($A125,Productos!$A:$A),COLUMN(B125))</f>
        <v>Ebi Salmón</v>
      </c>
      <c r="C125" s="12">
        <v>1106</v>
      </c>
      <c r="D125" s="7" t="str">
        <f t="array" ref="D125">INDEX(Productos!$A:B,MATCH($C125,Productos!$A:$A),2)</f>
        <v>Camarón cocido</v>
      </c>
      <c r="E125" s="12">
        <v>4</v>
      </c>
      <c r="F125" s="23" t="s">
        <v>42</v>
      </c>
      <c r="G125" s="14">
        <f ca="1">IFERROR(__xludf.DUMMYFUNCTION("filter(Productos!K:K,A125=Productos!A:A)"),1)</f>
        <v>1</v>
      </c>
      <c r="H125" s="7">
        <f t="shared" ca="1" si="0"/>
        <v>4</v>
      </c>
      <c r="I125" s="7" t="str">
        <f t="shared" si="1"/>
        <v>Unid</v>
      </c>
      <c r="J125" s="17">
        <f ca="1">IFERROR(__xludf.DUMMYFUNCTION("roundup(H125/filter(Productos!I:I,Productos!A:A=C125),1)"),4)</f>
        <v>4</v>
      </c>
      <c r="K125" s="14"/>
      <c r="L125" s="7"/>
      <c r="M125" s="7"/>
      <c r="N125" s="14"/>
      <c r="O125" s="14"/>
      <c r="P125" s="14"/>
      <c r="Q125" s="14"/>
      <c r="R125" s="14"/>
      <c r="S125" s="14"/>
      <c r="T125" s="14"/>
      <c r="U125" s="14"/>
      <c r="V125" s="14"/>
      <c r="W125" s="14"/>
      <c r="X125" s="14"/>
      <c r="Y125" s="14"/>
      <c r="Z125" s="14"/>
      <c r="AA125" s="14"/>
    </row>
    <row r="126" spans="1:27" ht="13" x14ac:dyDescent="0.15">
      <c r="A126" s="7">
        <v>10019</v>
      </c>
      <c r="B126" s="7" t="str">
        <f t="array" ref="B126">INDEX(Productos!$A:B,MATCH($A126,Productos!$A:$A),COLUMN(B126))</f>
        <v>Ebi Salmón</v>
      </c>
      <c r="C126" s="12">
        <v>1210</v>
      </c>
      <c r="D126" s="7" t="str">
        <f t="array" ref="D126">INDEX(Productos!$A:B,MATCH($C126,Productos!$A:$A),2)</f>
        <v>Palta cortada para roll</v>
      </c>
      <c r="E126" s="12">
        <v>1</v>
      </c>
      <c r="F126" s="12" t="s">
        <v>42</v>
      </c>
      <c r="G126" s="14">
        <f ca="1">IFERROR(__xludf.DUMMYFUNCTION("filter(Productos!K:K,A126=Productos!A:A)"),1)</f>
        <v>1</v>
      </c>
      <c r="H126" s="7">
        <f t="shared" ca="1" si="0"/>
        <v>1</v>
      </c>
      <c r="I126" s="7" t="str">
        <f t="shared" si="1"/>
        <v>Unid</v>
      </c>
      <c r="J126" s="17">
        <f ca="1">IFERROR(__xludf.DUMMYFUNCTION("roundup(H126/filter(Productos!I:I,Productos!A:A=C126),1)"),1)</f>
        <v>1</v>
      </c>
      <c r="K126" s="14"/>
      <c r="L126" s="7"/>
      <c r="M126" s="7"/>
      <c r="N126" s="14"/>
      <c r="O126" s="14"/>
      <c r="P126" s="14"/>
      <c r="Q126" s="14"/>
      <c r="R126" s="14"/>
      <c r="S126" s="14"/>
      <c r="T126" s="14"/>
      <c r="U126" s="14"/>
      <c r="V126" s="14"/>
      <c r="W126" s="14"/>
      <c r="X126" s="14"/>
      <c r="Y126" s="14"/>
      <c r="Z126" s="14"/>
      <c r="AA126" s="14"/>
    </row>
    <row r="127" spans="1:27" ht="13" x14ac:dyDescent="0.15">
      <c r="A127" s="7">
        <v>10019</v>
      </c>
      <c r="B127" s="7" t="str">
        <f t="array" ref="B127">INDEX(Productos!$A:B,MATCH($A127,Productos!$A:$A),COLUMN(B127))</f>
        <v>Ebi Salmón</v>
      </c>
      <c r="C127" s="12">
        <v>1116</v>
      </c>
      <c r="D127" s="7" t="str">
        <f t="array" ref="D127">INDEX(Productos!$A:B,MATCH($C127,Productos!$A:$A),2)</f>
        <v>Nori entero cortado para roll</v>
      </c>
      <c r="E127" s="12">
        <v>1</v>
      </c>
      <c r="F127" s="12" t="s">
        <v>42</v>
      </c>
      <c r="G127" s="14">
        <f ca="1">IFERROR(__xludf.DUMMYFUNCTION("filter(Productos!K:K,A127=Productos!A:A)"),1)</f>
        <v>1</v>
      </c>
      <c r="H127" s="7">
        <f t="shared" ca="1" si="0"/>
        <v>1</v>
      </c>
      <c r="I127" s="7" t="str">
        <f t="shared" si="1"/>
        <v>Unid</v>
      </c>
      <c r="J127" s="17">
        <f ca="1">IFERROR(__xludf.DUMMYFUNCTION("roundup(H127/filter(Productos!I:I,Productos!A:A=C127),1)"),1)</f>
        <v>1</v>
      </c>
      <c r="K127" s="14"/>
      <c r="L127" s="7"/>
      <c r="M127" s="7"/>
      <c r="N127" s="14"/>
      <c r="O127" s="14"/>
      <c r="P127" s="14"/>
      <c r="Q127" s="14"/>
      <c r="R127" s="14"/>
      <c r="S127" s="14"/>
      <c r="T127" s="14"/>
      <c r="U127" s="14"/>
      <c r="V127" s="14"/>
      <c r="W127" s="14"/>
      <c r="X127" s="14"/>
      <c r="Y127" s="14"/>
      <c r="Z127" s="14"/>
      <c r="AA127" s="14"/>
    </row>
    <row r="128" spans="1:27" ht="13" x14ac:dyDescent="0.15">
      <c r="A128" s="7">
        <v>10019</v>
      </c>
      <c r="B128" s="7" t="str">
        <f t="array" ref="B128">INDEX(Productos!$A:B,MATCH($A128,Productos!$A:$A),COLUMN(B128))</f>
        <v>Ebi Salmón</v>
      </c>
      <c r="C128" s="12">
        <v>1407</v>
      </c>
      <c r="D128" s="7" t="str">
        <f t="array" ref="D128">INDEX(Productos!$A:B,MATCH($C128,Productos!$A:$A),2)</f>
        <v>Salmón cortado para envoltura</v>
      </c>
      <c r="E128" s="12">
        <v>1</v>
      </c>
      <c r="F128" s="12" t="s">
        <v>42</v>
      </c>
      <c r="G128" s="14">
        <f ca="1">IFERROR(__xludf.DUMMYFUNCTION("filter(Productos!K:K,A128=Productos!A:A)"),1)</f>
        <v>1</v>
      </c>
      <c r="H128" s="7">
        <f t="shared" ca="1" si="0"/>
        <v>1</v>
      </c>
      <c r="I128" s="7" t="str">
        <f t="shared" si="1"/>
        <v>Unid</v>
      </c>
      <c r="J128" s="17">
        <f ca="1">IFERROR(__xludf.DUMMYFUNCTION("roundup(H128/filter(Productos!I:I,Productos!A:A=C128),1)"),1)</f>
        <v>1</v>
      </c>
      <c r="K128" s="14"/>
      <c r="L128" s="7"/>
      <c r="M128" s="7"/>
      <c r="N128" s="14"/>
      <c r="O128" s="14"/>
      <c r="P128" s="14"/>
      <c r="Q128" s="14"/>
      <c r="R128" s="14"/>
      <c r="S128" s="14"/>
      <c r="T128" s="14"/>
      <c r="U128" s="14"/>
      <c r="V128" s="14"/>
      <c r="W128" s="14"/>
      <c r="X128" s="14"/>
      <c r="Y128" s="14"/>
      <c r="Z128" s="14"/>
      <c r="AA128" s="14"/>
    </row>
    <row r="129" spans="1:27" ht="13" x14ac:dyDescent="0.15">
      <c r="A129" s="7">
        <v>10020</v>
      </c>
      <c r="B129" s="7" t="str">
        <f t="array" ref="B129">INDEX(Productos!$A:B,MATCH($A129,Productos!$A:$A),COLUMN(B129))</f>
        <v>Ebi Salmón Especial</v>
      </c>
      <c r="C129" s="12">
        <v>1201</v>
      </c>
      <c r="D129" s="7" t="str">
        <f t="array" ref="D129">INDEX(Productos!$A:B,MATCH($C129,Productos!$A:$A),2)</f>
        <v>Arroz cocido para roll</v>
      </c>
      <c r="E129" s="12">
        <v>1</v>
      </c>
      <c r="F129" s="12" t="s">
        <v>42</v>
      </c>
      <c r="G129" s="14">
        <f ca="1">IFERROR(__xludf.DUMMYFUNCTION("filter(Productos!K:K,A129=Productos!A:A)"),1)</f>
        <v>1</v>
      </c>
      <c r="H129" s="7">
        <f t="shared" ca="1" si="0"/>
        <v>1</v>
      </c>
      <c r="I129" s="7" t="str">
        <f t="shared" si="1"/>
        <v>Unid</v>
      </c>
      <c r="J129" s="17">
        <f ca="1">IFERROR(__xludf.DUMMYFUNCTION("roundup(H129/filter(Productos!I:I,Productos!A:A=C129),1)"),1)</f>
        <v>1</v>
      </c>
      <c r="K129" s="14"/>
      <c r="L129" s="7"/>
      <c r="M129" s="7"/>
      <c r="N129" s="14"/>
      <c r="O129" s="14"/>
      <c r="P129" s="14"/>
      <c r="Q129" s="14"/>
      <c r="R129" s="14"/>
      <c r="S129" s="14"/>
      <c r="T129" s="14"/>
      <c r="U129" s="14"/>
      <c r="V129" s="14"/>
      <c r="W129" s="14"/>
      <c r="X129" s="14"/>
      <c r="Y129" s="14"/>
      <c r="Z129" s="14"/>
      <c r="AA129" s="14"/>
    </row>
    <row r="130" spans="1:27" ht="13" x14ac:dyDescent="0.15">
      <c r="A130" s="7">
        <v>10020</v>
      </c>
      <c r="B130" s="7" t="str">
        <f t="array" ref="B130">INDEX(Productos!$A:B,MATCH($A130,Productos!$A:$A),COLUMN(B130))</f>
        <v>Ebi Salmón Especial</v>
      </c>
      <c r="C130" s="12">
        <v>1116</v>
      </c>
      <c r="D130" s="7" t="str">
        <f t="array" ref="D130">INDEX(Productos!$A:B,MATCH($C130,Productos!$A:$A),2)</f>
        <v>Nori entero cortado para roll</v>
      </c>
      <c r="E130" s="12">
        <v>1</v>
      </c>
      <c r="F130" s="12" t="s">
        <v>42</v>
      </c>
      <c r="G130" s="14">
        <f ca="1">IFERROR(__xludf.DUMMYFUNCTION("filter(Productos!K:K,A130=Productos!A:A)"),1)</f>
        <v>1</v>
      </c>
      <c r="H130" s="7">
        <f t="shared" ca="1" si="0"/>
        <v>1</v>
      </c>
      <c r="I130" s="7" t="str">
        <f t="shared" si="1"/>
        <v>Unid</v>
      </c>
      <c r="J130" s="17">
        <f ca="1">IFERROR(__xludf.DUMMYFUNCTION("roundup(H130/filter(Productos!I:I,Productos!A:A=C130),1)"),1)</f>
        <v>1</v>
      </c>
      <c r="K130" s="14"/>
      <c r="L130" s="7"/>
      <c r="M130" s="7"/>
      <c r="N130" s="14"/>
      <c r="O130" s="14"/>
      <c r="P130" s="14"/>
      <c r="Q130" s="14"/>
      <c r="R130" s="14"/>
      <c r="S130" s="14"/>
      <c r="T130" s="14"/>
      <c r="U130" s="14"/>
      <c r="V130" s="14"/>
      <c r="W130" s="14"/>
      <c r="X130" s="14"/>
      <c r="Y130" s="14"/>
      <c r="Z130" s="14"/>
      <c r="AA130" s="14"/>
    </row>
    <row r="131" spans="1:27" ht="13" x14ac:dyDescent="0.15">
      <c r="A131" s="7">
        <v>10020</v>
      </c>
      <c r="B131" s="7" t="str">
        <f t="array" ref="B131">INDEX(Productos!$A:B,MATCH($A131,Productos!$A:$A),COLUMN(B131))</f>
        <v>Ebi Salmón Especial</v>
      </c>
      <c r="C131" s="12">
        <v>1106</v>
      </c>
      <c r="D131" s="7" t="str">
        <f t="array" ref="D131">INDEX(Productos!$A:B,MATCH($C131,Productos!$A:$A),2)</f>
        <v>Camarón cocido</v>
      </c>
      <c r="E131" s="12">
        <v>4</v>
      </c>
      <c r="F131" s="23" t="s">
        <v>42</v>
      </c>
      <c r="G131" s="14">
        <f ca="1">IFERROR(__xludf.DUMMYFUNCTION("filter(Productos!K:K,A131=Productos!A:A)"),1)</f>
        <v>1</v>
      </c>
      <c r="H131" s="7">
        <f t="shared" ca="1" si="0"/>
        <v>4</v>
      </c>
      <c r="I131" s="7" t="str">
        <f t="shared" si="1"/>
        <v>Unid</v>
      </c>
      <c r="J131" s="17">
        <f ca="1">IFERROR(__xludf.DUMMYFUNCTION("roundup(H131/filter(Productos!I:I,Productos!A:A=C131),1)"),4)</f>
        <v>4</v>
      </c>
      <c r="K131" s="14"/>
      <c r="L131" s="7"/>
      <c r="M131" s="7"/>
      <c r="N131" s="14"/>
      <c r="O131" s="14"/>
      <c r="P131" s="14"/>
      <c r="Q131" s="14"/>
      <c r="R131" s="14"/>
      <c r="S131" s="14"/>
      <c r="T131" s="14"/>
      <c r="U131" s="14"/>
      <c r="V131" s="14"/>
      <c r="W131" s="14"/>
      <c r="X131" s="14"/>
      <c r="Y131" s="14"/>
      <c r="Z131" s="14"/>
      <c r="AA131" s="14"/>
    </row>
    <row r="132" spans="1:27" ht="13" x14ac:dyDescent="0.15">
      <c r="A132" s="7">
        <v>10020</v>
      </c>
      <c r="B132" s="7" t="str">
        <f t="array" ref="B132">INDEX(Productos!$A:B,MATCH($A132,Productos!$A:$A),COLUMN(B132))</f>
        <v>Ebi Salmón Especial</v>
      </c>
      <c r="C132" s="12">
        <v>1112</v>
      </c>
      <c r="D132" s="7" t="str">
        <f t="array" ref="D132">INDEX(Productos!$A:B,MATCH($C132,Productos!$A:$A),2)</f>
        <v>Queso crema para roll</v>
      </c>
      <c r="E132" s="12">
        <v>1</v>
      </c>
      <c r="F132" s="12" t="s">
        <v>42</v>
      </c>
      <c r="G132" s="14">
        <f ca="1">IFERROR(__xludf.DUMMYFUNCTION("filter(Productos!K:K,A132=Productos!A:A)"),1)</f>
        <v>1</v>
      </c>
      <c r="H132" s="7">
        <f t="shared" ca="1" si="0"/>
        <v>1</v>
      </c>
      <c r="I132" s="7" t="str">
        <f t="shared" si="1"/>
        <v>Unid</v>
      </c>
      <c r="J132" s="17">
        <f ca="1">IFERROR(__xludf.DUMMYFUNCTION("roundup(H132/filter(Productos!I:I,Productos!A:A=C132),1)"),1)</f>
        <v>1</v>
      </c>
      <c r="K132" s="14"/>
      <c r="L132" s="7"/>
      <c r="M132" s="7"/>
      <c r="N132" s="14"/>
      <c r="O132" s="14"/>
      <c r="P132" s="14"/>
      <c r="Q132" s="14"/>
      <c r="R132" s="14"/>
      <c r="S132" s="14"/>
      <c r="T132" s="14"/>
      <c r="U132" s="14"/>
      <c r="V132" s="14"/>
      <c r="W132" s="14"/>
      <c r="X132" s="14"/>
      <c r="Y132" s="14"/>
      <c r="Z132" s="14"/>
      <c r="AA132" s="14"/>
    </row>
    <row r="133" spans="1:27" ht="13" x14ac:dyDescent="0.15">
      <c r="A133" s="7">
        <v>10020</v>
      </c>
      <c r="B133" s="7" t="str">
        <f t="array" ref="B133">INDEX(Productos!$A:B,MATCH($A133,Productos!$A:$A),COLUMN(B133))</f>
        <v>Ebi Salmón Especial</v>
      </c>
      <c r="C133" s="12">
        <v>1114</v>
      </c>
      <c r="D133" s="7" t="str">
        <f t="array" ref="D133">INDEX(Productos!$A:B,MATCH($C133,Productos!$A:$A),2)</f>
        <v>Cebollín cortado para roll</v>
      </c>
      <c r="E133" s="12">
        <v>1</v>
      </c>
      <c r="F133" s="12" t="s">
        <v>42</v>
      </c>
      <c r="G133" s="14">
        <f ca="1">IFERROR(__xludf.DUMMYFUNCTION("filter(Productos!K:K,A133=Productos!A:A)"),1)</f>
        <v>1</v>
      </c>
      <c r="H133" s="7">
        <f t="shared" ca="1" si="0"/>
        <v>1</v>
      </c>
      <c r="I133" s="7" t="str">
        <f t="shared" si="1"/>
        <v>Unid</v>
      </c>
      <c r="J133" s="17">
        <f ca="1">IFERROR(__xludf.DUMMYFUNCTION("roundup(H133/filter(Productos!I:I,Productos!A:A=C133),1)"),1)</f>
        <v>1</v>
      </c>
      <c r="K133" s="14"/>
      <c r="L133" s="7"/>
      <c r="M133" s="7"/>
      <c r="N133" s="14"/>
      <c r="O133" s="14"/>
      <c r="P133" s="14"/>
      <c r="Q133" s="14"/>
      <c r="R133" s="14"/>
      <c r="S133" s="14"/>
      <c r="T133" s="14"/>
      <c r="U133" s="14"/>
      <c r="V133" s="14"/>
      <c r="W133" s="14"/>
      <c r="X133" s="14"/>
      <c r="Y133" s="14"/>
      <c r="Z133" s="14"/>
      <c r="AA133" s="14"/>
    </row>
    <row r="134" spans="1:27" ht="13" x14ac:dyDescent="0.15">
      <c r="A134" s="7">
        <v>10020</v>
      </c>
      <c r="B134" s="7" t="str">
        <f t="array" ref="B134">INDEX(Productos!$A:B,MATCH($A134,Productos!$A:$A),COLUMN(B134))</f>
        <v>Ebi Salmón Especial</v>
      </c>
      <c r="C134" s="12">
        <v>1407</v>
      </c>
      <c r="D134" s="7" t="str">
        <f t="array" ref="D134">INDEX(Productos!$A:B,MATCH($C134,Productos!$A:$A),2)</f>
        <v>Salmón cortado para envoltura</v>
      </c>
      <c r="E134" s="12">
        <v>1</v>
      </c>
      <c r="F134" s="12" t="s">
        <v>42</v>
      </c>
      <c r="G134" s="14">
        <f ca="1">IFERROR(__xludf.DUMMYFUNCTION("filter(Productos!K:K,A134=Productos!A:A)"),1)</f>
        <v>1</v>
      </c>
      <c r="H134" s="7">
        <f t="shared" ca="1" si="0"/>
        <v>1</v>
      </c>
      <c r="I134" s="7" t="str">
        <f t="shared" si="1"/>
        <v>Unid</v>
      </c>
      <c r="J134" s="17">
        <f ca="1">IFERROR(__xludf.DUMMYFUNCTION("roundup(H134/filter(Productos!I:I,Productos!A:A=C134),1)"),1)</f>
        <v>1</v>
      </c>
      <c r="K134" s="14"/>
      <c r="L134" s="7"/>
      <c r="M134" s="7"/>
      <c r="N134" s="14"/>
      <c r="O134" s="14"/>
      <c r="P134" s="14"/>
      <c r="Q134" s="14"/>
      <c r="R134" s="14"/>
      <c r="S134" s="14"/>
      <c r="T134" s="14"/>
      <c r="U134" s="14"/>
      <c r="V134" s="14"/>
      <c r="W134" s="14"/>
      <c r="X134" s="14"/>
      <c r="Y134" s="14"/>
      <c r="Z134" s="14"/>
      <c r="AA134" s="14"/>
    </row>
    <row r="135" spans="1:27" ht="13" x14ac:dyDescent="0.15">
      <c r="A135" s="7">
        <v>10021</v>
      </c>
      <c r="B135" s="7" t="str">
        <f t="array" ref="B135">INDEX(Productos!$A:B,MATCH($A135,Productos!$A:$A),COLUMN(B135))</f>
        <v>Maguro Salmón</v>
      </c>
      <c r="C135" s="12">
        <v>1201</v>
      </c>
      <c r="D135" s="7" t="str">
        <f t="array" ref="D135">INDEX(Productos!$A:B,MATCH($C135,Productos!$A:$A),2)</f>
        <v>Arroz cocido para roll</v>
      </c>
      <c r="E135" s="12">
        <v>1</v>
      </c>
      <c r="F135" s="12" t="s">
        <v>42</v>
      </c>
      <c r="G135" s="14">
        <f ca="1">IFERROR(__xludf.DUMMYFUNCTION("filter(Productos!K:K,A135=Productos!A:A)"),1)</f>
        <v>1</v>
      </c>
      <c r="H135" s="7">
        <f t="shared" ca="1" si="0"/>
        <v>1</v>
      </c>
      <c r="I135" s="7" t="str">
        <f t="shared" si="1"/>
        <v>Unid</v>
      </c>
      <c r="J135" s="17">
        <f ca="1">IFERROR(__xludf.DUMMYFUNCTION("roundup(H135/filter(Productos!I:I,Productos!A:A=C135),1)"),1)</f>
        <v>1</v>
      </c>
      <c r="K135" s="14"/>
      <c r="L135" s="7"/>
      <c r="M135" s="7"/>
      <c r="N135" s="14"/>
      <c r="O135" s="14"/>
      <c r="P135" s="14"/>
      <c r="Q135" s="14"/>
      <c r="R135" s="14"/>
      <c r="S135" s="14"/>
      <c r="T135" s="14"/>
      <c r="U135" s="14"/>
      <c r="V135" s="14"/>
      <c r="W135" s="14"/>
      <c r="X135" s="14"/>
      <c r="Y135" s="14"/>
      <c r="Z135" s="14"/>
      <c r="AA135" s="14"/>
    </row>
    <row r="136" spans="1:27" ht="13" x14ac:dyDescent="0.15">
      <c r="A136" s="7">
        <v>10021</v>
      </c>
      <c r="B136" s="7" t="str">
        <f t="array" ref="B136">INDEX(Productos!$A:B,MATCH($A136,Productos!$A:$A),COLUMN(B136))</f>
        <v>Maguro Salmón</v>
      </c>
      <c r="C136" s="12">
        <v>1116</v>
      </c>
      <c r="D136" s="7" t="str">
        <f t="array" ref="D136">INDEX(Productos!$A:B,MATCH($C136,Productos!$A:$A),2)</f>
        <v>Nori entero cortado para roll</v>
      </c>
      <c r="E136" s="12">
        <v>1</v>
      </c>
      <c r="F136" s="12" t="s">
        <v>42</v>
      </c>
      <c r="G136" s="14">
        <f ca="1">IFERROR(__xludf.DUMMYFUNCTION("filter(Productos!K:K,A136=Productos!A:A)"),1)</f>
        <v>1</v>
      </c>
      <c r="H136" s="7">
        <f t="shared" ca="1" si="0"/>
        <v>1</v>
      </c>
      <c r="I136" s="7" t="str">
        <f t="shared" si="1"/>
        <v>Unid</v>
      </c>
      <c r="J136" s="17">
        <f ca="1">IFERROR(__xludf.DUMMYFUNCTION("roundup(H136/filter(Productos!I:I,Productos!A:A=C136),1)"),1)</f>
        <v>1</v>
      </c>
      <c r="K136" s="14"/>
      <c r="L136" s="7"/>
      <c r="M136" s="7"/>
      <c r="N136" s="14"/>
      <c r="O136" s="14"/>
      <c r="P136" s="14"/>
      <c r="Q136" s="14"/>
      <c r="R136" s="14"/>
      <c r="S136" s="14"/>
      <c r="T136" s="14"/>
      <c r="U136" s="14"/>
      <c r="V136" s="14"/>
      <c r="W136" s="14"/>
      <c r="X136" s="14"/>
      <c r="Y136" s="14"/>
      <c r="Z136" s="14"/>
      <c r="AA136" s="14"/>
    </row>
    <row r="137" spans="1:27" ht="13" x14ac:dyDescent="0.15">
      <c r="A137" s="7">
        <v>10021</v>
      </c>
      <c r="B137" s="7" t="str">
        <f t="array" ref="B137">INDEX(Productos!$A:B,MATCH($A137,Productos!$A:$A),COLUMN(B137))</f>
        <v>Maguro Salmón</v>
      </c>
      <c r="C137" s="12">
        <v>1109</v>
      </c>
      <c r="D137" s="7" t="str">
        <f t="array" ref="D137">INDEX(Productos!$A:B,MATCH($C137,Productos!$A:$A),2)</f>
        <v>Atún cortado para roll</v>
      </c>
      <c r="E137" s="12">
        <v>1</v>
      </c>
      <c r="F137" s="12" t="s">
        <v>42</v>
      </c>
      <c r="G137" s="14">
        <f ca="1">IFERROR(__xludf.DUMMYFUNCTION("filter(Productos!K:K,A137=Productos!A:A)"),1)</f>
        <v>1</v>
      </c>
      <c r="H137" s="7">
        <f t="shared" ca="1" si="0"/>
        <v>1</v>
      </c>
      <c r="I137" s="7" t="str">
        <f t="shared" si="1"/>
        <v>Unid</v>
      </c>
      <c r="J137" s="17">
        <f ca="1">IFERROR(__xludf.DUMMYFUNCTION("roundup(H137/filter(Productos!I:I,Productos!A:A=C137),1)"),1)</f>
        <v>1</v>
      </c>
      <c r="K137" s="14"/>
      <c r="L137" s="7"/>
      <c r="M137" s="7"/>
      <c r="N137" s="14"/>
      <c r="O137" s="14"/>
      <c r="P137" s="14"/>
      <c r="Q137" s="14"/>
      <c r="R137" s="14"/>
      <c r="S137" s="14"/>
      <c r="T137" s="14"/>
      <c r="U137" s="14"/>
      <c r="V137" s="14"/>
      <c r="W137" s="14"/>
      <c r="X137" s="14"/>
      <c r="Y137" s="14"/>
      <c r="Z137" s="14"/>
      <c r="AA137" s="14"/>
    </row>
    <row r="138" spans="1:27" ht="13" x14ac:dyDescent="0.15">
      <c r="A138" s="7">
        <v>10021</v>
      </c>
      <c r="B138" s="7" t="str">
        <f t="array" ref="B138">INDEX(Productos!$A:B,MATCH($A138,Productos!$A:$A),COLUMN(B138))</f>
        <v>Maguro Salmón</v>
      </c>
      <c r="C138" s="12">
        <v>1114</v>
      </c>
      <c r="D138" s="7" t="str">
        <f t="array" ref="D138">INDEX(Productos!$A:B,MATCH($C138,Productos!$A:$A),2)</f>
        <v>Cebollín cortado para roll</v>
      </c>
      <c r="E138" s="12">
        <v>1</v>
      </c>
      <c r="F138" s="12" t="s">
        <v>42</v>
      </c>
      <c r="G138" s="14">
        <f ca="1">IFERROR(__xludf.DUMMYFUNCTION("filter(Productos!K:K,A138=Productos!A:A)"),1)</f>
        <v>1</v>
      </c>
      <c r="H138" s="7">
        <f t="shared" ca="1" si="0"/>
        <v>1</v>
      </c>
      <c r="I138" s="7" t="str">
        <f t="shared" si="1"/>
        <v>Unid</v>
      </c>
      <c r="J138" s="17">
        <f ca="1">IFERROR(__xludf.DUMMYFUNCTION("roundup(H138/filter(Productos!I:I,Productos!A:A=C138),1)"),1)</f>
        <v>1</v>
      </c>
      <c r="K138" s="14"/>
      <c r="L138" s="7"/>
      <c r="M138" s="7"/>
      <c r="N138" s="14"/>
      <c r="O138" s="14"/>
      <c r="P138" s="14"/>
      <c r="Q138" s="14"/>
      <c r="R138" s="14"/>
      <c r="S138" s="14"/>
      <c r="T138" s="14"/>
      <c r="U138" s="14"/>
      <c r="V138" s="14"/>
      <c r="W138" s="14"/>
      <c r="X138" s="14"/>
      <c r="Y138" s="14"/>
      <c r="Z138" s="14"/>
      <c r="AA138" s="14"/>
    </row>
    <row r="139" spans="1:27" ht="13" x14ac:dyDescent="0.15">
      <c r="A139" s="7">
        <v>10021</v>
      </c>
      <c r="B139" s="7" t="str">
        <f t="array" ref="B139">INDEX(Productos!$A:B,MATCH($A139,Productos!$A:$A),COLUMN(B139))</f>
        <v>Maguro Salmón</v>
      </c>
      <c r="C139" s="12">
        <v>1407</v>
      </c>
      <c r="D139" s="7" t="str">
        <f t="array" ref="D139">INDEX(Productos!$A:B,MATCH($C139,Productos!$A:$A),2)</f>
        <v>Salmón cortado para envoltura</v>
      </c>
      <c r="E139" s="12">
        <v>1</v>
      </c>
      <c r="F139" s="12" t="s">
        <v>42</v>
      </c>
      <c r="G139" s="14">
        <f ca="1">IFERROR(__xludf.DUMMYFUNCTION("filter(Productos!K:K,A139=Productos!A:A)"),1)</f>
        <v>1</v>
      </c>
      <c r="H139" s="7">
        <f t="shared" ca="1" si="0"/>
        <v>1</v>
      </c>
      <c r="I139" s="7" t="str">
        <f t="shared" si="1"/>
        <v>Unid</v>
      </c>
      <c r="J139" s="17">
        <f ca="1">IFERROR(__xludf.DUMMYFUNCTION("roundup(H139/filter(Productos!I:I,Productos!A:A=C139),1)"),1)</f>
        <v>1</v>
      </c>
      <c r="K139" s="14"/>
      <c r="L139" s="7"/>
      <c r="M139" s="7"/>
      <c r="N139" s="14"/>
      <c r="O139" s="14"/>
      <c r="P139" s="14"/>
      <c r="Q139" s="14"/>
      <c r="R139" s="14"/>
      <c r="S139" s="14"/>
      <c r="T139" s="14"/>
      <c r="U139" s="14"/>
      <c r="V139" s="14"/>
      <c r="W139" s="14"/>
      <c r="X139" s="14"/>
      <c r="Y139" s="14"/>
      <c r="Z139" s="14"/>
      <c r="AA139" s="14"/>
    </row>
    <row r="140" spans="1:27" ht="13" x14ac:dyDescent="0.15">
      <c r="A140" s="7">
        <v>10022</v>
      </c>
      <c r="B140" s="7" t="str">
        <f t="array" ref="B140">INDEX(Productos!$A:B,MATCH($A140,Productos!$A:$A),COLUMN(B140))</f>
        <v>Sake Ciboulette</v>
      </c>
      <c r="C140" s="12">
        <v>1201</v>
      </c>
      <c r="D140" s="7" t="str">
        <f t="array" ref="D140">INDEX(Productos!$A:B,MATCH($C140,Productos!$A:$A),2)</f>
        <v>Arroz cocido para roll</v>
      </c>
      <c r="E140" s="12">
        <v>1</v>
      </c>
      <c r="F140" s="12" t="s">
        <v>42</v>
      </c>
      <c r="G140" s="14">
        <f ca="1">IFERROR(__xludf.DUMMYFUNCTION("filter(Productos!K:K,A140=Productos!A:A)"),1)</f>
        <v>1</v>
      </c>
      <c r="H140" s="7">
        <f t="shared" ca="1" si="0"/>
        <v>1</v>
      </c>
      <c r="I140" s="7" t="str">
        <f t="shared" si="1"/>
        <v>Unid</v>
      </c>
      <c r="J140" s="17">
        <f ca="1">IFERROR(__xludf.DUMMYFUNCTION("roundup(H140/filter(Productos!I:I,Productos!A:A=C140),1)"),1)</f>
        <v>1</v>
      </c>
      <c r="K140" s="14"/>
      <c r="L140" s="7"/>
      <c r="M140" s="7"/>
      <c r="N140" s="14"/>
      <c r="O140" s="14"/>
      <c r="P140" s="14"/>
      <c r="Q140" s="14"/>
      <c r="R140" s="14"/>
      <c r="S140" s="14"/>
      <c r="T140" s="14"/>
      <c r="U140" s="14"/>
      <c r="V140" s="14"/>
      <c r="W140" s="14"/>
      <c r="X140" s="14"/>
      <c r="Y140" s="14"/>
      <c r="Z140" s="14"/>
      <c r="AA140" s="14"/>
    </row>
    <row r="141" spans="1:27" ht="13" x14ac:dyDescent="0.15">
      <c r="A141" s="7">
        <v>10022</v>
      </c>
      <c r="B141" s="7" t="str">
        <f t="array" ref="B141">INDEX(Productos!$A:B,MATCH($A141,Productos!$A:$A),COLUMN(B141))</f>
        <v>Sake Ciboulette</v>
      </c>
      <c r="C141" s="12">
        <v>1116</v>
      </c>
      <c r="D141" s="7" t="str">
        <f t="array" ref="D141">INDEX(Productos!$A:B,MATCH($C141,Productos!$A:$A),2)</f>
        <v>Nori entero cortado para roll</v>
      </c>
      <c r="E141" s="12">
        <v>1</v>
      </c>
      <c r="F141" s="12" t="s">
        <v>42</v>
      </c>
      <c r="G141" s="14">
        <f ca="1">IFERROR(__xludf.DUMMYFUNCTION("filter(Productos!K:K,A141=Productos!A:A)"),1)</f>
        <v>1</v>
      </c>
      <c r="H141" s="7">
        <f t="shared" ca="1" si="0"/>
        <v>1</v>
      </c>
      <c r="I141" s="7" t="str">
        <f t="shared" si="1"/>
        <v>Unid</v>
      </c>
      <c r="J141" s="17">
        <f ca="1">IFERROR(__xludf.DUMMYFUNCTION("roundup(H141/filter(Productos!I:I,Productos!A:A=C141),1)"),1)</f>
        <v>1</v>
      </c>
      <c r="K141" s="14"/>
      <c r="L141" s="7"/>
      <c r="M141" s="7"/>
      <c r="N141" s="14"/>
      <c r="O141" s="14"/>
      <c r="P141" s="14"/>
      <c r="Q141" s="14"/>
      <c r="R141" s="14"/>
      <c r="S141" s="14"/>
      <c r="T141" s="14"/>
      <c r="U141" s="14"/>
      <c r="V141" s="14"/>
      <c r="W141" s="14"/>
      <c r="X141" s="14"/>
      <c r="Y141" s="14"/>
      <c r="Z141" s="14"/>
      <c r="AA141" s="14"/>
    </row>
    <row r="142" spans="1:27" ht="13" x14ac:dyDescent="0.15">
      <c r="A142" s="7">
        <v>10022</v>
      </c>
      <c r="B142" s="7" t="str">
        <f t="array" ref="B142">INDEX(Productos!$A:B,MATCH($A142,Productos!$A:$A),COLUMN(B142))</f>
        <v>Sake Ciboulette</v>
      </c>
      <c r="C142" s="12">
        <v>1107</v>
      </c>
      <c r="D142" s="7" t="str">
        <f t="array" ref="D142">INDEX(Productos!$A:B,MATCH($C142,Productos!$A:$A),2)</f>
        <v>Salmón cortado para roll</v>
      </c>
      <c r="E142" s="12">
        <v>1</v>
      </c>
      <c r="F142" s="12" t="s">
        <v>42</v>
      </c>
      <c r="G142" s="14">
        <f ca="1">IFERROR(__xludf.DUMMYFUNCTION("filter(Productos!K:K,A142=Productos!A:A)"),1)</f>
        <v>1</v>
      </c>
      <c r="H142" s="7">
        <f t="shared" ca="1" si="0"/>
        <v>1</v>
      </c>
      <c r="I142" s="7" t="str">
        <f t="shared" si="1"/>
        <v>Unid</v>
      </c>
      <c r="J142" s="17">
        <f ca="1">IFERROR(__xludf.DUMMYFUNCTION("roundup(H142/filter(Productos!I:I,Productos!A:A=C142),1)"),1)</f>
        <v>1</v>
      </c>
      <c r="K142" s="14"/>
      <c r="L142" s="7"/>
      <c r="M142" s="7"/>
      <c r="N142" s="14"/>
      <c r="O142" s="14"/>
      <c r="P142" s="14"/>
      <c r="Q142" s="14"/>
      <c r="R142" s="14"/>
      <c r="S142" s="14"/>
      <c r="T142" s="14"/>
      <c r="U142" s="14"/>
      <c r="V142" s="14"/>
      <c r="W142" s="14"/>
      <c r="X142" s="14"/>
      <c r="Y142" s="14"/>
      <c r="Z142" s="14"/>
      <c r="AA142" s="14"/>
    </row>
    <row r="143" spans="1:27" ht="13" x14ac:dyDescent="0.15">
      <c r="A143" s="7">
        <v>10022</v>
      </c>
      <c r="B143" s="7" t="str">
        <f t="array" ref="B143">INDEX(Productos!$A:B,MATCH($A143,Productos!$A:$A),COLUMN(B143))</f>
        <v>Sake Ciboulette</v>
      </c>
      <c r="C143" s="12">
        <v>1112</v>
      </c>
      <c r="D143" s="7" t="str">
        <f t="array" ref="D143">INDEX(Productos!$A:B,MATCH($C143,Productos!$A:$A),2)</f>
        <v>Queso crema para roll</v>
      </c>
      <c r="E143" s="12">
        <v>1</v>
      </c>
      <c r="F143" s="12" t="s">
        <v>42</v>
      </c>
      <c r="G143" s="14">
        <f ca="1">IFERROR(__xludf.DUMMYFUNCTION("filter(Productos!K:K,A143=Productos!A:A)"),1)</f>
        <v>1</v>
      </c>
      <c r="H143" s="7">
        <f t="shared" ca="1" si="0"/>
        <v>1</v>
      </c>
      <c r="I143" s="7" t="str">
        <f t="shared" si="1"/>
        <v>Unid</v>
      </c>
      <c r="J143" s="17">
        <f ca="1">IFERROR(__xludf.DUMMYFUNCTION("roundup(H143/filter(Productos!I:I,Productos!A:A=C143),1)"),1)</f>
        <v>1</v>
      </c>
      <c r="K143" s="14"/>
      <c r="L143" s="7"/>
      <c r="M143" s="7"/>
      <c r="N143" s="14"/>
      <c r="O143" s="14"/>
      <c r="P143" s="14"/>
      <c r="Q143" s="14"/>
      <c r="R143" s="14"/>
      <c r="S143" s="14"/>
      <c r="T143" s="14"/>
      <c r="U143" s="14"/>
      <c r="V143" s="14"/>
      <c r="W143" s="14"/>
      <c r="X143" s="14"/>
      <c r="Y143" s="14"/>
      <c r="Z143" s="14"/>
      <c r="AA143" s="14"/>
    </row>
    <row r="144" spans="1:27" ht="13" x14ac:dyDescent="0.15">
      <c r="A144" s="7">
        <v>10022</v>
      </c>
      <c r="B144" s="7" t="str">
        <f t="array" ref="B144">INDEX(Productos!$A:B,MATCH($A144,Productos!$A:$A),COLUMN(B144))</f>
        <v>Sake Ciboulette</v>
      </c>
      <c r="C144" s="12">
        <v>1210</v>
      </c>
      <c r="D144" s="7" t="str">
        <f t="array" ref="D144">INDEX(Productos!$A:B,MATCH($C144,Productos!$A:$A),2)</f>
        <v>Palta cortada para roll</v>
      </c>
      <c r="E144" s="12">
        <v>1</v>
      </c>
      <c r="F144" s="12" t="s">
        <v>42</v>
      </c>
      <c r="G144" s="14">
        <f ca="1">IFERROR(__xludf.DUMMYFUNCTION("filter(Productos!K:K,A144=Productos!A:A)"),1)</f>
        <v>1</v>
      </c>
      <c r="H144" s="7">
        <f t="shared" ca="1" si="0"/>
        <v>1</v>
      </c>
      <c r="I144" s="7" t="str">
        <f t="shared" si="1"/>
        <v>Unid</v>
      </c>
      <c r="J144" s="17">
        <f ca="1">IFERROR(__xludf.DUMMYFUNCTION("roundup(H144/filter(Productos!I:I,Productos!A:A=C144),1)"),1)</f>
        <v>1</v>
      </c>
      <c r="K144" s="14"/>
      <c r="L144" s="7"/>
      <c r="M144" s="7"/>
      <c r="N144" s="14"/>
      <c r="O144" s="14"/>
      <c r="P144" s="14"/>
      <c r="Q144" s="14"/>
      <c r="R144" s="14"/>
      <c r="S144" s="14"/>
      <c r="T144" s="14"/>
      <c r="U144" s="14"/>
      <c r="V144" s="14"/>
      <c r="W144" s="14"/>
      <c r="X144" s="14"/>
      <c r="Y144" s="14"/>
      <c r="Z144" s="14"/>
      <c r="AA144" s="14"/>
    </row>
    <row r="145" spans="1:27" ht="13" x14ac:dyDescent="0.15">
      <c r="A145" s="7">
        <v>10022</v>
      </c>
      <c r="B145" s="7" t="str">
        <f t="array" ref="B145">INDEX(Productos!$A:B,MATCH($A145,Productos!$A:$A),COLUMN(B145))</f>
        <v>Sake Ciboulette</v>
      </c>
      <c r="C145" s="12">
        <v>1215</v>
      </c>
      <c r="D145" s="7" t="str">
        <f t="array" ref="D145">INDEX(Productos!$A:B,MATCH($C145,Productos!$A:$A),2)</f>
        <v>Ciboulette picado para envoltura</v>
      </c>
      <c r="E145" s="12">
        <v>1</v>
      </c>
      <c r="F145" s="12" t="s">
        <v>42</v>
      </c>
      <c r="G145" s="14">
        <f ca="1">IFERROR(__xludf.DUMMYFUNCTION("filter(Productos!K:K,A145=Productos!A:A)"),1)</f>
        <v>1</v>
      </c>
      <c r="H145" s="7">
        <f t="shared" ca="1" si="0"/>
        <v>1</v>
      </c>
      <c r="I145" s="7" t="str">
        <f t="shared" si="1"/>
        <v>Unid</v>
      </c>
      <c r="J145" s="17">
        <f ca="1">IFERROR(__xludf.DUMMYFUNCTION("roundup(H145/filter(Productos!I:I,Productos!A:A=C145),1)"),1)</f>
        <v>1</v>
      </c>
      <c r="K145" s="14"/>
      <c r="L145" s="7"/>
      <c r="M145" s="7"/>
      <c r="N145" s="14"/>
      <c r="O145" s="14"/>
      <c r="P145" s="14"/>
      <c r="Q145" s="14"/>
      <c r="R145" s="14"/>
      <c r="S145" s="14"/>
      <c r="T145" s="14"/>
      <c r="U145" s="14"/>
      <c r="V145" s="14"/>
      <c r="W145" s="14"/>
      <c r="X145" s="14"/>
      <c r="Y145" s="14"/>
      <c r="Z145" s="14"/>
      <c r="AA145" s="14"/>
    </row>
    <row r="146" spans="1:27" ht="13" x14ac:dyDescent="0.15">
      <c r="A146" s="7">
        <v>10023</v>
      </c>
      <c r="B146" s="7" t="str">
        <f t="array" ref="B146">INDEX(Productos!$A:B,MATCH($A146,Productos!$A:$A),COLUMN(B146))</f>
        <v>Maguro Ciboulette</v>
      </c>
      <c r="C146" s="12">
        <v>1201</v>
      </c>
      <c r="D146" s="7" t="str">
        <f t="array" ref="D146">INDEX(Productos!$A:B,MATCH($C146,Productos!$A:$A),2)</f>
        <v>Arroz cocido para roll</v>
      </c>
      <c r="E146" s="12">
        <v>1</v>
      </c>
      <c r="F146" s="12" t="s">
        <v>42</v>
      </c>
      <c r="G146" s="14">
        <f ca="1">IFERROR(__xludf.DUMMYFUNCTION("filter(Productos!K:K,A146=Productos!A:A)"),1)</f>
        <v>1</v>
      </c>
      <c r="H146" s="7">
        <f t="shared" ca="1" si="0"/>
        <v>1</v>
      </c>
      <c r="I146" s="7" t="str">
        <f t="shared" si="1"/>
        <v>Unid</v>
      </c>
      <c r="J146" s="17">
        <f ca="1">IFERROR(__xludf.DUMMYFUNCTION("roundup(H146/filter(Productos!I:I,Productos!A:A=C146),1)"),1)</f>
        <v>1</v>
      </c>
      <c r="K146" s="14"/>
      <c r="L146" s="7"/>
      <c r="M146" s="7"/>
      <c r="N146" s="14"/>
      <c r="O146" s="14"/>
      <c r="P146" s="14"/>
      <c r="Q146" s="14"/>
      <c r="R146" s="14"/>
      <c r="S146" s="14"/>
      <c r="T146" s="14"/>
      <c r="U146" s="14"/>
      <c r="V146" s="14"/>
      <c r="W146" s="14"/>
      <c r="X146" s="14"/>
      <c r="Y146" s="14"/>
      <c r="Z146" s="14"/>
      <c r="AA146" s="14"/>
    </row>
    <row r="147" spans="1:27" ht="13" x14ac:dyDescent="0.15">
      <c r="A147" s="7">
        <v>10023</v>
      </c>
      <c r="B147" s="7" t="str">
        <f t="array" ref="B147">INDEX(Productos!$A:B,MATCH($A147,Productos!$A:$A),COLUMN(B147))</f>
        <v>Maguro Ciboulette</v>
      </c>
      <c r="C147" s="12">
        <v>1116</v>
      </c>
      <c r="D147" s="7" t="str">
        <f t="array" ref="D147">INDEX(Productos!$A:B,MATCH($C147,Productos!$A:$A),2)</f>
        <v>Nori entero cortado para roll</v>
      </c>
      <c r="E147" s="12">
        <v>1</v>
      </c>
      <c r="F147" s="12" t="s">
        <v>42</v>
      </c>
      <c r="G147" s="14">
        <f ca="1">IFERROR(__xludf.DUMMYFUNCTION("filter(Productos!K:K,A147=Productos!A:A)"),1)</f>
        <v>1</v>
      </c>
      <c r="H147" s="7">
        <f t="shared" ca="1" si="0"/>
        <v>1</v>
      </c>
      <c r="I147" s="7" t="str">
        <f t="shared" si="1"/>
        <v>Unid</v>
      </c>
      <c r="J147" s="17">
        <f ca="1">IFERROR(__xludf.DUMMYFUNCTION("roundup(H147/filter(Productos!I:I,Productos!A:A=C147),1)"),1)</f>
        <v>1</v>
      </c>
      <c r="K147" s="14"/>
      <c r="L147" s="7"/>
      <c r="M147" s="7"/>
      <c r="N147" s="14"/>
      <c r="O147" s="14"/>
      <c r="P147" s="14"/>
      <c r="Q147" s="14"/>
      <c r="R147" s="14"/>
      <c r="S147" s="14"/>
      <c r="T147" s="14"/>
      <c r="U147" s="14"/>
      <c r="V147" s="14"/>
      <c r="W147" s="14"/>
      <c r="X147" s="14"/>
      <c r="Y147" s="14"/>
      <c r="Z147" s="14"/>
      <c r="AA147" s="14"/>
    </row>
    <row r="148" spans="1:27" ht="13" x14ac:dyDescent="0.15">
      <c r="A148" s="7">
        <v>10023</v>
      </c>
      <c r="B148" s="7" t="str">
        <f t="array" ref="B148">INDEX(Productos!$A:B,MATCH($A148,Productos!$A:$A),COLUMN(B148))</f>
        <v>Maguro Ciboulette</v>
      </c>
      <c r="C148" s="12">
        <v>1109</v>
      </c>
      <c r="D148" s="7" t="str">
        <f t="array" ref="D148">INDEX(Productos!$A:B,MATCH($C148,Productos!$A:$A),2)</f>
        <v>Atún cortado para roll</v>
      </c>
      <c r="E148" s="12">
        <v>1</v>
      </c>
      <c r="F148" s="12" t="s">
        <v>42</v>
      </c>
      <c r="G148" s="14">
        <f ca="1">IFERROR(__xludf.DUMMYFUNCTION("filter(Productos!K:K,A148=Productos!A:A)"),1)</f>
        <v>1</v>
      </c>
      <c r="H148" s="7">
        <f t="shared" ca="1" si="0"/>
        <v>1</v>
      </c>
      <c r="I148" s="7" t="str">
        <f t="shared" si="1"/>
        <v>Unid</v>
      </c>
      <c r="J148" s="17">
        <f ca="1">IFERROR(__xludf.DUMMYFUNCTION("roundup(H148/filter(Productos!I:I,Productos!A:A=C148),1)"),1)</f>
        <v>1</v>
      </c>
      <c r="K148" s="14"/>
      <c r="L148" s="7"/>
      <c r="M148" s="7"/>
      <c r="N148" s="14"/>
      <c r="O148" s="14"/>
      <c r="P148" s="14"/>
      <c r="Q148" s="14"/>
      <c r="R148" s="14"/>
      <c r="S148" s="14"/>
      <c r="T148" s="14"/>
      <c r="U148" s="14"/>
      <c r="V148" s="14"/>
      <c r="W148" s="14"/>
      <c r="X148" s="14"/>
      <c r="Y148" s="14"/>
      <c r="Z148" s="14"/>
      <c r="AA148" s="14"/>
    </row>
    <row r="149" spans="1:27" ht="13" x14ac:dyDescent="0.15">
      <c r="A149" s="7">
        <v>10023</v>
      </c>
      <c r="B149" s="7" t="str">
        <f t="array" ref="B149">INDEX(Productos!$A:B,MATCH($A149,Productos!$A:$A),COLUMN(B149))</f>
        <v>Maguro Ciboulette</v>
      </c>
      <c r="C149" s="12">
        <v>1112</v>
      </c>
      <c r="D149" s="7" t="str">
        <f t="array" ref="D149">INDEX(Productos!$A:B,MATCH($C149,Productos!$A:$A),2)</f>
        <v>Queso crema para roll</v>
      </c>
      <c r="E149" s="12">
        <v>1</v>
      </c>
      <c r="F149" s="12" t="s">
        <v>42</v>
      </c>
      <c r="G149" s="14">
        <f ca="1">IFERROR(__xludf.DUMMYFUNCTION("filter(Productos!K:K,A149=Productos!A:A)"),1)</f>
        <v>1</v>
      </c>
      <c r="H149" s="7">
        <f t="shared" ca="1" si="0"/>
        <v>1</v>
      </c>
      <c r="I149" s="7" t="str">
        <f t="shared" si="1"/>
        <v>Unid</v>
      </c>
      <c r="J149" s="17">
        <f ca="1">IFERROR(__xludf.DUMMYFUNCTION("roundup(H149/filter(Productos!I:I,Productos!A:A=C149),1)"),1)</f>
        <v>1</v>
      </c>
      <c r="K149" s="14"/>
      <c r="L149" s="7"/>
      <c r="M149" s="7"/>
      <c r="N149" s="14"/>
      <c r="O149" s="14"/>
      <c r="P149" s="14"/>
      <c r="Q149" s="14"/>
      <c r="R149" s="14"/>
      <c r="S149" s="14"/>
      <c r="T149" s="14"/>
      <c r="U149" s="14"/>
      <c r="V149" s="14"/>
      <c r="W149" s="14"/>
      <c r="X149" s="14"/>
      <c r="Y149" s="14"/>
      <c r="Z149" s="14"/>
      <c r="AA149" s="14"/>
    </row>
    <row r="150" spans="1:27" ht="13" x14ac:dyDescent="0.15">
      <c r="A150" s="7">
        <v>10023</v>
      </c>
      <c r="B150" s="7" t="str">
        <f t="array" ref="B150">INDEX(Productos!$A:B,MATCH($A150,Productos!$A:$A),COLUMN(B150))</f>
        <v>Maguro Ciboulette</v>
      </c>
      <c r="C150" s="12">
        <v>1210</v>
      </c>
      <c r="D150" s="7" t="str">
        <f t="array" ref="D150">INDEX(Productos!$A:B,MATCH($C150,Productos!$A:$A),2)</f>
        <v>Palta cortada para roll</v>
      </c>
      <c r="E150" s="12">
        <v>1</v>
      </c>
      <c r="F150" s="12" t="s">
        <v>42</v>
      </c>
      <c r="G150" s="14">
        <f ca="1">IFERROR(__xludf.DUMMYFUNCTION("filter(Productos!K:K,A150=Productos!A:A)"),1)</f>
        <v>1</v>
      </c>
      <c r="H150" s="7">
        <f t="shared" ca="1" si="0"/>
        <v>1</v>
      </c>
      <c r="I150" s="7" t="str">
        <f t="shared" si="1"/>
        <v>Unid</v>
      </c>
      <c r="J150" s="17">
        <f ca="1">IFERROR(__xludf.DUMMYFUNCTION("roundup(H150/filter(Productos!I:I,Productos!A:A=C150),1)"),1)</f>
        <v>1</v>
      </c>
      <c r="K150" s="14"/>
      <c r="L150" s="7"/>
      <c r="M150" s="7"/>
      <c r="N150" s="14"/>
      <c r="O150" s="14"/>
      <c r="P150" s="14"/>
      <c r="Q150" s="14"/>
      <c r="R150" s="14"/>
      <c r="S150" s="14"/>
      <c r="T150" s="14"/>
      <c r="U150" s="14"/>
      <c r="V150" s="14"/>
      <c r="W150" s="14"/>
      <c r="X150" s="14"/>
      <c r="Y150" s="14"/>
      <c r="Z150" s="14"/>
      <c r="AA150" s="14"/>
    </row>
    <row r="151" spans="1:27" ht="13" x14ac:dyDescent="0.15">
      <c r="A151" s="7">
        <v>10023</v>
      </c>
      <c r="B151" s="7" t="str">
        <f t="array" ref="B151">INDEX(Productos!$A:B,MATCH($A151,Productos!$A:$A),COLUMN(B151))</f>
        <v>Maguro Ciboulette</v>
      </c>
      <c r="C151" s="12">
        <v>1215</v>
      </c>
      <c r="D151" s="7" t="str">
        <f t="array" ref="D151">INDEX(Productos!$A:B,MATCH($C151,Productos!$A:$A),2)</f>
        <v>Ciboulette picado para envoltura</v>
      </c>
      <c r="E151" s="12">
        <v>1</v>
      </c>
      <c r="F151" s="12" t="s">
        <v>42</v>
      </c>
      <c r="G151" s="14">
        <f ca="1">IFERROR(__xludf.DUMMYFUNCTION("filter(Productos!K:K,A151=Productos!A:A)"),1)</f>
        <v>1</v>
      </c>
      <c r="H151" s="7">
        <f t="shared" ca="1" si="0"/>
        <v>1</v>
      </c>
      <c r="I151" s="7" t="str">
        <f t="shared" si="1"/>
        <v>Unid</v>
      </c>
      <c r="J151" s="17">
        <f ca="1">IFERROR(__xludf.DUMMYFUNCTION("roundup(H151/filter(Productos!I:I,Productos!A:A=C151),1)"),1)</f>
        <v>1</v>
      </c>
      <c r="K151" s="14"/>
      <c r="L151" s="7"/>
      <c r="M151" s="7"/>
      <c r="N151" s="14"/>
      <c r="O151" s="14"/>
      <c r="P151" s="14"/>
      <c r="Q151" s="14"/>
      <c r="R151" s="14"/>
      <c r="S151" s="14"/>
      <c r="T151" s="14"/>
      <c r="U151" s="14"/>
      <c r="V151" s="14"/>
      <c r="W151" s="14"/>
      <c r="X151" s="14"/>
      <c r="Y151" s="14"/>
      <c r="Z151" s="14"/>
      <c r="AA151" s="14"/>
    </row>
    <row r="152" spans="1:27" ht="13" x14ac:dyDescent="0.15">
      <c r="A152" s="7">
        <v>10024</v>
      </c>
      <c r="B152" s="7" t="str">
        <f t="array" ref="B152">INDEX(Productos!$A:B,MATCH($A152,Productos!$A:$A),COLUMN(B152))</f>
        <v>Vegan Sésamo</v>
      </c>
      <c r="C152" s="12">
        <v>1201</v>
      </c>
      <c r="D152" s="7" t="str">
        <f t="array" ref="D152">INDEX(Productos!$A:B,MATCH($C152,Productos!$A:$A),2)</f>
        <v>Arroz cocido para roll</v>
      </c>
      <c r="E152" s="12">
        <v>1</v>
      </c>
      <c r="F152" s="12" t="s">
        <v>42</v>
      </c>
      <c r="G152" s="14">
        <f ca="1">IFERROR(__xludf.DUMMYFUNCTION("filter(Productos!K:K,A152=Productos!A:A)"),1)</f>
        <v>1</v>
      </c>
      <c r="H152" s="7">
        <f t="shared" ca="1" si="0"/>
        <v>1</v>
      </c>
      <c r="I152" s="7" t="str">
        <f t="shared" si="1"/>
        <v>Unid</v>
      </c>
      <c r="J152" s="17">
        <f ca="1">IFERROR(__xludf.DUMMYFUNCTION("roundup(H152/filter(Productos!I:I,Productos!A:A=C152),1)"),1)</f>
        <v>1</v>
      </c>
      <c r="K152" s="14"/>
      <c r="L152" s="7"/>
      <c r="M152" s="7"/>
      <c r="N152" s="14"/>
      <c r="O152" s="14"/>
      <c r="P152" s="14"/>
      <c r="Q152" s="14"/>
      <c r="R152" s="14"/>
      <c r="S152" s="14"/>
      <c r="T152" s="14"/>
      <c r="U152" s="14"/>
      <c r="V152" s="14"/>
      <c r="W152" s="14"/>
      <c r="X152" s="14"/>
      <c r="Y152" s="14"/>
      <c r="Z152" s="14"/>
      <c r="AA152" s="14"/>
    </row>
    <row r="153" spans="1:27" ht="13" x14ac:dyDescent="0.15">
      <c r="A153" s="7">
        <v>10024</v>
      </c>
      <c r="B153" s="7" t="str">
        <f t="array" ref="B153">INDEX(Productos!$A:B,MATCH($A153,Productos!$A:$A),COLUMN(B153))</f>
        <v>Vegan Sésamo</v>
      </c>
      <c r="C153" s="12">
        <v>1116</v>
      </c>
      <c r="D153" s="7" t="str">
        <f t="array" ref="D153">INDEX(Productos!$A:B,MATCH($C153,Productos!$A:$A),2)</f>
        <v>Nori entero cortado para roll</v>
      </c>
      <c r="E153" s="12">
        <v>1</v>
      </c>
      <c r="F153" s="12" t="s">
        <v>42</v>
      </c>
      <c r="G153" s="14">
        <f ca="1">IFERROR(__xludf.DUMMYFUNCTION("filter(Productos!K:K,A153=Productos!A:A)"),1)</f>
        <v>1</v>
      </c>
      <c r="H153" s="7">
        <f t="shared" ca="1" si="0"/>
        <v>1</v>
      </c>
      <c r="I153" s="7" t="str">
        <f t="shared" si="1"/>
        <v>Unid</v>
      </c>
      <c r="J153" s="17">
        <f ca="1">IFERROR(__xludf.DUMMYFUNCTION("roundup(H153/filter(Productos!I:I,Productos!A:A=C153),1)"),1)</f>
        <v>1</v>
      </c>
      <c r="K153" s="14"/>
      <c r="L153" s="7"/>
      <c r="M153" s="7"/>
      <c r="N153" s="14"/>
      <c r="O153" s="14"/>
      <c r="P153" s="14"/>
      <c r="Q153" s="14"/>
      <c r="R153" s="14"/>
      <c r="S153" s="14"/>
      <c r="T153" s="14"/>
      <c r="U153" s="14"/>
      <c r="V153" s="14"/>
      <c r="W153" s="14"/>
      <c r="X153" s="14"/>
      <c r="Y153" s="14"/>
      <c r="Z153" s="14"/>
      <c r="AA153" s="14"/>
    </row>
    <row r="154" spans="1:27" ht="13" x14ac:dyDescent="0.15">
      <c r="A154" s="7">
        <v>10024</v>
      </c>
      <c r="B154" s="7" t="str">
        <f t="array" ref="B154">INDEX(Productos!$A:B,MATCH($A154,Productos!$A:$A),COLUMN(B154))</f>
        <v>Vegan Sésamo</v>
      </c>
      <c r="C154" s="12">
        <v>1210</v>
      </c>
      <c r="D154" s="7" t="str">
        <f t="array" ref="D154">INDEX(Productos!$A:B,MATCH($C154,Productos!$A:$A),2)</f>
        <v>Palta cortada para roll</v>
      </c>
      <c r="E154" s="12">
        <v>1</v>
      </c>
      <c r="F154" s="12" t="s">
        <v>42</v>
      </c>
      <c r="G154" s="14">
        <f ca="1">IFERROR(__xludf.DUMMYFUNCTION("filter(Productos!K:K,A154=Productos!A:A)"),1)</f>
        <v>1</v>
      </c>
      <c r="H154" s="7">
        <f t="shared" ca="1" si="0"/>
        <v>1</v>
      </c>
      <c r="I154" s="7" t="str">
        <f t="shared" si="1"/>
        <v>Unid</v>
      </c>
      <c r="J154" s="17">
        <f ca="1">IFERROR(__xludf.DUMMYFUNCTION("roundup(H154/filter(Productos!I:I,Productos!A:A=C154),1)"),1)</f>
        <v>1</v>
      </c>
      <c r="K154" s="14"/>
      <c r="L154" s="7"/>
      <c r="M154" s="7"/>
      <c r="N154" s="14"/>
      <c r="O154" s="14"/>
      <c r="P154" s="14"/>
      <c r="Q154" s="14"/>
      <c r="R154" s="14"/>
      <c r="S154" s="14"/>
      <c r="T154" s="14"/>
      <c r="U154" s="14"/>
      <c r="V154" s="14"/>
      <c r="W154" s="14"/>
      <c r="X154" s="14"/>
      <c r="Y154" s="14"/>
      <c r="Z154" s="14"/>
      <c r="AA154" s="14"/>
    </row>
    <row r="155" spans="1:27" ht="13" x14ac:dyDescent="0.15">
      <c r="A155" s="7">
        <v>10024</v>
      </c>
      <c r="B155" s="7" t="str">
        <f t="array" ref="B155">INDEX(Productos!$A:B,MATCH($A155,Productos!$A:$A),COLUMN(B155))</f>
        <v>Vegan Sésamo</v>
      </c>
      <c r="C155" s="12">
        <v>1114</v>
      </c>
      <c r="D155" s="7" t="str">
        <f t="array" ref="D155">INDEX(Productos!$A:B,MATCH($C155,Productos!$A:$A),2)</f>
        <v>Cebollín cortado para roll</v>
      </c>
      <c r="E155" s="12">
        <v>1</v>
      </c>
      <c r="F155" s="12" t="s">
        <v>42</v>
      </c>
      <c r="G155" s="14">
        <f ca="1">IFERROR(__xludf.DUMMYFUNCTION("filter(Productos!K:K,A155=Productos!A:A)"),1)</f>
        <v>1</v>
      </c>
      <c r="H155" s="7">
        <f t="shared" ca="1" si="0"/>
        <v>1</v>
      </c>
      <c r="I155" s="7" t="str">
        <f t="shared" si="1"/>
        <v>Unid</v>
      </c>
      <c r="J155" s="17">
        <f ca="1">IFERROR(__xludf.DUMMYFUNCTION("roundup(H155/filter(Productos!I:I,Productos!A:A=C155),1)"),1)</f>
        <v>1</v>
      </c>
      <c r="K155" s="14"/>
      <c r="L155" s="7"/>
      <c r="M155" s="7"/>
      <c r="N155" s="14"/>
      <c r="O155" s="14"/>
      <c r="P155" s="14"/>
      <c r="Q155" s="14"/>
      <c r="R155" s="14"/>
      <c r="S155" s="14"/>
      <c r="T155" s="14"/>
      <c r="U155" s="14"/>
      <c r="V155" s="14"/>
      <c r="W155" s="14"/>
      <c r="X155" s="14"/>
      <c r="Y155" s="14"/>
      <c r="Z155" s="14"/>
      <c r="AA155" s="14"/>
    </row>
    <row r="156" spans="1:27" ht="13" x14ac:dyDescent="0.15">
      <c r="A156" s="7">
        <v>10024</v>
      </c>
      <c r="B156" s="7" t="str">
        <f t="array" ref="B156">INDEX(Productos!$A:B,MATCH($A156,Productos!$A:$A),COLUMN(B156))</f>
        <v>Vegan Sésamo</v>
      </c>
      <c r="C156" s="12">
        <v>1115</v>
      </c>
      <c r="D156" s="7" t="str">
        <f t="array" ref="D156">INDEX(Productos!$A:B,MATCH($C156,Productos!$A:$A),2)</f>
        <v>Ciboulette picado para roll</v>
      </c>
      <c r="E156" s="12">
        <v>1</v>
      </c>
      <c r="F156" s="12" t="s">
        <v>42</v>
      </c>
      <c r="G156" s="14">
        <f ca="1">IFERROR(__xludf.DUMMYFUNCTION("filter(Productos!K:K,A156=Productos!A:A)"),1)</f>
        <v>1</v>
      </c>
      <c r="H156" s="7">
        <f t="shared" ca="1" si="0"/>
        <v>1</v>
      </c>
      <c r="I156" s="7" t="str">
        <f t="shared" si="1"/>
        <v>Unid</v>
      </c>
      <c r="J156" s="17">
        <f ca="1">IFERROR(__xludf.DUMMYFUNCTION("roundup(H156/filter(Productos!I:I,Productos!A:A=C156),1)"),1)</f>
        <v>1</v>
      </c>
      <c r="K156" s="14"/>
      <c r="L156" s="7"/>
      <c r="M156" s="7"/>
      <c r="N156" s="14"/>
      <c r="O156" s="14"/>
      <c r="P156" s="14"/>
      <c r="Q156" s="14"/>
      <c r="R156" s="14"/>
      <c r="S156" s="14"/>
      <c r="T156" s="14"/>
      <c r="U156" s="14"/>
      <c r="V156" s="14"/>
      <c r="W156" s="14"/>
      <c r="X156" s="14"/>
      <c r="Y156" s="14"/>
      <c r="Z156" s="14"/>
      <c r="AA156" s="14"/>
    </row>
    <row r="157" spans="1:27" ht="13" x14ac:dyDescent="0.15">
      <c r="A157" s="7">
        <v>10024</v>
      </c>
      <c r="B157" s="7" t="str">
        <f t="array" ref="B157">INDEX(Productos!$A:B,MATCH($A157,Productos!$A:$A),COLUMN(B157))</f>
        <v>Vegan Sésamo</v>
      </c>
      <c r="C157" s="12">
        <v>1211</v>
      </c>
      <c r="D157" s="7" t="str">
        <f t="array" ref="D157">INDEX(Productos!$A:B,MATCH($C157,Productos!$A:$A),2)</f>
        <v>Sésamo tostado para envoltura</v>
      </c>
      <c r="E157" s="12">
        <v>1</v>
      </c>
      <c r="F157" s="12" t="s">
        <v>42</v>
      </c>
      <c r="G157" s="14">
        <f ca="1">IFERROR(__xludf.DUMMYFUNCTION("filter(Productos!K:K,A157=Productos!A:A)"),1)</f>
        <v>1</v>
      </c>
      <c r="H157" s="7">
        <f t="shared" ca="1" si="0"/>
        <v>1</v>
      </c>
      <c r="I157" s="7" t="str">
        <f t="shared" si="1"/>
        <v>Unid</v>
      </c>
      <c r="J157" s="17">
        <f ca="1">IFERROR(__xludf.DUMMYFUNCTION("roundup(H157/filter(Productos!I:I,Productos!A:A=C157),1)"),1)</f>
        <v>1</v>
      </c>
      <c r="K157" s="14"/>
      <c r="L157" s="7"/>
      <c r="M157" s="7"/>
      <c r="N157" s="14"/>
      <c r="O157" s="14"/>
      <c r="P157" s="14"/>
      <c r="Q157" s="14"/>
      <c r="R157" s="14"/>
      <c r="S157" s="14"/>
      <c r="T157" s="14"/>
      <c r="U157" s="14"/>
      <c r="V157" s="14"/>
      <c r="W157" s="14"/>
      <c r="X157" s="14"/>
      <c r="Y157" s="14"/>
      <c r="Z157" s="14"/>
      <c r="AA157" s="14"/>
    </row>
    <row r="158" spans="1:27" ht="13" x14ac:dyDescent="0.15">
      <c r="A158" s="7">
        <v>10025</v>
      </c>
      <c r="B158" s="7" t="str">
        <f t="array" ref="B158">INDEX(Productos!$A:B,MATCH($A158,Productos!$A:$A),COLUMN(B158))</f>
        <v>Vegan Masago</v>
      </c>
      <c r="C158" s="12">
        <v>1201</v>
      </c>
      <c r="D158" s="7" t="str">
        <f t="array" ref="D158">INDEX(Productos!$A:B,MATCH($C158,Productos!$A:$A),2)</f>
        <v>Arroz cocido para roll</v>
      </c>
      <c r="E158" s="12">
        <v>1</v>
      </c>
      <c r="F158" s="12" t="s">
        <v>42</v>
      </c>
      <c r="G158" s="14">
        <f ca="1">IFERROR(__xludf.DUMMYFUNCTION("filter(Productos!K:K,A158=Productos!A:A)"),1)</f>
        <v>1</v>
      </c>
      <c r="H158" s="7">
        <f t="shared" ca="1" si="0"/>
        <v>1</v>
      </c>
      <c r="I158" s="7" t="str">
        <f t="shared" si="1"/>
        <v>Unid</v>
      </c>
      <c r="J158" s="17">
        <f ca="1">IFERROR(__xludf.DUMMYFUNCTION("roundup(H158/filter(Productos!I:I,Productos!A:A=C158),1)"),1)</f>
        <v>1</v>
      </c>
      <c r="K158" s="14"/>
      <c r="L158" s="7"/>
      <c r="M158" s="7"/>
      <c r="N158" s="14"/>
      <c r="O158" s="14"/>
      <c r="P158" s="14"/>
      <c r="Q158" s="14"/>
      <c r="R158" s="14"/>
      <c r="S158" s="14"/>
      <c r="T158" s="14"/>
      <c r="U158" s="14"/>
      <c r="V158" s="14"/>
      <c r="W158" s="14"/>
      <c r="X158" s="14"/>
      <c r="Y158" s="14"/>
      <c r="Z158" s="14"/>
      <c r="AA158" s="14"/>
    </row>
    <row r="159" spans="1:27" ht="13" x14ac:dyDescent="0.15">
      <c r="A159" s="7">
        <v>10025</v>
      </c>
      <c r="B159" s="7" t="str">
        <f t="array" ref="B159">INDEX(Productos!$A:B,MATCH($A159,Productos!$A:$A),COLUMN(B159))</f>
        <v>Vegan Masago</v>
      </c>
      <c r="C159" s="12">
        <v>1116</v>
      </c>
      <c r="D159" s="7" t="str">
        <f t="array" ref="D159">INDEX(Productos!$A:B,MATCH($C159,Productos!$A:$A),2)</f>
        <v>Nori entero cortado para roll</v>
      </c>
      <c r="E159" s="12">
        <v>1</v>
      </c>
      <c r="F159" s="12" t="s">
        <v>42</v>
      </c>
      <c r="G159" s="14">
        <f ca="1">IFERROR(__xludf.DUMMYFUNCTION("filter(Productos!K:K,A159=Productos!A:A)"),1)</f>
        <v>1</v>
      </c>
      <c r="H159" s="7">
        <f t="shared" ca="1" si="0"/>
        <v>1</v>
      </c>
      <c r="I159" s="7" t="str">
        <f t="shared" si="1"/>
        <v>Unid</v>
      </c>
      <c r="J159" s="17">
        <f ca="1">IFERROR(__xludf.DUMMYFUNCTION("roundup(H159/filter(Productos!I:I,Productos!A:A=C159),1)"),1)</f>
        <v>1</v>
      </c>
      <c r="K159" s="14"/>
      <c r="L159" s="7"/>
      <c r="M159" s="7"/>
      <c r="N159" s="14"/>
      <c r="O159" s="14"/>
      <c r="P159" s="14"/>
      <c r="Q159" s="14"/>
      <c r="R159" s="14"/>
      <c r="S159" s="14"/>
      <c r="T159" s="14"/>
      <c r="U159" s="14"/>
      <c r="V159" s="14"/>
      <c r="W159" s="14"/>
      <c r="X159" s="14"/>
      <c r="Y159" s="14"/>
      <c r="Z159" s="14"/>
      <c r="AA159" s="14"/>
    </row>
    <row r="160" spans="1:27" ht="13" x14ac:dyDescent="0.15">
      <c r="A160" s="7">
        <v>10025</v>
      </c>
      <c r="B160" s="7" t="str">
        <f t="array" ref="B160">INDEX(Productos!$A:B,MATCH($A160,Productos!$A:$A),COLUMN(B160))</f>
        <v>Vegan Masago</v>
      </c>
      <c r="C160" s="12">
        <v>1210</v>
      </c>
      <c r="D160" s="7" t="str">
        <f t="array" ref="D160">INDEX(Productos!$A:B,MATCH($C160,Productos!$A:$A),2)</f>
        <v>Palta cortada para roll</v>
      </c>
      <c r="E160" s="12">
        <v>1</v>
      </c>
      <c r="F160" s="12" t="s">
        <v>42</v>
      </c>
      <c r="G160" s="14">
        <f ca="1">IFERROR(__xludf.DUMMYFUNCTION("filter(Productos!K:K,A160=Productos!A:A)"),1)</f>
        <v>1</v>
      </c>
      <c r="H160" s="7">
        <f t="shared" ca="1" si="0"/>
        <v>1</v>
      </c>
      <c r="I160" s="7" t="str">
        <f t="shared" si="1"/>
        <v>Unid</v>
      </c>
      <c r="J160" s="17">
        <f ca="1">IFERROR(__xludf.DUMMYFUNCTION("roundup(H160/filter(Productos!I:I,Productos!A:A=C160),1)"),1)</f>
        <v>1</v>
      </c>
      <c r="K160" s="14"/>
      <c r="L160" s="7"/>
      <c r="M160" s="7"/>
      <c r="N160" s="14"/>
      <c r="O160" s="14"/>
      <c r="P160" s="14"/>
      <c r="Q160" s="14"/>
      <c r="R160" s="14"/>
      <c r="S160" s="14"/>
      <c r="T160" s="14"/>
      <c r="U160" s="14"/>
      <c r="V160" s="14"/>
      <c r="W160" s="14"/>
      <c r="X160" s="14"/>
      <c r="Y160" s="14"/>
      <c r="Z160" s="14"/>
      <c r="AA160" s="14"/>
    </row>
    <row r="161" spans="1:27" ht="13" x14ac:dyDescent="0.15">
      <c r="A161" s="7">
        <v>10025</v>
      </c>
      <c r="B161" s="7" t="str">
        <f t="array" ref="B161">INDEX(Productos!$A:B,MATCH($A161,Productos!$A:$A),COLUMN(B161))</f>
        <v>Vegan Masago</v>
      </c>
      <c r="C161" s="12">
        <v>1114</v>
      </c>
      <c r="D161" s="7" t="str">
        <f t="array" ref="D161">INDEX(Productos!$A:B,MATCH($C161,Productos!$A:$A),2)</f>
        <v>Cebollín cortado para roll</v>
      </c>
      <c r="E161" s="12">
        <v>1</v>
      </c>
      <c r="F161" s="12" t="s">
        <v>42</v>
      </c>
      <c r="G161" s="14">
        <f ca="1">IFERROR(__xludf.DUMMYFUNCTION("filter(Productos!K:K,A161=Productos!A:A)"),1)</f>
        <v>1</v>
      </c>
      <c r="H161" s="7">
        <f t="shared" ca="1" si="0"/>
        <v>1</v>
      </c>
      <c r="I161" s="7" t="str">
        <f t="shared" si="1"/>
        <v>Unid</v>
      </c>
      <c r="J161" s="17">
        <f ca="1">IFERROR(__xludf.DUMMYFUNCTION("roundup(H161/filter(Productos!I:I,Productos!A:A=C161),1)"),1)</f>
        <v>1</v>
      </c>
      <c r="K161" s="14"/>
      <c r="L161" s="7"/>
      <c r="M161" s="7"/>
      <c r="N161" s="14"/>
      <c r="O161" s="14"/>
      <c r="P161" s="14"/>
      <c r="Q161" s="14"/>
      <c r="R161" s="14"/>
      <c r="S161" s="14"/>
      <c r="T161" s="14"/>
      <c r="U161" s="14"/>
      <c r="V161" s="14"/>
      <c r="W161" s="14"/>
      <c r="X161" s="14"/>
      <c r="Y161" s="14"/>
      <c r="Z161" s="14"/>
      <c r="AA161" s="14"/>
    </row>
    <row r="162" spans="1:27" ht="13" x14ac:dyDescent="0.15">
      <c r="A162" s="7">
        <v>10025</v>
      </c>
      <c r="B162" s="7" t="str">
        <f t="array" ref="B162">INDEX(Productos!$A:B,MATCH($A162,Productos!$A:$A),COLUMN(B162))</f>
        <v>Vegan Masago</v>
      </c>
      <c r="C162" s="12">
        <v>1115</v>
      </c>
      <c r="D162" s="7" t="str">
        <f t="array" ref="D162">INDEX(Productos!$A:B,MATCH($C162,Productos!$A:$A),2)</f>
        <v>Ciboulette picado para roll</v>
      </c>
      <c r="E162" s="12">
        <v>1</v>
      </c>
      <c r="F162" s="12" t="s">
        <v>42</v>
      </c>
      <c r="G162" s="14">
        <f ca="1">IFERROR(__xludf.DUMMYFUNCTION("filter(Productos!K:K,A162=Productos!A:A)"),1)</f>
        <v>1</v>
      </c>
      <c r="H162" s="7">
        <f t="shared" ca="1" si="0"/>
        <v>1</v>
      </c>
      <c r="I162" s="7" t="str">
        <f t="shared" si="1"/>
        <v>Unid</v>
      </c>
      <c r="J162" s="17">
        <f ca="1">IFERROR(__xludf.DUMMYFUNCTION("roundup(H162/filter(Productos!I:I,Productos!A:A=C162),1)"),1)</f>
        <v>1</v>
      </c>
      <c r="K162" s="14"/>
      <c r="L162" s="7"/>
      <c r="M162" s="7"/>
      <c r="N162" s="14"/>
      <c r="O162" s="14"/>
      <c r="P162" s="14"/>
      <c r="Q162" s="14"/>
      <c r="R162" s="14"/>
      <c r="S162" s="14"/>
      <c r="T162" s="14"/>
      <c r="U162" s="14"/>
      <c r="V162" s="14"/>
      <c r="W162" s="14"/>
      <c r="X162" s="14"/>
      <c r="Y162" s="14"/>
      <c r="Z162" s="14"/>
      <c r="AA162" s="14"/>
    </row>
    <row r="163" spans="1:27" ht="13" x14ac:dyDescent="0.15">
      <c r="A163" s="7">
        <v>10025</v>
      </c>
      <c r="B163" s="7" t="str">
        <f t="array" ref="B163">INDEX(Productos!$A:B,MATCH($A163,Productos!$A:$A),COLUMN(B163))</f>
        <v>Vegan Masago</v>
      </c>
      <c r="C163" s="12">
        <v>1013</v>
      </c>
      <c r="D163" s="7" t="str">
        <f t="array" ref="D163">INDEX(Productos!$A:B,MATCH($C163,Productos!$A:$A),2)</f>
        <v>Masago</v>
      </c>
      <c r="E163" s="12">
        <v>0.05</v>
      </c>
      <c r="F163" s="23" t="s">
        <v>33</v>
      </c>
      <c r="G163" s="14">
        <f ca="1">IFERROR(__xludf.DUMMYFUNCTION("filter(Productos!K:K,A163=Productos!A:A)"),1)</f>
        <v>1</v>
      </c>
      <c r="H163" s="7">
        <f t="shared" ca="1" si="0"/>
        <v>0.05</v>
      </c>
      <c r="I163" s="7" t="str">
        <f t="shared" si="1"/>
        <v>Kg</v>
      </c>
      <c r="J163" s="17">
        <f ca="1">IFERROR(__xludf.DUMMYFUNCTION("roundup(H163/filter(Productos!I:I,Productos!A:A=C163),1)"),5)</f>
        <v>5</v>
      </c>
      <c r="K163" s="14"/>
      <c r="L163" s="7"/>
      <c r="M163" s="7"/>
      <c r="N163" s="14"/>
      <c r="O163" s="14"/>
      <c r="P163" s="14"/>
      <c r="Q163" s="14"/>
      <c r="R163" s="14"/>
      <c r="S163" s="14"/>
      <c r="T163" s="14"/>
      <c r="U163" s="14"/>
      <c r="V163" s="14"/>
      <c r="W163" s="14"/>
      <c r="X163" s="14"/>
      <c r="Y163" s="14"/>
      <c r="Z163" s="14"/>
      <c r="AA163" s="14"/>
    </row>
    <row r="164" spans="1:27" ht="13" x14ac:dyDescent="0.15">
      <c r="A164" s="7">
        <v>20001</v>
      </c>
      <c r="B164" s="7" t="str">
        <f t="array" ref="B164">INDEX(Productos!$A:B,MATCH($A164,Productos!$A:$A),COLUMN(B164))</f>
        <v>Nigiri Avocado</v>
      </c>
      <c r="C164" s="12">
        <v>1301</v>
      </c>
      <c r="D164" s="7" t="str">
        <f t="array" ref="D164">INDEX(Productos!$A:B,MATCH($C164,Productos!$A:$A),2)</f>
        <v>Arroz cocido para nigiri</v>
      </c>
      <c r="E164" s="12">
        <v>1</v>
      </c>
      <c r="F164" s="12" t="s">
        <v>42</v>
      </c>
      <c r="G164" s="14">
        <f ca="1">IFERROR(__xludf.DUMMYFUNCTION("filter(Productos!K:K,A164=Productos!A:A)"),1)</f>
        <v>1</v>
      </c>
      <c r="H164" s="7">
        <f t="shared" ca="1" si="0"/>
        <v>1</v>
      </c>
      <c r="I164" s="7" t="str">
        <f t="shared" si="1"/>
        <v>Unid</v>
      </c>
      <c r="J164" s="17">
        <f ca="1">IFERROR(__xludf.DUMMYFUNCTION("roundup(H164/filter(Productos!I:I,Productos!A:A=C164),1)"),1)</f>
        <v>1</v>
      </c>
      <c r="K164" s="14"/>
      <c r="L164" s="7"/>
      <c r="M164" s="7"/>
      <c r="N164" s="14"/>
      <c r="O164" s="14"/>
      <c r="P164" s="14"/>
      <c r="Q164" s="14"/>
      <c r="R164" s="14"/>
      <c r="S164" s="14"/>
      <c r="T164" s="14"/>
      <c r="U164" s="14"/>
      <c r="V164" s="14"/>
      <c r="W164" s="14"/>
      <c r="X164" s="14"/>
      <c r="Y164" s="14"/>
      <c r="Z164" s="14"/>
      <c r="AA164" s="14"/>
    </row>
    <row r="165" spans="1:27" ht="13" x14ac:dyDescent="0.15">
      <c r="A165" s="7">
        <v>20001</v>
      </c>
      <c r="B165" s="7" t="str">
        <f t="array" ref="B165">INDEX(Productos!$A:B,MATCH($A165,Productos!$A:$A),COLUMN(B165))</f>
        <v>Nigiri Avocado</v>
      </c>
      <c r="C165" s="12">
        <v>1207</v>
      </c>
      <c r="D165" s="7" t="str">
        <f t="array" ref="D165">INDEX(Productos!$A:B,MATCH($C165,Productos!$A:$A),2)</f>
        <v>Salmón cortado para nigiri</v>
      </c>
      <c r="E165" s="12">
        <v>1</v>
      </c>
      <c r="F165" s="12" t="s">
        <v>42</v>
      </c>
      <c r="G165" s="14">
        <f ca="1">IFERROR(__xludf.DUMMYFUNCTION("filter(Productos!K:K,A165=Productos!A:A)"),1)</f>
        <v>1</v>
      </c>
      <c r="H165" s="7">
        <f t="shared" ca="1" si="0"/>
        <v>1</v>
      </c>
      <c r="I165" s="7" t="str">
        <f t="shared" si="1"/>
        <v>Unid</v>
      </c>
      <c r="J165" s="17">
        <f ca="1">IFERROR(__xludf.DUMMYFUNCTION("roundup(H165/filter(Productos!I:I,Productos!A:A=C165),1)"),1)</f>
        <v>1</v>
      </c>
      <c r="K165" s="14"/>
      <c r="L165" s="7"/>
      <c r="M165" s="7"/>
      <c r="N165" s="14"/>
      <c r="O165" s="14"/>
      <c r="P165" s="14"/>
      <c r="Q165" s="14"/>
      <c r="R165" s="14"/>
      <c r="S165" s="14"/>
      <c r="T165" s="14"/>
      <c r="U165" s="14"/>
      <c r="V165" s="14"/>
      <c r="W165" s="14"/>
      <c r="X165" s="14"/>
      <c r="Y165" s="14"/>
      <c r="Z165" s="14"/>
      <c r="AA165" s="14"/>
    </row>
    <row r="166" spans="1:27" ht="13" x14ac:dyDescent="0.15">
      <c r="A166" s="7">
        <v>20001</v>
      </c>
      <c r="B166" s="7" t="str">
        <f t="array" ref="B166">INDEX(Productos!$A:B,MATCH($A166,Productos!$A:$A),COLUMN(B166))</f>
        <v>Nigiri Avocado</v>
      </c>
      <c r="C166" s="12">
        <v>1310</v>
      </c>
      <c r="D166" s="7" t="str">
        <f t="array" ref="D166">INDEX(Productos!$A:B,MATCH($C166,Productos!$A:$A),2)</f>
        <v>Palta cortada para nigiri</v>
      </c>
      <c r="E166" s="12">
        <v>1</v>
      </c>
      <c r="F166" s="12" t="s">
        <v>42</v>
      </c>
      <c r="G166" s="14">
        <f ca="1">IFERROR(__xludf.DUMMYFUNCTION("filter(Productos!K:K,A166=Productos!A:A)"),1)</f>
        <v>1</v>
      </c>
      <c r="H166" s="7">
        <f t="shared" ca="1" si="0"/>
        <v>1</v>
      </c>
      <c r="I166" s="7" t="str">
        <f t="shared" si="1"/>
        <v>Unid</v>
      </c>
      <c r="J166" s="17">
        <f ca="1">IFERROR(__xludf.DUMMYFUNCTION("roundup(H166/filter(Productos!I:I,Productos!A:A=C166),1)"),1)</f>
        <v>1</v>
      </c>
      <c r="K166" s="14"/>
      <c r="L166" s="7"/>
      <c r="M166" s="7"/>
      <c r="N166" s="14"/>
      <c r="O166" s="14"/>
      <c r="P166" s="14"/>
      <c r="Q166" s="14"/>
      <c r="R166" s="14"/>
      <c r="S166" s="14"/>
      <c r="T166" s="14"/>
      <c r="U166" s="14"/>
      <c r="V166" s="14"/>
      <c r="W166" s="14"/>
      <c r="X166" s="14"/>
      <c r="Y166" s="14"/>
      <c r="Z166" s="14"/>
      <c r="AA166" s="14"/>
    </row>
    <row r="167" spans="1:27" ht="13" x14ac:dyDescent="0.15">
      <c r="A167" s="7">
        <v>20001</v>
      </c>
      <c r="B167" s="7" t="str">
        <f t="array" ref="B167">INDEX(Productos!$A:B,MATCH($A167,Productos!$A:$A),COLUMN(B167))</f>
        <v>Nigiri Avocado</v>
      </c>
      <c r="C167" s="12">
        <v>1112</v>
      </c>
      <c r="D167" s="7" t="str">
        <f t="array" ref="D167">INDEX(Productos!$A:B,MATCH($C167,Productos!$A:$A),2)</f>
        <v>Queso crema para roll</v>
      </c>
      <c r="E167" s="12">
        <v>1</v>
      </c>
      <c r="F167" s="12" t="s">
        <v>42</v>
      </c>
      <c r="G167" s="14">
        <f ca="1">IFERROR(__xludf.DUMMYFUNCTION("filter(Productos!K:K,A167=Productos!A:A)"),1)</f>
        <v>1</v>
      </c>
      <c r="H167" s="7">
        <f t="shared" ca="1" si="0"/>
        <v>1</v>
      </c>
      <c r="I167" s="7" t="str">
        <f t="shared" si="1"/>
        <v>Unid</v>
      </c>
      <c r="J167" s="17">
        <f ca="1">IFERROR(__xludf.DUMMYFUNCTION("roundup(H167/filter(Productos!I:I,Productos!A:A=C167),1)"),1)</f>
        <v>1</v>
      </c>
      <c r="K167" s="14"/>
      <c r="L167" s="7"/>
      <c r="M167" s="7"/>
      <c r="N167" s="14"/>
      <c r="O167" s="14"/>
      <c r="P167" s="14"/>
      <c r="Q167" s="14"/>
      <c r="R167" s="14"/>
      <c r="S167" s="14"/>
      <c r="T167" s="14"/>
      <c r="U167" s="14"/>
      <c r="V167" s="14"/>
      <c r="W167" s="14"/>
      <c r="X167" s="14"/>
      <c r="Y167" s="14"/>
      <c r="Z167" s="14"/>
      <c r="AA167" s="14"/>
    </row>
    <row r="168" spans="1:27" ht="13" x14ac:dyDescent="0.15">
      <c r="A168" s="7">
        <v>20001</v>
      </c>
      <c r="B168" s="7" t="str">
        <f t="array" ref="B168">INDEX(Productos!$A:B,MATCH($A168,Productos!$A:$A),COLUMN(B168))</f>
        <v>Nigiri Avocado</v>
      </c>
      <c r="C168" s="12">
        <v>1216</v>
      </c>
      <c r="D168" s="7" t="str">
        <f t="array" ref="D168">INDEX(Productos!$A:B,MATCH($C168,Productos!$A:$A),2)</f>
        <v>Nori entero cortado para nigiri</v>
      </c>
      <c r="E168" s="12">
        <v>1</v>
      </c>
      <c r="F168" s="12" t="s">
        <v>42</v>
      </c>
      <c r="G168" s="14">
        <f ca="1">IFERROR(__xludf.DUMMYFUNCTION("filter(Productos!K:K,A168=Productos!A:A)"),1)</f>
        <v>1</v>
      </c>
      <c r="H168" s="7">
        <f t="shared" ca="1" si="0"/>
        <v>1</v>
      </c>
      <c r="I168" s="7" t="str">
        <f t="shared" si="1"/>
        <v>Unid</v>
      </c>
      <c r="J168" s="17">
        <f ca="1">IFERROR(__xludf.DUMMYFUNCTION("roundup(H168/filter(Productos!I:I,Productos!A:A=C168),1)"),1)</f>
        <v>1</v>
      </c>
      <c r="K168" s="14"/>
      <c r="L168" s="7"/>
      <c r="M168" s="7"/>
      <c r="N168" s="14"/>
      <c r="O168" s="14"/>
      <c r="P168" s="14"/>
      <c r="Q168" s="14"/>
      <c r="R168" s="14"/>
      <c r="S168" s="14"/>
      <c r="T168" s="14"/>
      <c r="U168" s="14"/>
      <c r="V168" s="14"/>
      <c r="W168" s="14"/>
      <c r="X168" s="14"/>
      <c r="Y168" s="14"/>
      <c r="Z168" s="14"/>
      <c r="AA168" s="14"/>
    </row>
    <row r="169" spans="1:27" ht="13" x14ac:dyDescent="0.15">
      <c r="A169" s="7">
        <v>20002</v>
      </c>
      <c r="B169" s="7" t="str">
        <f t="array" ref="B169">INDEX(Productos!$A:B,MATCH($A169,Productos!$A:$A),COLUMN(B169))</f>
        <v>Nigiri Ebi</v>
      </c>
      <c r="C169" s="12">
        <v>1301</v>
      </c>
      <c r="D169" s="7" t="str">
        <f t="array" ref="D169">INDEX(Productos!$A:B,MATCH($C169,Productos!$A:$A),2)</f>
        <v>Arroz cocido para nigiri</v>
      </c>
      <c r="E169" s="12">
        <v>1</v>
      </c>
      <c r="F169" s="12" t="s">
        <v>42</v>
      </c>
      <c r="G169" s="14">
        <f ca="1">IFERROR(__xludf.DUMMYFUNCTION("filter(Productos!K:K,A169=Productos!A:A)"),1)</f>
        <v>1</v>
      </c>
      <c r="H169" s="7">
        <f t="shared" ca="1" si="0"/>
        <v>1</v>
      </c>
      <c r="I169" s="7" t="str">
        <f t="shared" si="1"/>
        <v>Unid</v>
      </c>
      <c r="J169" s="17">
        <f ca="1">IFERROR(__xludf.DUMMYFUNCTION("roundup(H169/filter(Productos!I:I,Productos!A:A=C169),1)"),1)</f>
        <v>1</v>
      </c>
      <c r="K169" s="14"/>
      <c r="L169" s="7"/>
      <c r="M169" s="7"/>
      <c r="N169" s="14"/>
      <c r="O169" s="14"/>
      <c r="P169" s="14"/>
      <c r="Q169" s="14"/>
      <c r="R169" s="14"/>
      <c r="S169" s="14"/>
      <c r="T169" s="14"/>
      <c r="U169" s="14"/>
      <c r="V169" s="14"/>
      <c r="W169" s="14"/>
      <c r="X169" s="14"/>
      <c r="Y169" s="14"/>
      <c r="Z169" s="14"/>
      <c r="AA169" s="14"/>
    </row>
    <row r="170" spans="1:27" ht="13" x14ac:dyDescent="0.15">
      <c r="A170" s="7">
        <v>20002</v>
      </c>
      <c r="B170" s="7" t="str">
        <f t="array" ref="B170">INDEX(Productos!$A:B,MATCH($A170,Productos!$A:$A),COLUMN(B170))</f>
        <v>Nigiri Ebi</v>
      </c>
      <c r="C170" s="12">
        <v>1216</v>
      </c>
      <c r="D170" s="7" t="str">
        <f t="array" ref="D170">INDEX(Productos!$A:B,MATCH($C170,Productos!$A:$A),2)</f>
        <v>Nori entero cortado para nigiri</v>
      </c>
      <c r="E170" s="12">
        <v>1</v>
      </c>
      <c r="F170" s="12" t="s">
        <v>42</v>
      </c>
      <c r="G170" s="14">
        <f ca="1">IFERROR(__xludf.DUMMYFUNCTION("filter(Productos!K:K,A170=Productos!A:A)"),1)</f>
        <v>1</v>
      </c>
      <c r="H170" s="7">
        <f t="shared" ca="1" si="0"/>
        <v>1</v>
      </c>
      <c r="I170" s="7" t="str">
        <f t="shared" si="1"/>
        <v>Unid</v>
      </c>
      <c r="J170" s="17">
        <f ca="1">IFERROR(__xludf.DUMMYFUNCTION("roundup(H170/filter(Productos!I:I,Productos!A:A=C170),1)"),1)</f>
        <v>1</v>
      </c>
      <c r="K170" s="14"/>
      <c r="L170" s="7"/>
      <c r="M170" s="7"/>
      <c r="N170" s="14"/>
      <c r="O170" s="14"/>
      <c r="P170" s="14"/>
      <c r="Q170" s="14"/>
      <c r="R170" s="14"/>
      <c r="S170" s="14"/>
      <c r="T170" s="14"/>
      <c r="U170" s="14"/>
      <c r="V170" s="14"/>
      <c r="W170" s="14"/>
      <c r="X170" s="14"/>
      <c r="Y170" s="14"/>
      <c r="Z170" s="14"/>
      <c r="AA170" s="14"/>
    </row>
    <row r="171" spans="1:27" ht="13" x14ac:dyDescent="0.15">
      <c r="A171" s="7">
        <v>20002</v>
      </c>
      <c r="B171" s="7" t="str">
        <f t="array" ref="B171">INDEX(Productos!$A:B,MATCH($A171,Productos!$A:$A),COLUMN(B171))</f>
        <v>Nigiri Ebi</v>
      </c>
      <c r="C171" s="12">
        <v>1106</v>
      </c>
      <c r="D171" s="7" t="str">
        <f t="array" ref="D171">INDEX(Productos!$A:B,MATCH($C171,Productos!$A:$A),2)</f>
        <v>Camarón cocido</v>
      </c>
      <c r="E171" s="12">
        <v>4</v>
      </c>
      <c r="F171" s="12" t="s">
        <v>42</v>
      </c>
      <c r="G171" s="14">
        <f ca="1">IFERROR(__xludf.DUMMYFUNCTION("filter(Productos!K:K,A171=Productos!A:A)"),1)</f>
        <v>1</v>
      </c>
      <c r="H171" s="7">
        <f t="shared" ca="1" si="0"/>
        <v>4</v>
      </c>
      <c r="I171" s="7" t="str">
        <f t="shared" si="1"/>
        <v>Unid</v>
      </c>
      <c r="J171" s="17">
        <f ca="1">IFERROR(__xludf.DUMMYFUNCTION("roundup(H171/filter(Productos!I:I,Productos!A:A=C171),1)"),4)</f>
        <v>4</v>
      </c>
      <c r="K171" s="14"/>
      <c r="L171" s="7"/>
      <c r="M171" s="7"/>
      <c r="N171" s="14"/>
      <c r="O171" s="14"/>
      <c r="P171" s="14"/>
      <c r="Q171" s="14"/>
      <c r="R171" s="14"/>
      <c r="S171" s="14"/>
      <c r="T171" s="14"/>
      <c r="U171" s="14"/>
      <c r="V171" s="14"/>
      <c r="W171" s="14"/>
      <c r="X171" s="14"/>
      <c r="Y171" s="14"/>
      <c r="Z171" s="14"/>
      <c r="AA171" s="14"/>
    </row>
    <row r="172" spans="1:27" ht="13" x14ac:dyDescent="0.15">
      <c r="A172" s="7">
        <v>20003</v>
      </c>
      <c r="B172" s="7" t="str">
        <f t="array" ref="B172">INDEX(Productos!$A:B,MATCH($A172,Productos!$A:$A),COLUMN(B172))</f>
        <v>Nigiri Sake</v>
      </c>
      <c r="C172" s="12">
        <v>1301</v>
      </c>
      <c r="D172" s="7" t="str">
        <f t="array" ref="D172">INDEX(Productos!$A:B,MATCH($C172,Productos!$A:$A),2)</f>
        <v>Arroz cocido para nigiri</v>
      </c>
      <c r="E172" s="12">
        <v>1</v>
      </c>
      <c r="F172" s="12" t="s">
        <v>42</v>
      </c>
      <c r="G172" s="14">
        <f ca="1">IFERROR(__xludf.DUMMYFUNCTION("filter(Productos!K:K,A172=Productos!A:A)"),1)</f>
        <v>1</v>
      </c>
      <c r="H172" s="7">
        <f t="shared" ca="1" si="0"/>
        <v>1</v>
      </c>
      <c r="I172" s="7" t="str">
        <f t="shared" si="1"/>
        <v>Unid</v>
      </c>
      <c r="J172" s="17">
        <f ca="1">IFERROR(__xludf.DUMMYFUNCTION("roundup(H172/filter(Productos!I:I,Productos!A:A=C172),1)"),1)</f>
        <v>1</v>
      </c>
      <c r="K172" s="14"/>
      <c r="L172" s="7"/>
      <c r="M172" s="7"/>
      <c r="N172" s="14"/>
      <c r="O172" s="14"/>
      <c r="P172" s="14"/>
      <c r="Q172" s="14"/>
      <c r="R172" s="14"/>
      <c r="S172" s="14"/>
      <c r="T172" s="14"/>
      <c r="U172" s="14"/>
      <c r="V172" s="14"/>
      <c r="W172" s="14"/>
      <c r="X172" s="14"/>
      <c r="Y172" s="14"/>
      <c r="Z172" s="14"/>
      <c r="AA172" s="14"/>
    </row>
    <row r="173" spans="1:27" ht="13" x14ac:dyDescent="0.15">
      <c r="A173" s="7">
        <v>20003</v>
      </c>
      <c r="B173" s="7" t="str">
        <f t="array" ref="B173">INDEX(Productos!$A:B,MATCH($A173,Productos!$A:$A),COLUMN(B173))</f>
        <v>Nigiri Sake</v>
      </c>
      <c r="C173" s="12">
        <v>1216</v>
      </c>
      <c r="D173" s="7" t="str">
        <f t="array" ref="D173">INDEX(Productos!$A:B,MATCH($C173,Productos!$A:$A),2)</f>
        <v>Nori entero cortado para nigiri</v>
      </c>
      <c r="E173" s="12">
        <v>1</v>
      </c>
      <c r="F173" s="12" t="s">
        <v>42</v>
      </c>
      <c r="G173" s="14">
        <f ca="1">IFERROR(__xludf.DUMMYFUNCTION("filter(Productos!K:K,A173=Productos!A:A)"),1)</f>
        <v>1</v>
      </c>
      <c r="H173" s="7">
        <f t="shared" ca="1" si="0"/>
        <v>1</v>
      </c>
      <c r="I173" s="7" t="str">
        <f t="shared" si="1"/>
        <v>Unid</v>
      </c>
      <c r="J173" s="17">
        <f ca="1">IFERROR(__xludf.DUMMYFUNCTION("roundup(H173/filter(Productos!I:I,Productos!A:A=C173),1)"),1)</f>
        <v>1</v>
      </c>
      <c r="K173" s="14"/>
      <c r="L173" s="7"/>
      <c r="M173" s="7"/>
      <c r="N173" s="14"/>
      <c r="O173" s="14"/>
      <c r="P173" s="14"/>
      <c r="Q173" s="14"/>
      <c r="R173" s="14"/>
      <c r="S173" s="14"/>
      <c r="T173" s="14"/>
      <c r="U173" s="14"/>
      <c r="V173" s="14"/>
      <c r="W173" s="14"/>
      <c r="X173" s="14"/>
      <c r="Y173" s="14"/>
      <c r="Z173" s="14"/>
      <c r="AA173" s="14"/>
    </row>
    <row r="174" spans="1:27" ht="13" x14ac:dyDescent="0.15">
      <c r="A174" s="7">
        <v>20003</v>
      </c>
      <c r="B174" s="7" t="str">
        <f t="array" ref="B174">INDEX(Productos!$A:B,MATCH($A174,Productos!$A:$A),COLUMN(B174))</f>
        <v>Nigiri Sake</v>
      </c>
      <c r="C174" s="12">
        <v>1207</v>
      </c>
      <c r="D174" s="7" t="str">
        <f t="array" ref="D174">INDEX(Productos!$A:B,MATCH($C174,Productos!$A:$A),2)</f>
        <v>Salmón cortado para nigiri</v>
      </c>
      <c r="E174" s="12">
        <v>1</v>
      </c>
      <c r="F174" s="12" t="s">
        <v>42</v>
      </c>
      <c r="G174" s="14">
        <f ca="1">IFERROR(__xludf.DUMMYFUNCTION("filter(Productos!K:K,A174=Productos!A:A)"),1)</f>
        <v>1</v>
      </c>
      <c r="H174" s="7">
        <f t="shared" ca="1" si="0"/>
        <v>1</v>
      </c>
      <c r="I174" s="7" t="str">
        <f t="shared" si="1"/>
        <v>Unid</v>
      </c>
      <c r="J174" s="17">
        <f ca="1">IFERROR(__xludf.DUMMYFUNCTION("roundup(H174/filter(Productos!I:I,Productos!A:A=C174),1)"),1)</f>
        <v>1</v>
      </c>
      <c r="K174" s="14"/>
      <c r="L174" s="7"/>
      <c r="M174" s="7"/>
      <c r="N174" s="14"/>
      <c r="O174" s="14"/>
      <c r="P174" s="14"/>
      <c r="Q174" s="14"/>
      <c r="R174" s="14"/>
      <c r="S174" s="14"/>
      <c r="T174" s="14"/>
      <c r="U174" s="14"/>
      <c r="V174" s="14"/>
      <c r="W174" s="14"/>
      <c r="X174" s="14"/>
      <c r="Y174" s="14"/>
      <c r="Z174" s="14"/>
      <c r="AA174" s="14"/>
    </row>
    <row r="175" spans="1:27" ht="13" x14ac:dyDescent="0.15">
      <c r="A175" s="7">
        <v>20004</v>
      </c>
      <c r="B175" s="7" t="str">
        <f t="array" ref="B175">INDEX(Productos!$A:B,MATCH($A175,Productos!$A:$A),COLUMN(B175))</f>
        <v>Nigiri Maguro</v>
      </c>
      <c r="C175" s="12">
        <v>1301</v>
      </c>
      <c r="D175" s="7" t="str">
        <f t="array" ref="D175">INDEX(Productos!$A:B,MATCH($C175,Productos!$A:$A),2)</f>
        <v>Arroz cocido para nigiri</v>
      </c>
      <c r="E175" s="12">
        <v>1</v>
      </c>
      <c r="F175" s="12" t="s">
        <v>42</v>
      </c>
      <c r="G175" s="14">
        <f ca="1">IFERROR(__xludf.DUMMYFUNCTION("filter(Productos!K:K,A175=Productos!A:A)"),1)</f>
        <v>1</v>
      </c>
      <c r="H175" s="7">
        <f t="shared" ca="1" si="0"/>
        <v>1</v>
      </c>
      <c r="I175" s="7" t="str">
        <f t="shared" si="1"/>
        <v>Unid</v>
      </c>
      <c r="J175" s="17">
        <f ca="1">IFERROR(__xludf.DUMMYFUNCTION("roundup(H175/filter(Productos!I:I,Productos!A:A=C175),1)"),1)</f>
        <v>1</v>
      </c>
      <c r="K175" s="14"/>
      <c r="L175" s="7"/>
      <c r="M175" s="7"/>
      <c r="N175" s="14"/>
      <c r="O175" s="14"/>
      <c r="P175" s="14"/>
      <c r="Q175" s="14"/>
      <c r="R175" s="14"/>
      <c r="S175" s="14"/>
      <c r="T175" s="14"/>
      <c r="U175" s="14"/>
      <c r="V175" s="14"/>
      <c r="W175" s="14"/>
      <c r="X175" s="14"/>
      <c r="Y175" s="14"/>
      <c r="Z175" s="14"/>
      <c r="AA175" s="14"/>
    </row>
    <row r="176" spans="1:27" ht="13" x14ac:dyDescent="0.15">
      <c r="A176" s="7">
        <v>20004</v>
      </c>
      <c r="B176" s="7" t="str">
        <f t="array" ref="B176">INDEX(Productos!$A:B,MATCH($A176,Productos!$A:$A),COLUMN(B176))</f>
        <v>Nigiri Maguro</v>
      </c>
      <c r="C176" s="12">
        <v>1216</v>
      </c>
      <c r="D176" s="7" t="str">
        <f t="array" ref="D176">INDEX(Productos!$A:B,MATCH($C176,Productos!$A:$A),2)</f>
        <v>Nori entero cortado para nigiri</v>
      </c>
      <c r="E176" s="12">
        <v>1</v>
      </c>
      <c r="F176" s="12" t="s">
        <v>42</v>
      </c>
      <c r="G176" s="14">
        <f ca="1">IFERROR(__xludf.DUMMYFUNCTION("filter(Productos!K:K,A176=Productos!A:A)"),1)</f>
        <v>1</v>
      </c>
      <c r="H176" s="7">
        <f t="shared" ca="1" si="0"/>
        <v>1</v>
      </c>
      <c r="I176" s="7" t="str">
        <f t="shared" si="1"/>
        <v>Unid</v>
      </c>
      <c r="J176" s="17">
        <f ca="1">IFERROR(__xludf.DUMMYFUNCTION("roundup(H176/filter(Productos!I:I,Productos!A:A=C176),1)"),1)</f>
        <v>1</v>
      </c>
      <c r="K176" s="14"/>
      <c r="L176" s="7"/>
      <c r="M176" s="7"/>
      <c r="N176" s="14"/>
      <c r="O176" s="14"/>
      <c r="P176" s="14"/>
      <c r="Q176" s="14"/>
      <c r="R176" s="14"/>
      <c r="S176" s="14"/>
      <c r="T176" s="14"/>
      <c r="U176" s="14"/>
      <c r="V176" s="14"/>
      <c r="W176" s="14"/>
      <c r="X176" s="14"/>
      <c r="Y176" s="14"/>
      <c r="Z176" s="14"/>
      <c r="AA176" s="14"/>
    </row>
    <row r="177" spans="1:27" ht="13" x14ac:dyDescent="0.15">
      <c r="A177" s="7">
        <v>20004</v>
      </c>
      <c r="B177" s="7" t="str">
        <f t="array" ref="B177">INDEX(Productos!$A:B,MATCH($A177,Productos!$A:$A),COLUMN(B177))</f>
        <v>Nigiri Maguro</v>
      </c>
      <c r="C177" s="12">
        <v>1209</v>
      </c>
      <c r="D177" s="7" t="str">
        <f t="array" ref="D177">INDEX(Productos!$A:B,MATCH($C177,Productos!$A:$A),2)</f>
        <v>Atún cortado para nigiri</v>
      </c>
      <c r="E177" s="12">
        <v>1</v>
      </c>
      <c r="F177" s="12" t="s">
        <v>42</v>
      </c>
      <c r="G177" s="14">
        <f ca="1">IFERROR(__xludf.DUMMYFUNCTION("filter(Productos!K:K,A177=Productos!A:A)"),1)</f>
        <v>1</v>
      </c>
      <c r="H177" s="7">
        <f t="shared" ca="1" si="0"/>
        <v>1</v>
      </c>
      <c r="I177" s="7" t="str">
        <f t="shared" si="1"/>
        <v>Unid</v>
      </c>
      <c r="J177" s="17">
        <f ca="1">IFERROR(__xludf.DUMMYFUNCTION("roundup(H177/filter(Productos!I:I,Productos!A:A=C177),1)"),1)</f>
        <v>1</v>
      </c>
      <c r="K177" s="14"/>
      <c r="L177" s="7"/>
      <c r="M177" s="7"/>
      <c r="N177" s="14"/>
      <c r="O177" s="14"/>
      <c r="P177" s="14"/>
      <c r="Q177" s="14"/>
      <c r="R177" s="14"/>
      <c r="S177" s="14"/>
      <c r="T177" s="14"/>
      <c r="U177" s="14"/>
      <c r="V177" s="14"/>
      <c r="W177" s="14"/>
      <c r="X177" s="14"/>
      <c r="Y177" s="14"/>
      <c r="Z177" s="14"/>
      <c r="AA177" s="14"/>
    </row>
    <row r="178" spans="1:27" ht="13" x14ac:dyDescent="0.15">
      <c r="A178" s="7">
        <v>20005</v>
      </c>
      <c r="B178" s="7" t="str">
        <f t="array" ref="B178">INDEX(Productos!$A:B,MATCH($A178,Productos!$A:$A),COLUMN(B178))</f>
        <v>Nigiri Maguro Especial</v>
      </c>
      <c r="C178" s="12">
        <v>1301</v>
      </c>
      <c r="D178" s="7" t="str">
        <f t="array" ref="D178">INDEX(Productos!$A:B,MATCH($C178,Productos!$A:$A),2)</f>
        <v>Arroz cocido para nigiri</v>
      </c>
      <c r="E178" s="12">
        <v>1</v>
      </c>
      <c r="F178" s="12" t="s">
        <v>42</v>
      </c>
      <c r="G178" s="14">
        <f ca="1">IFERROR(__xludf.DUMMYFUNCTION("filter(Productos!K:K,A178=Productos!A:A)"),1)</f>
        <v>1</v>
      </c>
      <c r="H178" s="7">
        <f t="shared" ca="1" si="0"/>
        <v>1</v>
      </c>
      <c r="I178" s="7" t="str">
        <f t="shared" si="1"/>
        <v>Unid</v>
      </c>
      <c r="J178" s="17">
        <f ca="1">IFERROR(__xludf.DUMMYFUNCTION("roundup(H178/filter(Productos!I:I,Productos!A:A=C178),1)"),1)</f>
        <v>1</v>
      </c>
      <c r="K178" s="14"/>
      <c r="L178" s="7"/>
      <c r="M178" s="7"/>
      <c r="N178" s="14"/>
      <c r="O178" s="14"/>
      <c r="P178" s="14"/>
      <c r="Q178" s="14"/>
      <c r="R178" s="14"/>
      <c r="S178" s="14"/>
      <c r="T178" s="14"/>
      <c r="U178" s="14"/>
      <c r="V178" s="14"/>
      <c r="W178" s="14"/>
      <c r="X178" s="14"/>
      <c r="Y178" s="14"/>
      <c r="Z178" s="14"/>
      <c r="AA178" s="14"/>
    </row>
    <row r="179" spans="1:27" ht="13" x14ac:dyDescent="0.15">
      <c r="A179" s="7">
        <v>20005</v>
      </c>
      <c r="B179" s="7" t="str">
        <f t="array" ref="B179">INDEX(Productos!$A:B,MATCH($A179,Productos!$A:$A),COLUMN(B179))</f>
        <v>Nigiri Maguro Especial</v>
      </c>
      <c r="C179" s="12">
        <v>1216</v>
      </c>
      <c r="D179" s="7" t="str">
        <f t="array" ref="D179">INDEX(Productos!$A:B,MATCH($C179,Productos!$A:$A),2)</f>
        <v>Nori entero cortado para nigiri</v>
      </c>
      <c r="E179" s="12">
        <v>1</v>
      </c>
      <c r="F179" s="12" t="s">
        <v>42</v>
      </c>
      <c r="G179" s="14">
        <f ca="1">IFERROR(__xludf.DUMMYFUNCTION("filter(Productos!K:K,A179=Productos!A:A)"),1)</f>
        <v>1</v>
      </c>
      <c r="H179" s="7">
        <f t="shared" ca="1" si="0"/>
        <v>1</v>
      </c>
      <c r="I179" s="7" t="str">
        <f t="shared" si="1"/>
        <v>Unid</v>
      </c>
      <c r="J179" s="17">
        <f ca="1">IFERROR(__xludf.DUMMYFUNCTION("roundup(H179/filter(Productos!I:I,Productos!A:A=C179),1)"),1)</f>
        <v>1</v>
      </c>
      <c r="K179" s="14"/>
      <c r="L179" s="7"/>
      <c r="M179" s="7"/>
      <c r="N179" s="14"/>
      <c r="O179" s="14"/>
      <c r="P179" s="14"/>
      <c r="Q179" s="14"/>
      <c r="R179" s="14"/>
      <c r="S179" s="14"/>
      <c r="T179" s="14"/>
      <c r="U179" s="14"/>
      <c r="V179" s="14"/>
      <c r="W179" s="14"/>
      <c r="X179" s="14"/>
      <c r="Y179" s="14"/>
      <c r="Z179" s="14"/>
      <c r="AA179" s="14"/>
    </row>
    <row r="180" spans="1:27" ht="13" x14ac:dyDescent="0.15">
      <c r="A180" s="7">
        <v>20005</v>
      </c>
      <c r="B180" s="7" t="str">
        <f t="array" ref="B180">INDEX(Productos!$A:B,MATCH($A180,Productos!$A:$A),COLUMN(B180))</f>
        <v>Nigiri Maguro Especial</v>
      </c>
      <c r="C180" s="12">
        <v>1209</v>
      </c>
      <c r="D180" s="7" t="str">
        <f t="array" ref="D180">INDEX(Productos!$A:B,MATCH($C180,Productos!$A:$A),2)</f>
        <v>Atún cortado para nigiri</v>
      </c>
      <c r="E180" s="12">
        <v>1</v>
      </c>
      <c r="F180" s="12" t="s">
        <v>42</v>
      </c>
      <c r="G180" s="14">
        <f ca="1">IFERROR(__xludf.DUMMYFUNCTION("filter(Productos!K:K,A180=Productos!A:A)"),1)</f>
        <v>1</v>
      </c>
      <c r="H180" s="7">
        <f t="shared" ca="1" si="0"/>
        <v>1</v>
      </c>
      <c r="I180" s="7" t="str">
        <f t="shared" si="1"/>
        <v>Unid</v>
      </c>
      <c r="J180" s="17">
        <f ca="1">IFERROR(__xludf.DUMMYFUNCTION("roundup(H180/filter(Productos!I:I,Productos!A:A=C180),1)"),1)</f>
        <v>1</v>
      </c>
      <c r="K180" s="14"/>
      <c r="L180" s="7"/>
      <c r="M180" s="7"/>
      <c r="N180" s="14"/>
      <c r="O180" s="14"/>
      <c r="P180" s="14"/>
      <c r="Q180" s="14"/>
      <c r="R180" s="14"/>
      <c r="S180" s="14"/>
      <c r="T180" s="14"/>
      <c r="U180" s="14"/>
      <c r="V180" s="14"/>
      <c r="W180" s="14"/>
      <c r="X180" s="14"/>
      <c r="Y180" s="14"/>
      <c r="Z180" s="14"/>
      <c r="AA180" s="14"/>
    </row>
    <row r="181" spans="1:27" ht="13" x14ac:dyDescent="0.15">
      <c r="A181" s="7">
        <v>20005</v>
      </c>
      <c r="B181" s="7" t="str">
        <f t="array" ref="B181">INDEX(Productos!$A:B,MATCH($A181,Productos!$A:$A),COLUMN(B181))</f>
        <v>Nigiri Maguro Especial</v>
      </c>
      <c r="C181" s="12">
        <v>1310</v>
      </c>
      <c r="D181" s="7" t="str">
        <f t="array" ref="D181">INDEX(Productos!$A:B,MATCH($C181,Productos!$A:$A),2)</f>
        <v>Palta cortada para nigiri</v>
      </c>
      <c r="E181" s="12">
        <v>1</v>
      </c>
      <c r="F181" s="12" t="s">
        <v>42</v>
      </c>
      <c r="G181" s="14">
        <f ca="1">IFERROR(__xludf.DUMMYFUNCTION("filter(Productos!K:K,A181=Productos!A:A)"),1)</f>
        <v>1</v>
      </c>
      <c r="H181" s="7">
        <f t="shared" ca="1" si="0"/>
        <v>1</v>
      </c>
      <c r="I181" s="7" t="str">
        <f t="shared" si="1"/>
        <v>Unid</v>
      </c>
      <c r="J181" s="17">
        <f ca="1">IFERROR(__xludf.DUMMYFUNCTION("roundup(H181/filter(Productos!I:I,Productos!A:A=C181),1)"),1)</f>
        <v>1</v>
      </c>
      <c r="K181" s="14"/>
      <c r="L181" s="7"/>
      <c r="M181" s="7"/>
      <c r="N181" s="14"/>
      <c r="O181" s="14"/>
      <c r="P181" s="14"/>
      <c r="Q181" s="14"/>
      <c r="R181" s="14"/>
      <c r="S181" s="14"/>
      <c r="T181" s="14"/>
      <c r="U181" s="14"/>
      <c r="V181" s="14"/>
      <c r="W181" s="14"/>
      <c r="X181" s="14"/>
      <c r="Y181" s="14"/>
      <c r="Z181" s="14"/>
      <c r="AA181" s="14"/>
    </row>
    <row r="182" spans="1:27" ht="13" x14ac:dyDescent="0.15">
      <c r="A182" s="7">
        <v>20005</v>
      </c>
      <c r="B182" s="7" t="str">
        <f t="array" ref="B182">INDEX(Productos!$A:B,MATCH($A182,Productos!$A:$A),COLUMN(B182))</f>
        <v>Nigiri Maguro Especial</v>
      </c>
      <c r="C182" s="12">
        <v>1112</v>
      </c>
      <c r="D182" s="7" t="str">
        <f t="array" ref="D182">INDEX(Productos!$A:B,MATCH($C182,Productos!$A:$A),2)</f>
        <v>Queso crema para roll</v>
      </c>
      <c r="E182" s="12">
        <v>1</v>
      </c>
      <c r="F182" s="12" t="s">
        <v>42</v>
      </c>
      <c r="G182" s="14">
        <f ca="1">IFERROR(__xludf.DUMMYFUNCTION("filter(Productos!K:K,A182=Productos!A:A)"),1)</f>
        <v>1</v>
      </c>
      <c r="H182" s="7">
        <f t="shared" ca="1" si="0"/>
        <v>1</v>
      </c>
      <c r="I182" s="7" t="str">
        <f t="shared" si="1"/>
        <v>Unid</v>
      </c>
      <c r="J182" s="17">
        <f ca="1">IFERROR(__xludf.DUMMYFUNCTION("roundup(H182/filter(Productos!I:I,Productos!A:A=C182),1)"),1)</f>
        <v>1</v>
      </c>
      <c r="K182" s="14"/>
      <c r="L182" s="7"/>
      <c r="M182" s="7"/>
      <c r="N182" s="14"/>
      <c r="O182" s="14"/>
      <c r="P182" s="14"/>
      <c r="Q182" s="14"/>
      <c r="R182" s="14"/>
      <c r="S182" s="14"/>
      <c r="T182" s="14"/>
      <c r="U182" s="14"/>
      <c r="V182" s="14"/>
      <c r="W182" s="14"/>
      <c r="X182" s="14"/>
      <c r="Y182" s="14"/>
      <c r="Z182" s="14"/>
      <c r="AA182" s="14"/>
    </row>
    <row r="183" spans="1:27" ht="13" x14ac:dyDescent="0.15">
      <c r="A183" s="7">
        <v>30001</v>
      </c>
      <c r="B183" s="7" t="str">
        <f t="array" ref="B183">INDEX(Productos!$A:B,MATCH($A183,Productos!$A:$A),COLUMN(B183))</f>
        <v>Sashimi Salmón 9 cortes</v>
      </c>
      <c r="C183" s="12">
        <v>1307</v>
      </c>
      <c r="D183" s="7" t="str">
        <f t="array" ref="D183">INDEX(Productos!$A:B,MATCH($C183,Productos!$A:$A),2)</f>
        <v>Salmón cortado para sashimi</v>
      </c>
      <c r="E183" s="12">
        <v>3</v>
      </c>
      <c r="F183" s="12" t="s">
        <v>42</v>
      </c>
      <c r="G183" s="14">
        <f ca="1">IFERROR(__xludf.DUMMYFUNCTION("filter(Productos!K:K,A183=Productos!A:A)"),1)</f>
        <v>1</v>
      </c>
      <c r="H183" s="7">
        <f t="shared" ca="1" si="0"/>
        <v>3</v>
      </c>
      <c r="I183" s="7" t="str">
        <f t="shared" si="1"/>
        <v>Unid</v>
      </c>
      <c r="J183" s="17">
        <f ca="1">IFERROR(__xludf.DUMMYFUNCTION("roundup(H183/filter(Productos!I:I,Productos!A:A=C183),1)"),3)</f>
        <v>3</v>
      </c>
      <c r="K183" s="14"/>
      <c r="L183" s="7"/>
      <c r="M183" s="7"/>
      <c r="N183" s="14"/>
      <c r="O183" s="14"/>
      <c r="P183" s="14"/>
      <c r="Q183" s="14"/>
      <c r="R183" s="14"/>
      <c r="S183" s="14"/>
      <c r="T183" s="14"/>
      <c r="U183" s="14"/>
      <c r="V183" s="14"/>
      <c r="W183" s="14"/>
      <c r="X183" s="14"/>
      <c r="Y183" s="14"/>
      <c r="Z183" s="14"/>
      <c r="AA183" s="14"/>
    </row>
    <row r="184" spans="1:27" ht="13" x14ac:dyDescent="0.15">
      <c r="A184" s="7">
        <v>30002</v>
      </c>
      <c r="B184" s="7" t="str">
        <f t="array" ref="B184">INDEX(Productos!$A:B,MATCH($A184,Productos!$A:$A),COLUMN(B184))</f>
        <v>Sashimi Salmón 12 cortes</v>
      </c>
      <c r="C184" s="12">
        <v>1307</v>
      </c>
      <c r="D184" s="7" t="str">
        <f t="array" ref="D184">INDEX(Productos!$A:B,MATCH($C184,Productos!$A:$A),2)</f>
        <v>Salmón cortado para sashimi</v>
      </c>
      <c r="E184" s="12">
        <v>4</v>
      </c>
      <c r="F184" s="12" t="s">
        <v>42</v>
      </c>
      <c r="G184" s="14">
        <f ca="1">IFERROR(__xludf.DUMMYFUNCTION("filter(Productos!K:K,A184=Productos!A:A)"),1)</f>
        <v>1</v>
      </c>
      <c r="H184" s="7">
        <f t="shared" ca="1" si="0"/>
        <v>4</v>
      </c>
      <c r="I184" s="7" t="str">
        <f t="shared" si="1"/>
        <v>Unid</v>
      </c>
      <c r="J184" s="17">
        <f ca="1">IFERROR(__xludf.DUMMYFUNCTION("roundup(H184/filter(Productos!I:I,Productos!A:A=C184),1)"),4)</f>
        <v>4</v>
      </c>
      <c r="K184" s="14"/>
      <c r="L184" s="7"/>
      <c r="M184" s="7"/>
      <c r="N184" s="14"/>
      <c r="O184" s="14"/>
      <c r="P184" s="14"/>
      <c r="Q184" s="14"/>
      <c r="R184" s="14"/>
      <c r="S184" s="14"/>
      <c r="T184" s="14"/>
      <c r="U184" s="14"/>
      <c r="V184" s="14"/>
      <c r="W184" s="14"/>
      <c r="X184" s="14"/>
      <c r="Y184" s="14"/>
      <c r="Z184" s="14"/>
      <c r="AA184" s="14"/>
    </row>
    <row r="185" spans="1:27" ht="13" x14ac:dyDescent="0.15">
      <c r="A185" s="7">
        <v>30003</v>
      </c>
      <c r="B185" s="7" t="str">
        <f t="array" ref="B185">INDEX(Productos!$A:B,MATCH($A185,Productos!$A:$A),COLUMN(B185))</f>
        <v>Sashimi Salmón 15 cortes</v>
      </c>
      <c r="C185" s="12">
        <v>1307</v>
      </c>
      <c r="D185" s="7" t="str">
        <f t="array" ref="D185">INDEX(Productos!$A:B,MATCH($C185,Productos!$A:$A),2)</f>
        <v>Salmón cortado para sashimi</v>
      </c>
      <c r="E185" s="12">
        <v>5</v>
      </c>
      <c r="F185" s="12" t="s">
        <v>42</v>
      </c>
      <c r="G185" s="14">
        <f ca="1">IFERROR(__xludf.DUMMYFUNCTION("filter(Productos!K:K,A185=Productos!A:A)"),1)</f>
        <v>1</v>
      </c>
      <c r="H185" s="7">
        <f t="shared" ca="1" si="0"/>
        <v>5</v>
      </c>
      <c r="I185" s="7" t="str">
        <f t="shared" si="1"/>
        <v>Unid</v>
      </c>
      <c r="J185" s="17">
        <f ca="1">IFERROR(__xludf.DUMMYFUNCTION("roundup(H185/filter(Productos!I:I,Productos!A:A=C185),1)"),5)</f>
        <v>5</v>
      </c>
      <c r="K185" s="14"/>
      <c r="L185" s="7"/>
      <c r="M185" s="7"/>
      <c r="N185" s="14"/>
      <c r="O185" s="14"/>
      <c r="P185" s="14"/>
      <c r="Q185" s="14"/>
      <c r="R185" s="14"/>
      <c r="S185" s="14"/>
      <c r="T185" s="14"/>
      <c r="U185" s="14"/>
      <c r="V185" s="14"/>
      <c r="W185" s="14"/>
      <c r="X185" s="14"/>
      <c r="Y185" s="14"/>
      <c r="Z185" s="14"/>
      <c r="AA185" s="14"/>
    </row>
    <row r="186" spans="1:27" ht="13" x14ac:dyDescent="0.15">
      <c r="A186" s="7">
        <v>30004</v>
      </c>
      <c r="B186" s="7" t="str">
        <f t="array" ref="B186">INDEX(Productos!$A:B,MATCH($A186,Productos!$A:$A),COLUMN(B186))</f>
        <v>Sashimi Atún 9 cortes</v>
      </c>
      <c r="C186" s="12">
        <v>1309</v>
      </c>
      <c r="D186" s="7" t="str">
        <f t="array" ref="D186">INDEX(Productos!$A:B,MATCH($C186,Productos!$A:$A),2)</f>
        <v>Atún cortado para sashimi</v>
      </c>
      <c r="E186" s="12">
        <v>3</v>
      </c>
      <c r="F186" s="12" t="s">
        <v>42</v>
      </c>
      <c r="G186" s="14">
        <f ca="1">IFERROR(__xludf.DUMMYFUNCTION("filter(Productos!K:K,A186=Productos!A:A)"),1)</f>
        <v>1</v>
      </c>
      <c r="H186" s="7">
        <f t="shared" ca="1" si="0"/>
        <v>3</v>
      </c>
      <c r="I186" s="7" t="str">
        <f t="shared" si="1"/>
        <v>Unid</v>
      </c>
      <c r="J186" s="17">
        <f ca="1">IFERROR(__xludf.DUMMYFUNCTION("roundup(H186/filter(Productos!I:I,Productos!A:A=C186),1)"),3)</f>
        <v>3</v>
      </c>
      <c r="K186" s="14"/>
      <c r="L186" s="7"/>
      <c r="M186" s="7"/>
      <c r="N186" s="14"/>
      <c r="O186" s="14"/>
      <c r="P186" s="14"/>
      <c r="Q186" s="14"/>
      <c r="R186" s="14"/>
      <c r="S186" s="14"/>
      <c r="T186" s="14"/>
      <c r="U186" s="14"/>
      <c r="V186" s="14"/>
      <c r="W186" s="14"/>
      <c r="X186" s="14"/>
      <c r="Y186" s="14"/>
      <c r="Z186" s="14"/>
      <c r="AA186" s="14"/>
    </row>
    <row r="187" spans="1:27" ht="13" x14ac:dyDescent="0.15">
      <c r="A187" s="7">
        <v>30005</v>
      </c>
      <c r="B187" s="7" t="str">
        <f t="array" ref="B187">INDEX(Productos!$A:B,MATCH($A187,Productos!$A:$A),COLUMN(B187))</f>
        <v>Sashimi Atún 12 cortes</v>
      </c>
      <c r="C187" s="12">
        <v>1309</v>
      </c>
      <c r="D187" s="7" t="str">
        <f t="array" ref="D187">INDEX(Productos!$A:B,MATCH($C187,Productos!$A:$A),2)</f>
        <v>Atún cortado para sashimi</v>
      </c>
      <c r="E187" s="12">
        <v>4</v>
      </c>
      <c r="F187" s="12" t="s">
        <v>42</v>
      </c>
      <c r="G187" s="14">
        <f ca="1">IFERROR(__xludf.DUMMYFUNCTION("filter(Productos!K:K,A187=Productos!A:A)"),1)</f>
        <v>1</v>
      </c>
      <c r="H187" s="7">
        <f t="shared" ca="1" si="0"/>
        <v>4</v>
      </c>
      <c r="I187" s="7" t="str">
        <f t="shared" si="1"/>
        <v>Unid</v>
      </c>
      <c r="J187" s="17">
        <f ca="1">IFERROR(__xludf.DUMMYFUNCTION("roundup(H187/filter(Productos!I:I,Productos!A:A=C187),1)"),4)</f>
        <v>4</v>
      </c>
      <c r="K187" s="14"/>
      <c r="L187" s="7"/>
      <c r="M187" s="7"/>
      <c r="N187" s="14"/>
      <c r="O187" s="14"/>
      <c r="P187" s="14"/>
      <c r="Q187" s="14"/>
      <c r="R187" s="14"/>
      <c r="S187" s="14"/>
      <c r="T187" s="14"/>
      <c r="U187" s="14"/>
      <c r="V187" s="14"/>
      <c r="W187" s="14"/>
      <c r="X187" s="14"/>
      <c r="Y187" s="14"/>
      <c r="Z187" s="14"/>
      <c r="AA187" s="14"/>
    </row>
    <row r="188" spans="1:27" ht="13" x14ac:dyDescent="0.15">
      <c r="A188" s="7">
        <v>30006</v>
      </c>
      <c r="B188" s="7" t="str">
        <f t="array" ref="B188">INDEX(Productos!$A:B,MATCH($A188,Productos!$A:$A),COLUMN(B188))</f>
        <v>Sashimi Atún 15 cortes</v>
      </c>
      <c r="C188" s="12">
        <v>1309</v>
      </c>
      <c r="D188" s="7" t="str">
        <f t="array" ref="D188">INDEX(Productos!$A:B,MATCH($C188,Productos!$A:$A),2)</f>
        <v>Atún cortado para sashimi</v>
      </c>
      <c r="E188" s="12">
        <v>5</v>
      </c>
      <c r="F188" s="12" t="s">
        <v>42</v>
      </c>
      <c r="G188" s="14">
        <f ca="1">IFERROR(__xludf.DUMMYFUNCTION("filter(Productos!K:K,A188=Productos!A:A)"),1)</f>
        <v>1</v>
      </c>
      <c r="H188" s="7">
        <f t="shared" ca="1" si="0"/>
        <v>5</v>
      </c>
      <c r="I188" s="7" t="str">
        <f t="shared" si="1"/>
        <v>Unid</v>
      </c>
      <c r="J188" s="17">
        <f ca="1">IFERROR(__xludf.DUMMYFUNCTION("roundup(H188/filter(Productos!I:I,Productos!A:A=C188),1)"),5)</f>
        <v>5</v>
      </c>
      <c r="K188" s="14"/>
      <c r="L188" s="7"/>
      <c r="M188" s="7"/>
      <c r="N188" s="14"/>
      <c r="O188" s="14"/>
      <c r="P188" s="14"/>
      <c r="Q188" s="14"/>
      <c r="R188" s="14"/>
      <c r="S188" s="14"/>
      <c r="T188" s="14"/>
      <c r="U188" s="14"/>
      <c r="V188" s="14"/>
      <c r="W188" s="14"/>
      <c r="X188" s="14"/>
      <c r="Y188" s="14"/>
      <c r="Z188" s="14"/>
      <c r="AA188" s="14"/>
    </row>
    <row r="189" spans="1:27" ht="13" x14ac:dyDescent="0.15">
      <c r="A189" s="7">
        <v>30007</v>
      </c>
      <c r="B189" s="7" t="str">
        <f t="array" ref="B189">INDEX(Productos!$A:B,MATCH($A189,Productos!$A:$A),COLUMN(B189))</f>
        <v>Sashimi Mix 12 cortes</v>
      </c>
      <c r="C189" s="12">
        <v>1309</v>
      </c>
      <c r="D189" s="7" t="str">
        <f t="array" ref="D189">INDEX(Productos!$A:B,MATCH($C189,Productos!$A:$A),2)</f>
        <v>Atún cortado para sashimi</v>
      </c>
      <c r="E189" s="12">
        <v>2</v>
      </c>
      <c r="F189" s="12" t="s">
        <v>42</v>
      </c>
      <c r="G189" s="14">
        <f ca="1">IFERROR(__xludf.DUMMYFUNCTION("filter(Productos!K:K,A189=Productos!A:A)"),1)</f>
        <v>1</v>
      </c>
      <c r="H189" s="7">
        <f t="shared" ca="1" si="0"/>
        <v>2</v>
      </c>
      <c r="I189" s="7" t="str">
        <f t="shared" si="1"/>
        <v>Unid</v>
      </c>
      <c r="J189" s="17">
        <f ca="1">IFERROR(__xludf.DUMMYFUNCTION("roundup(H189/filter(Productos!I:I,Productos!A:A=C189),1)"),2)</f>
        <v>2</v>
      </c>
      <c r="K189" s="14"/>
      <c r="L189" s="7"/>
      <c r="M189" s="7"/>
      <c r="N189" s="14"/>
      <c r="O189" s="14"/>
      <c r="P189" s="14"/>
      <c r="Q189" s="14"/>
      <c r="R189" s="14"/>
      <c r="S189" s="14"/>
      <c r="T189" s="14"/>
      <c r="U189" s="14"/>
      <c r="V189" s="14"/>
      <c r="W189" s="14"/>
      <c r="X189" s="14"/>
      <c r="Y189" s="14"/>
      <c r="Z189" s="14"/>
      <c r="AA189" s="14"/>
    </row>
    <row r="190" spans="1:27" ht="13" x14ac:dyDescent="0.15">
      <c r="A190" s="7">
        <v>30007</v>
      </c>
      <c r="B190" s="7" t="str">
        <f t="array" ref="B190">INDEX(Productos!$A:B,MATCH($A190,Productos!$A:$A),COLUMN(B190))</f>
        <v>Sashimi Mix 12 cortes</v>
      </c>
      <c r="C190" s="12">
        <v>1307</v>
      </c>
      <c r="D190" s="7" t="str">
        <f t="array" ref="D190">INDEX(Productos!$A:B,MATCH($C190,Productos!$A:$A),2)</f>
        <v>Salmón cortado para sashimi</v>
      </c>
      <c r="E190" s="12">
        <v>2</v>
      </c>
      <c r="F190" s="12" t="s">
        <v>42</v>
      </c>
      <c r="G190" s="14">
        <f ca="1">IFERROR(__xludf.DUMMYFUNCTION("filter(Productos!K:K,A190=Productos!A:A)"),1)</f>
        <v>1</v>
      </c>
      <c r="H190" s="7">
        <f t="shared" ca="1" si="0"/>
        <v>2</v>
      </c>
      <c r="I190" s="7" t="str">
        <f t="shared" si="1"/>
        <v>Unid</v>
      </c>
      <c r="J190" s="17">
        <f ca="1">IFERROR(__xludf.DUMMYFUNCTION("roundup(H190/filter(Productos!I:I,Productos!A:A=C190),1)"),2)</f>
        <v>2</v>
      </c>
      <c r="K190" s="14"/>
      <c r="L190" s="7"/>
      <c r="M190" s="7"/>
      <c r="N190" s="14"/>
      <c r="O190" s="14"/>
      <c r="P190" s="14"/>
      <c r="Q190" s="14"/>
      <c r="R190" s="14"/>
      <c r="S190" s="14"/>
      <c r="T190" s="14"/>
      <c r="U190" s="14"/>
      <c r="V190" s="14"/>
      <c r="W190" s="14"/>
      <c r="X190" s="14"/>
      <c r="Y190" s="14"/>
      <c r="Z190" s="14"/>
      <c r="AA190" s="14"/>
    </row>
    <row r="191" spans="1:27" ht="13" x14ac:dyDescent="0.15">
      <c r="A191" s="7">
        <v>30008</v>
      </c>
      <c r="B191" s="7" t="str">
        <f t="array" ref="B191">INDEX(Productos!$A:B,MATCH($A191,Productos!$A:$A),COLUMN(B191))</f>
        <v>Sashimi Mix 18 cortes</v>
      </c>
      <c r="C191" s="12">
        <v>1309</v>
      </c>
      <c r="D191" s="7" t="str">
        <f t="array" ref="D191">INDEX(Productos!$A:B,MATCH($C191,Productos!$A:$A),2)</f>
        <v>Atún cortado para sashimi</v>
      </c>
      <c r="E191" s="12">
        <v>3</v>
      </c>
      <c r="F191" s="12" t="s">
        <v>42</v>
      </c>
      <c r="G191" s="14">
        <f ca="1">IFERROR(__xludf.DUMMYFUNCTION("filter(Productos!K:K,A191=Productos!A:A)"),1)</f>
        <v>1</v>
      </c>
      <c r="H191" s="7">
        <f t="shared" ca="1" si="0"/>
        <v>3</v>
      </c>
      <c r="I191" s="7" t="str">
        <f t="shared" si="1"/>
        <v>Unid</v>
      </c>
      <c r="J191" s="17">
        <f ca="1">IFERROR(__xludf.DUMMYFUNCTION("roundup(H191/filter(Productos!I:I,Productos!A:A=C191),1)"),3)</f>
        <v>3</v>
      </c>
      <c r="K191" s="14"/>
      <c r="L191" s="7"/>
      <c r="M191" s="7"/>
      <c r="N191" s="14"/>
      <c r="O191" s="14"/>
      <c r="P191" s="14"/>
      <c r="Q191" s="14"/>
      <c r="R191" s="14"/>
      <c r="S191" s="14"/>
      <c r="T191" s="14"/>
      <c r="U191" s="14"/>
      <c r="V191" s="14"/>
      <c r="W191" s="14"/>
      <c r="X191" s="14"/>
      <c r="Y191" s="14"/>
      <c r="Z191" s="14"/>
      <c r="AA191" s="14"/>
    </row>
    <row r="192" spans="1:27" ht="13" x14ac:dyDescent="0.15">
      <c r="A192" s="7">
        <v>30008</v>
      </c>
      <c r="B192" s="7" t="str">
        <f t="array" ref="B192">INDEX(Productos!$A:B,MATCH($A192,Productos!$A:$A),COLUMN(B192))</f>
        <v>Sashimi Mix 18 cortes</v>
      </c>
      <c r="C192" s="12">
        <v>1307</v>
      </c>
      <c r="D192" s="7" t="str">
        <f t="array" ref="D192">INDEX(Productos!$A:B,MATCH($C192,Productos!$A:$A),2)</f>
        <v>Salmón cortado para sashimi</v>
      </c>
      <c r="E192" s="12">
        <v>3</v>
      </c>
      <c r="F192" s="12" t="s">
        <v>42</v>
      </c>
      <c r="G192" s="14">
        <f ca="1">IFERROR(__xludf.DUMMYFUNCTION("filter(Productos!K:K,A192=Productos!A:A)"),1)</f>
        <v>1</v>
      </c>
      <c r="H192" s="7">
        <f t="shared" ca="1" si="0"/>
        <v>3</v>
      </c>
      <c r="I192" s="7" t="str">
        <f t="shared" si="1"/>
        <v>Unid</v>
      </c>
      <c r="J192" s="17">
        <f ca="1">IFERROR(__xludf.DUMMYFUNCTION("roundup(H192/filter(Productos!I:I,Productos!A:A=C192),1)"),3)</f>
        <v>3</v>
      </c>
      <c r="K192" s="14"/>
      <c r="L192" s="7"/>
      <c r="M192" s="7"/>
      <c r="N192" s="14"/>
      <c r="O192" s="14"/>
      <c r="P192" s="14"/>
      <c r="Q192" s="14"/>
      <c r="R192" s="14"/>
      <c r="S192" s="14"/>
      <c r="T192" s="14"/>
      <c r="U192" s="14"/>
      <c r="V192" s="14"/>
      <c r="W192" s="14"/>
      <c r="X192" s="14"/>
      <c r="Y192" s="14"/>
      <c r="Z192" s="14"/>
      <c r="AA192" s="14"/>
    </row>
    <row r="193" spans="1:27" ht="13" x14ac:dyDescent="0.15">
      <c r="A193" s="14"/>
      <c r="B193" s="14"/>
      <c r="C193" s="14"/>
      <c r="D193" s="14"/>
      <c r="E193" s="14"/>
      <c r="F193" s="14"/>
      <c r="G193" s="14"/>
      <c r="H193" s="14"/>
      <c r="I193" s="14"/>
      <c r="J193" s="24"/>
      <c r="K193" s="14"/>
      <c r="L193" s="14"/>
      <c r="M193" s="14"/>
      <c r="N193" s="14"/>
      <c r="O193" s="14"/>
      <c r="P193" s="14"/>
      <c r="Q193" s="14"/>
      <c r="R193" s="14"/>
      <c r="S193" s="14"/>
      <c r="T193" s="14"/>
      <c r="U193" s="14"/>
      <c r="V193" s="14"/>
      <c r="W193" s="14"/>
      <c r="X193" s="14"/>
      <c r="Y193" s="14"/>
      <c r="Z193" s="14"/>
      <c r="AA193" s="14"/>
    </row>
    <row r="194" spans="1:27" ht="13" x14ac:dyDescent="0.15">
      <c r="A194" s="14"/>
      <c r="B194" s="14"/>
      <c r="C194" s="14"/>
      <c r="D194" s="14"/>
      <c r="E194" s="14"/>
      <c r="F194" s="14"/>
      <c r="G194" s="14"/>
      <c r="H194" s="14"/>
      <c r="I194" s="14"/>
      <c r="J194" s="24"/>
      <c r="K194" s="14"/>
      <c r="L194" s="14"/>
      <c r="M194" s="14"/>
      <c r="N194" s="14"/>
      <c r="O194" s="14"/>
      <c r="P194" s="14"/>
      <c r="Q194" s="14"/>
      <c r="R194" s="14"/>
      <c r="S194" s="14"/>
      <c r="T194" s="14"/>
      <c r="U194" s="14"/>
      <c r="V194" s="14"/>
      <c r="W194" s="14"/>
      <c r="X194" s="14"/>
      <c r="Y194" s="14"/>
      <c r="Z194" s="14"/>
      <c r="AA194" s="14"/>
    </row>
    <row r="195" spans="1:27" ht="13" x14ac:dyDescent="0.15">
      <c r="A195" s="14"/>
      <c r="B195" s="14"/>
      <c r="C195" s="14"/>
      <c r="D195" s="14"/>
      <c r="E195" s="14"/>
      <c r="F195" s="14"/>
      <c r="G195" s="14"/>
      <c r="H195" s="14"/>
      <c r="I195" s="14"/>
      <c r="J195" s="24"/>
      <c r="K195" s="14"/>
      <c r="L195" s="14"/>
      <c r="M195" s="14"/>
      <c r="N195" s="14"/>
      <c r="O195" s="14"/>
      <c r="P195" s="14"/>
      <c r="Q195" s="14"/>
      <c r="R195" s="14"/>
      <c r="S195" s="14"/>
      <c r="T195" s="14"/>
      <c r="U195" s="14"/>
      <c r="V195" s="14"/>
      <c r="W195" s="14"/>
      <c r="X195" s="14"/>
      <c r="Y195" s="14"/>
      <c r="Z195" s="14"/>
      <c r="AA195" s="14"/>
    </row>
    <row r="196" spans="1:27" ht="13" x14ac:dyDescent="0.15">
      <c r="A196" s="14"/>
      <c r="B196" s="14"/>
      <c r="C196" s="14"/>
      <c r="D196" s="14"/>
      <c r="E196" s="14"/>
      <c r="F196" s="14"/>
      <c r="G196" s="14"/>
      <c r="H196" s="14"/>
      <c r="I196" s="14"/>
      <c r="J196" s="24"/>
      <c r="K196" s="14"/>
      <c r="L196" s="14"/>
      <c r="M196" s="14"/>
      <c r="N196" s="14"/>
      <c r="O196" s="14"/>
      <c r="P196" s="14"/>
      <c r="Q196" s="14"/>
      <c r="R196" s="14"/>
      <c r="S196" s="14"/>
      <c r="T196" s="14"/>
      <c r="U196" s="14"/>
      <c r="V196" s="14"/>
      <c r="W196" s="14"/>
      <c r="X196" s="14"/>
      <c r="Y196" s="14"/>
      <c r="Z196" s="14"/>
      <c r="AA196" s="14"/>
    </row>
    <row r="197" spans="1:27" ht="13" x14ac:dyDescent="0.15">
      <c r="A197" s="14"/>
      <c r="B197" s="14"/>
      <c r="C197" s="14"/>
      <c r="D197" s="14"/>
      <c r="E197" s="14"/>
      <c r="F197" s="14"/>
      <c r="G197" s="14"/>
      <c r="H197" s="14"/>
      <c r="I197" s="14"/>
      <c r="J197" s="24"/>
      <c r="K197" s="14"/>
      <c r="L197" s="14"/>
      <c r="M197" s="14"/>
      <c r="N197" s="14"/>
      <c r="O197" s="14"/>
      <c r="P197" s="14"/>
      <c r="Q197" s="14"/>
      <c r="R197" s="14"/>
      <c r="S197" s="14"/>
      <c r="T197" s="14"/>
      <c r="U197" s="14"/>
      <c r="V197" s="14"/>
      <c r="W197" s="14"/>
      <c r="X197" s="14"/>
      <c r="Y197" s="14"/>
      <c r="Z197" s="14"/>
      <c r="AA197" s="14"/>
    </row>
    <row r="198" spans="1:27" ht="13" x14ac:dyDescent="0.15">
      <c r="A198" s="14"/>
      <c r="B198" s="14"/>
      <c r="C198" s="14"/>
      <c r="D198" s="14"/>
      <c r="E198" s="14"/>
      <c r="F198" s="14"/>
      <c r="G198" s="14"/>
      <c r="H198" s="14"/>
      <c r="I198" s="14"/>
      <c r="J198" s="24"/>
      <c r="K198" s="14"/>
      <c r="L198" s="14"/>
      <c r="M198" s="14"/>
      <c r="N198" s="14"/>
      <c r="O198" s="14"/>
      <c r="P198" s="14"/>
      <c r="Q198" s="14"/>
      <c r="R198" s="14"/>
      <c r="S198" s="14"/>
      <c r="T198" s="14"/>
      <c r="U198" s="14"/>
      <c r="V198" s="14"/>
      <c r="W198" s="14"/>
      <c r="X198" s="14"/>
      <c r="Y198" s="14"/>
      <c r="Z198" s="14"/>
      <c r="AA198" s="14"/>
    </row>
    <row r="199" spans="1:27" ht="13" x14ac:dyDescent="0.15">
      <c r="A199" s="14"/>
      <c r="B199" s="14"/>
      <c r="C199" s="14"/>
      <c r="D199" s="14"/>
      <c r="E199" s="14"/>
      <c r="F199" s="14"/>
      <c r="G199" s="14"/>
      <c r="H199" s="14"/>
      <c r="I199" s="14"/>
      <c r="J199" s="24"/>
      <c r="K199" s="14"/>
      <c r="L199" s="14"/>
      <c r="M199" s="14"/>
      <c r="N199" s="14"/>
      <c r="O199" s="14"/>
      <c r="P199" s="14"/>
      <c r="Q199" s="14"/>
      <c r="R199" s="14"/>
      <c r="S199" s="14"/>
      <c r="T199" s="14"/>
      <c r="U199" s="14"/>
      <c r="V199" s="14"/>
      <c r="W199" s="14"/>
      <c r="X199" s="14"/>
      <c r="Y199" s="14"/>
      <c r="Z199" s="14"/>
      <c r="AA199" s="14"/>
    </row>
    <row r="200" spans="1:27" ht="13" x14ac:dyDescent="0.15">
      <c r="A200" s="14"/>
      <c r="B200" s="14"/>
      <c r="C200" s="14"/>
      <c r="D200" s="14"/>
      <c r="E200" s="14"/>
      <c r="F200" s="14"/>
      <c r="G200" s="14"/>
      <c r="H200" s="14"/>
      <c r="I200" s="14"/>
      <c r="J200" s="24"/>
      <c r="K200" s="14"/>
      <c r="L200" s="14"/>
      <c r="M200" s="14"/>
      <c r="N200" s="14"/>
      <c r="O200" s="14"/>
      <c r="P200" s="14"/>
      <c r="Q200" s="14"/>
      <c r="R200" s="14"/>
      <c r="S200" s="14"/>
      <c r="T200" s="14"/>
      <c r="U200" s="14"/>
      <c r="V200" s="14"/>
      <c r="W200" s="14"/>
      <c r="X200" s="14"/>
      <c r="Y200" s="14"/>
      <c r="Z200" s="14"/>
      <c r="AA200" s="14"/>
    </row>
    <row r="201" spans="1:27" ht="13" x14ac:dyDescent="0.15">
      <c r="A201" s="14"/>
      <c r="B201" s="14"/>
      <c r="C201" s="14"/>
      <c r="D201" s="14"/>
      <c r="E201" s="14"/>
      <c r="F201" s="14"/>
      <c r="G201" s="14"/>
      <c r="H201" s="14"/>
      <c r="I201" s="14"/>
      <c r="J201" s="24"/>
      <c r="K201" s="14"/>
      <c r="L201" s="14"/>
      <c r="M201" s="14"/>
      <c r="N201" s="14"/>
      <c r="O201" s="14"/>
      <c r="P201" s="14"/>
      <c r="Q201" s="14"/>
      <c r="R201" s="14"/>
      <c r="S201" s="14"/>
      <c r="T201" s="14"/>
      <c r="U201" s="14"/>
      <c r="V201" s="14"/>
      <c r="W201" s="14"/>
      <c r="X201" s="14"/>
      <c r="Y201" s="14"/>
      <c r="Z201" s="14"/>
      <c r="AA201" s="14"/>
    </row>
    <row r="202" spans="1:27" ht="13" x14ac:dyDescent="0.15">
      <c r="A202" s="14"/>
      <c r="B202" s="14"/>
      <c r="C202" s="14"/>
      <c r="D202" s="14"/>
      <c r="E202" s="14"/>
      <c r="F202" s="14"/>
      <c r="G202" s="14"/>
      <c r="H202" s="14"/>
      <c r="I202" s="14"/>
      <c r="J202" s="24"/>
      <c r="K202" s="14"/>
      <c r="L202" s="14"/>
      <c r="M202" s="14"/>
      <c r="N202" s="14"/>
      <c r="O202" s="14"/>
      <c r="P202" s="14"/>
      <c r="Q202" s="14"/>
      <c r="R202" s="14"/>
      <c r="S202" s="14"/>
      <c r="T202" s="14"/>
      <c r="U202" s="14"/>
      <c r="V202" s="14"/>
      <c r="W202" s="14"/>
      <c r="X202" s="14"/>
      <c r="Y202" s="14"/>
      <c r="Z202" s="14"/>
      <c r="AA202" s="14"/>
    </row>
    <row r="203" spans="1:27" ht="13" x14ac:dyDescent="0.15">
      <c r="A203" s="14"/>
      <c r="B203" s="14"/>
      <c r="C203" s="14"/>
      <c r="D203" s="14"/>
      <c r="E203" s="14"/>
      <c r="F203" s="14"/>
      <c r="G203" s="14"/>
      <c r="H203" s="14"/>
      <c r="I203" s="14"/>
      <c r="J203" s="24"/>
      <c r="K203" s="14"/>
      <c r="L203" s="14"/>
      <c r="M203" s="14"/>
      <c r="N203" s="14"/>
      <c r="O203" s="14"/>
      <c r="P203" s="14"/>
      <c r="Q203" s="14"/>
      <c r="R203" s="14"/>
      <c r="S203" s="14"/>
      <c r="T203" s="14"/>
      <c r="U203" s="14"/>
      <c r="V203" s="14"/>
      <c r="W203" s="14"/>
      <c r="X203" s="14"/>
      <c r="Y203" s="14"/>
      <c r="Z203" s="14"/>
      <c r="AA203" s="14"/>
    </row>
    <row r="204" spans="1:27" ht="13" x14ac:dyDescent="0.15">
      <c r="A204" s="14"/>
      <c r="B204" s="14"/>
      <c r="C204" s="14"/>
      <c r="D204" s="14"/>
      <c r="E204" s="14"/>
      <c r="F204" s="14"/>
      <c r="G204" s="14"/>
      <c r="H204" s="14"/>
      <c r="I204" s="14"/>
      <c r="J204" s="24"/>
      <c r="K204" s="14"/>
      <c r="L204" s="14"/>
      <c r="M204" s="14"/>
      <c r="N204" s="14"/>
      <c r="O204" s="14"/>
      <c r="P204" s="14"/>
      <c r="Q204" s="14"/>
      <c r="R204" s="14"/>
      <c r="S204" s="14"/>
      <c r="T204" s="14"/>
      <c r="U204" s="14"/>
      <c r="V204" s="14"/>
      <c r="W204" s="14"/>
      <c r="X204" s="14"/>
      <c r="Y204" s="14"/>
      <c r="Z204" s="14"/>
      <c r="AA204" s="14"/>
    </row>
    <row r="205" spans="1:27" ht="13" x14ac:dyDescent="0.15">
      <c r="A205" s="14"/>
      <c r="B205" s="14"/>
      <c r="C205" s="14"/>
      <c r="D205" s="14"/>
      <c r="E205" s="14"/>
      <c r="F205" s="14"/>
      <c r="G205" s="14"/>
      <c r="H205" s="14"/>
      <c r="I205" s="14"/>
      <c r="J205" s="24"/>
      <c r="K205" s="14"/>
      <c r="L205" s="14"/>
      <c r="M205" s="14"/>
      <c r="N205" s="14"/>
      <c r="O205" s="14"/>
      <c r="P205" s="14"/>
      <c r="Q205" s="14"/>
      <c r="R205" s="14"/>
      <c r="S205" s="14"/>
      <c r="T205" s="14"/>
      <c r="U205" s="14"/>
      <c r="V205" s="14"/>
      <c r="W205" s="14"/>
      <c r="X205" s="14"/>
      <c r="Y205" s="14"/>
      <c r="Z205" s="14"/>
      <c r="AA205" s="14"/>
    </row>
    <row r="206" spans="1:27" ht="13" x14ac:dyDescent="0.15">
      <c r="A206" s="14"/>
      <c r="B206" s="14"/>
      <c r="C206" s="14"/>
      <c r="D206" s="14"/>
      <c r="E206" s="14"/>
      <c r="F206" s="14"/>
      <c r="G206" s="14"/>
      <c r="H206" s="14"/>
      <c r="I206" s="14"/>
      <c r="J206" s="24"/>
      <c r="K206" s="14"/>
      <c r="L206" s="14"/>
      <c r="M206" s="14"/>
      <c r="N206" s="14"/>
      <c r="O206" s="14"/>
      <c r="P206" s="14"/>
      <c r="Q206" s="14"/>
      <c r="R206" s="14"/>
      <c r="S206" s="14"/>
      <c r="T206" s="14"/>
      <c r="U206" s="14"/>
      <c r="V206" s="14"/>
      <c r="W206" s="14"/>
      <c r="X206" s="14"/>
      <c r="Y206" s="14"/>
      <c r="Z206" s="14"/>
      <c r="AA206" s="14"/>
    </row>
    <row r="207" spans="1:27" ht="13" x14ac:dyDescent="0.15">
      <c r="A207" s="14"/>
      <c r="B207" s="14"/>
      <c r="C207" s="14"/>
      <c r="D207" s="14"/>
      <c r="E207" s="14"/>
      <c r="F207" s="14"/>
      <c r="G207" s="14"/>
      <c r="H207" s="14"/>
      <c r="I207" s="14"/>
      <c r="J207" s="24"/>
      <c r="K207" s="14"/>
      <c r="L207" s="14"/>
      <c r="M207" s="14"/>
      <c r="N207" s="14"/>
      <c r="O207" s="14"/>
      <c r="P207" s="14"/>
      <c r="Q207" s="14"/>
      <c r="R207" s="14"/>
      <c r="S207" s="14"/>
      <c r="T207" s="14"/>
      <c r="U207" s="14"/>
      <c r="V207" s="14"/>
      <c r="W207" s="14"/>
      <c r="X207" s="14"/>
      <c r="Y207" s="14"/>
      <c r="Z207" s="14"/>
      <c r="AA207" s="14"/>
    </row>
    <row r="208" spans="1:27" ht="13" x14ac:dyDescent="0.15">
      <c r="A208" s="14"/>
      <c r="B208" s="14"/>
      <c r="C208" s="14"/>
      <c r="D208" s="14"/>
      <c r="E208" s="14"/>
      <c r="F208" s="14"/>
      <c r="G208" s="14"/>
      <c r="H208" s="14"/>
      <c r="I208" s="14"/>
      <c r="J208" s="24"/>
      <c r="K208" s="14"/>
      <c r="L208" s="14"/>
      <c r="M208" s="14"/>
      <c r="N208" s="14"/>
      <c r="O208" s="14"/>
      <c r="P208" s="14"/>
      <c r="Q208" s="14"/>
      <c r="R208" s="14"/>
      <c r="S208" s="14"/>
      <c r="T208" s="14"/>
      <c r="U208" s="14"/>
      <c r="V208" s="14"/>
      <c r="W208" s="14"/>
      <c r="X208" s="14"/>
      <c r="Y208" s="14"/>
      <c r="Z208" s="14"/>
      <c r="AA208" s="14"/>
    </row>
    <row r="209" spans="1:27" ht="13" x14ac:dyDescent="0.15">
      <c r="A209" s="14"/>
      <c r="B209" s="14"/>
      <c r="C209" s="14"/>
      <c r="D209" s="14"/>
      <c r="E209" s="14"/>
      <c r="F209" s="14"/>
      <c r="G209" s="14"/>
      <c r="H209" s="14"/>
      <c r="I209" s="14"/>
      <c r="J209" s="24"/>
      <c r="K209" s="14"/>
      <c r="L209" s="14"/>
      <c r="M209" s="14"/>
      <c r="N209" s="14"/>
      <c r="O209" s="14"/>
      <c r="P209" s="14"/>
      <c r="Q209" s="14"/>
      <c r="R209" s="14"/>
      <c r="S209" s="14"/>
      <c r="T209" s="14"/>
      <c r="U209" s="14"/>
      <c r="V209" s="14"/>
      <c r="W209" s="14"/>
      <c r="X209" s="14"/>
      <c r="Y209" s="14"/>
      <c r="Z209" s="14"/>
      <c r="AA209" s="14"/>
    </row>
    <row r="210" spans="1:27" ht="13" x14ac:dyDescent="0.15">
      <c r="A210" s="14"/>
      <c r="B210" s="14"/>
      <c r="C210" s="14"/>
      <c r="D210" s="14"/>
      <c r="E210" s="14"/>
      <c r="F210" s="14"/>
      <c r="G210" s="14"/>
      <c r="H210" s="14"/>
      <c r="I210" s="14"/>
      <c r="J210" s="24"/>
      <c r="K210" s="14"/>
      <c r="L210" s="14"/>
      <c r="M210" s="14"/>
      <c r="N210" s="14"/>
      <c r="O210" s="14"/>
      <c r="P210" s="14"/>
      <c r="Q210" s="14"/>
      <c r="R210" s="14"/>
      <c r="S210" s="14"/>
      <c r="T210" s="14"/>
      <c r="U210" s="14"/>
      <c r="V210" s="14"/>
      <c r="W210" s="14"/>
      <c r="X210" s="14"/>
      <c r="Y210" s="14"/>
      <c r="Z210" s="14"/>
      <c r="AA210" s="14"/>
    </row>
    <row r="211" spans="1:27" ht="13" x14ac:dyDescent="0.15">
      <c r="A211" s="14"/>
      <c r="B211" s="14"/>
      <c r="C211" s="14"/>
      <c r="D211" s="14"/>
      <c r="E211" s="14"/>
      <c r="F211" s="14"/>
      <c r="G211" s="14"/>
      <c r="H211" s="14"/>
      <c r="I211" s="14"/>
      <c r="J211" s="24"/>
      <c r="K211" s="14"/>
      <c r="L211" s="14"/>
      <c r="M211" s="14"/>
      <c r="N211" s="14"/>
      <c r="O211" s="14"/>
      <c r="P211" s="14"/>
      <c r="Q211" s="14"/>
      <c r="R211" s="14"/>
      <c r="S211" s="14"/>
      <c r="T211" s="14"/>
      <c r="U211" s="14"/>
      <c r="V211" s="14"/>
      <c r="W211" s="14"/>
      <c r="X211" s="14"/>
      <c r="Y211" s="14"/>
      <c r="Z211" s="14"/>
      <c r="AA211" s="14"/>
    </row>
    <row r="212" spans="1:27" ht="13" x14ac:dyDescent="0.15">
      <c r="A212" s="14"/>
      <c r="B212" s="14"/>
      <c r="C212" s="14"/>
      <c r="D212" s="14"/>
      <c r="E212" s="14"/>
      <c r="F212" s="14"/>
      <c r="G212" s="14"/>
      <c r="H212" s="14"/>
      <c r="I212" s="14"/>
      <c r="J212" s="24"/>
      <c r="K212" s="14"/>
      <c r="L212" s="14"/>
      <c r="M212" s="14"/>
      <c r="N212" s="14"/>
      <c r="O212" s="14"/>
      <c r="P212" s="14"/>
      <c r="Q212" s="14"/>
      <c r="R212" s="14"/>
      <c r="S212" s="14"/>
      <c r="T212" s="14"/>
      <c r="U212" s="14"/>
      <c r="V212" s="14"/>
      <c r="W212" s="14"/>
      <c r="X212" s="14"/>
      <c r="Y212" s="14"/>
      <c r="Z212" s="14"/>
      <c r="AA212" s="14"/>
    </row>
    <row r="213" spans="1:27" ht="13" x14ac:dyDescent="0.15">
      <c r="A213" s="14"/>
      <c r="B213" s="14"/>
      <c r="C213" s="14"/>
      <c r="D213" s="14"/>
      <c r="E213" s="14"/>
      <c r="F213" s="14"/>
      <c r="G213" s="14"/>
      <c r="H213" s="14"/>
      <c r="I213" s="14"/>
      <c r="J213" s="24"/>
      <c r="K213" s="14"/>
      <c r="L213" s="14"/>
      <c r="M213" s="14"/>
      <c r="N213" s="14"/>
      <c r="O213" s="14"/>
      <c r="P213" s="14"/>
      <c r="Q213" s="14"/>
      <c r="R213" s="14"/>
      <c r="S213" s="14"/>
      <c r="T213" s="14"/>
      <c r="U213" s="14"/>
      <c r="V213" s="14"/>
      <c r="W213" s="14"/>
      <c r="X213" s="14"/>
      <c r="Y213" s="14"/>
      <c r="Z213" s="14"/>
      <c r="AA213" s="14"/>
    </row>
    <row r="214" spans="1:27" ht="13" x14ac:dyDescent="0.15">
      <c r="A214" s="14"/>
      <c r="B214" s="14"/>
      <c r="C214" s="14"/>
      <c r="D214" s="14"/>
      <c r="E214" s="14"/>
      <c r="F214" s="14"/>
      <c r="G214" s="14"/>
      <c r="H214" s="14"/>
      <c r="I214" s="14"/>
      <c r="J214" s="24"/>
      <c r="K214" s="14"/>
      <c r="L214" s="14"/>
      <c r="M214" s="14"/>
      <c r="N214" s="14"/>
      <c r="O214" s="14"/>
      <c r="P214" s="14"/>
      <c r="Q214" s="14"/>
      <c r="R214" s="14"/>
      <c r="S214" s="14"/>
      <c r="T214" s="14"/>
      <c r="U214" s="14"/>
      <c r="V214" s="14"/>
      <c r="W214" s="14"/>
      <c r="X214" s="14"/>
      <c r="Y214" s="14"/>
      <c r="Z214" s="14"/>
      <c r="AA214" s="14"/>
    </row>
    <row r="215" spans="1:27" ht="13" x14ac:dyDescent="0.15">
      <c r="A215" s="14"/>
      <c r="B215" s="14"/>
      <c r="C215" s="14"/>
      <c r="D215" s="14"/>
      <c r="E215" s="14"/>
      <c r="F215" s="14"/>
      <c r="G215" s="14"/>
      <c r="H215" s="14"/>
      <c r="I215" s="14"/>
      <c r="J215" s="24"/>
      <c r="K215" s="14"/>
      <c r="L215" s="14"/>
      <c r="M215" s="14"/>
      <c r="N215" s="14"/>
      <c r="O215" s="14"/>
      <c r="P215" s="14"/>
      <c r="Q215" s="14"/>
      <c r="R215" s="14"/>
      <c r="S215" s="14"/>
      <c r="T215" s="14"/>
      <c r="U215" s="14"/>
      <c r="V215" s="14"/>
      <c r="W215" s="14"/>
      <c r="X215" s="14"/>
      <c r="Y215" s="14"/>
      <c r="Z215" s="14"/>
      <c r="AA215" s="14"/>
    </row>
    <row r="216" spans="1:27" ht="13" x14ac:dyDescent="0.15">
      <c r="A216" s="14"/>
      <c r="B216" s="14"/>
      <c r="C216" s="14"/>
      <c r="D216" s="14"/>
      <c r="E216" s="14"/>
      <c r="F216" s="14"/>
      <c r="G216" s="14"/>
      <c r="H216" s="14"/>
      <c r="I216" s="14"/>
      <c r="J216" s="24"/>
      <c r="K216" s="14"/>
      <c r="L216" s="14"/>
      <c r="M216" s="14"/>
      <c r="N216" s="14"/>
      <c r="O216" s="14"/>
      <c r="P216" s="14"/>
      <c r="Q216" s="14"/>
      <c r="R216" s="14"/>
      <c r="S216" s="14"/>
      <c r="T216" s="14"/>
      <c r="U216" s="14"/>
      <c r="V216" s="14"/>
      <c r="W216" s="14"/>
      <c r="X216" s="14"/>
      <c r="Y216" s="14"/>
      <c r="Z216" s="14"/>
      <c r="AA216" s="14"/>
    </row>
    <row r="217" spans="1:27" ht="13" x14ac:dyDescent="0.15">
      <c r="A217" s="14"/>
      <c r="B217" s="14"/>
      <c r="C217" s="14"/>
      <c r="D217" s="14"/>
      <c r="E217" s="14"/>
      <c r="F217" s="14"/>
      <c r="G217" s="14"/>
      <c r="H217" s="14"/>
      <c r="I217" s="14"/>
      <c r="J217" s="24"/>
      <c r="K217" s="14"/>
      <c r="L217" s="14"/>
      <c r="M217" s="14"/>
      <c r="N217" s="14"/>
      <c r="O217" s="14"/>
      <c r="P217" s="14"/>
      <c r="Q217" s="14"/>
      <c r="R217" s="14"/>
      <c r="S217" s="14"/>
      <c r="T217" s="14"/>
      <c r="U217" s="14"/>
      <c r="V217" s="14"/>
      <c r="W217" s="14"/>
      <c r="X217" s="14"/>
      <c r="Y217" s="14"/>
      <c r="Z217" s="14"/>
      <c r="AA217" s="14"/>
    </row>
    <row r="218" spans="1:27" ht="13" x14ac:dyDescent="0.15">
      <c r="A218" s="14"/>
      <c r="B218" s="14"/>
      <c r="C218" s="14"/>
      <c r="D218" s="14"/>
      <c r="E218" s="14"/>
      <c r="F218" s="14"/>
      <c r="G218" s="14"/>
      <c r="H218" s="14"/>
      <c r="I218" s="14"/>
      <c r="J218" s="24"/>
      <c r="K218" s="14"/>
      <c r="L218" s="14"/>
      <c r="M218" s="14"/>
      <c r="N218" s="14"/>
      <c r="O218" s="14"/>
      <c r="P218" s="14"/>
      <c r="Q218" s="14"/>
      <c r="R218" s="14"/>
      <c r="S218" s="14"/>
      <c r="T218" s="14"/>
      <c r="U218" s="14"/>
      <c r="V218" s="14"/>
      <c r="W218" s="14"/>
      <c r="X218" s="14"/>
      <c r="Y218" s="14"/>
      <c r="Z218" s="14"/>
      <c r="AA218" s="14"/>
    </row>
    <row r="219" spans="1:27" ht="13" x14ac:dyDescent="0.15">
      <c r="A219" s="14"/>
      <c r="B219" s="14"/>
      <c r="C219" s="14"/>
      <c r="D219" s="14"/>
      <c r="E219" s="14"/>
      <c r="F219" s="14"/>
      <c r="G219" s="14"/>
      <c r="H219" s="14"/>
      <c r="I219" s="14"/>
      <c r="J219" s="24"/>
      <c r="K219" s="14"/>
      <c r="L219" s="14"/>
      <c r="M219" s="14"/>
      <c r="N219" s="14"/>
      <c r="O219" s="14"/>
      <c r="P219" s="14"/>
      <c r="Q219" s="14"/>
      <c r="R219" s="14"/>
      <c r="S219" s="14"/>
      <c r="T219" s="14"/>
      <c r="U219" s="14"/>
      <c r="V219" s="14"/>
      <c r="W219" s="14"/>
      <c r="X219" s="14"/>
      <c r="Y219" s="14"/>
      <c r="Z219" s="14"/>
      <c r="AA219" s="14"/>
    </row>
    <row r="220" spans="1:27" ht="13" x14ac:dyDescent="0.15">
      <c r="A220" s="14"/>
      <c r="B220" s="14"/>
      <c r="C220" s="14"/>
      <c r="D220" s="14"/>
      <c r="E220" s="14"/>
      <c r="F220" s="14"/>
      <c r="G220" s="14"/>
      <c r="H220" s="14"/>
      <c r="I220" s="14"/>
      <c r="J220" s="24"/>
      <c r="K220" s="14"/>
      <c r="L220" s="14"/>
      <c r="M220" s="14"/>
      <c r="N220" s="14"/>
      <c r="O220" s="14"/>
      <c r="P220" s="14"/>
      <c r="Q220" s="14"/>
      <c r="R220" s="14"/>
      <c r="S220" s="14"/>
      <c r="T220" s="14"/>
      <c r="U220" s="14"/>
      <c r="V220" s="14"/>
      <c r="W220" s="14"/>
      <c r="X220" s="14"/>
      <c r="Y220" s="14"/>
      <c r="Z220" s="14"/>
      <c r="AA220" s="14"/>
    </row>
    <row r="221" spans="1:27" ht="13" x14ac:dyDescent="0.15">
      <c r="A221" s="14"/>
      <c r="B221" s="14"/>
      <c r="C221" s="14"/>
      <c r="D221" s="14"/>
      <c r="E221" s="14"/>
      <c r="F221" s="14"/>
      <c r="G221" s="14"/>
      <c r="H221" s="14"/>
      <c r="I221" s="14"/>
      <c r="J221" s="24"/>
      <c r="K221" s="14"/>
      <c r="L221" s="14"/>
      <c r="M221" s="14"/>
      <c r="N221" s="14"/>
      <c r="O221" s="14"/>
      <c r="P221" s="14"/>
      <c r="Q221" s="14"/>
      <c r="R221" s="14"/>
      <c r="S221" s="14"/>
      <c r="T221" s="14"/>
      <c r="U221" s="14"/>
      <c r="V221" s="14"/>
      <c r="W221" s="14"/>
      <c r="X221" s="14"/>
      <c r="Y221" s="14"/>
      <c r="Z221" s="14"/>
      <c r="AA221" s="14"/>
    </row>
    <row r="222" spans="1:27" ht="13" x14ac:dyDescent="0.15">
      <c r="A222" s="14"/>
      <c r="B222" s="14"/>
      <c r="C222" s="14"/>
      <c r="D222" s="14"/>
      <c r="E222" s="14"/>
      <c r="F222" s="14"/>
      <c r="G222" s="14"/>
      <c r="H222" s="14"/>
      <c r="I222" s="14"/>
      <c r="J222" s="24"/>
      <c r="K222" s="14"/>
      <c r="L222" s="14"/>
      <c r="M222" s="14"/>
      <c r="N222" s="14"/>
      <c r="O222" s="14"/>
      <c r="P222" s="14"/>
      <c r="Q222" s="14"/>
      <c r="R222" s="14"/>
      <c r="S222" s="14"/>
      <c r="T222" s="14"/>
      <c r="U222" s="14"/>
      <c r="V222" s="14"/>
      <c r="W222" s="14"/>
      <c r="X222" s="14"/>
      <c r="Y222" s="14"/>
      <c r="Z222" s="14"/>
      <c r="AA222" s="14"/>
    </row>
    <row r="223" spans="1:27" ht="13" x14ac:dyDescent="0.15">
      <c r="A223" s="14"/>
      <c r="B223" s="14"/>
      <c r="C223" s="14"/>
      <c r="D223" s="14"/>
      <c r="E223" s="14"/>
      <c r="F223" s="14"/>
      <c r="G223" s="14"/>
      <c r="H223" s="14"/>
      <c r="I223" s="14"/>
      <c r="J223" s="24"/>
      <c r="K223" s="14"/>
      <c r="L223" s="14"/>
      <c r="M223" s="14"/>
      <c r="N223" s="14"/>
      <c r="O223" s="14"/>
      <c r="P223" s="14"/>
      <c r="Q223" s="14"/>
      <c r="R223" s="14"/>
      <c r="S223" s="14"/>
      <c r="T223" s="14"/>
      <c r="U223" s="14"/>
      <c r="V223" s="14"/>
      <c r="W223" s="14"/>
      <c r="X223" s="14"/>
      <c r="Y223" s="14"/>
      <c r="Z223" s="14"/>
      <c r="AA223" s="14"/>
    </row>
    <row r="224" spans="1:27" ht="13" x14ac:dyDescent="0.15">
      <c r="A224" s="14"/>
      <c r="B224" s="14"/>
      <c r="C224" s="14"/>
      <c r="D224" s="14"/>
      <c r="E224" s="14"/>
      <c r="F224" s="14"/>
      <c r="G224" s="14"/>
      <c r="H224" s="14"/>
      <c r="I224" s="14"/>
      <c r="J224" s="24"/>
      <c r="K224" s="14"/>
      <c r="L224" s="14"/>
      <c r="M224" s="14"/>
      <c r="N224" s="14"/>
      <c r="O224" s="14"/>
      <c r="P224" s="14"/>
      <c r="Q224" s="14"/>
      <c r="R224" s="14"/>
      <c r="S224" s="14"/>
      <c r="T224" s="14"/>
      <c r="U224" s="14"/>
      <c r="V224" s="14"/>
      <c r="W224" s="14"/>
      <c r="X224" s="14"/>
      <c r="Y224" s="14"/>
      <c r="Z224" s="14"/>
      <c r="AA224" s="14"/>
    </row>
    <row r="225" spans="1:27" ht="13" x14ac:dyDescent="0.15">
      <c r="A225" s="14"/>
      <c r="B225" s="14"/>
      <c r="C225" s="14"/>
      <c r="D225" s="14"/>
      <c r="E225" s="14"/>
      <c r="F225" s="14"/>
      <c r="G225" s="14"/>
      <c r="H225" s="14"/>
      <c r="I225" s="14"/>
      <c r="J225" s="24"/>
      <c r="K225" s="14"/>
      <c r="L225" s="14"/>
      <c r="M225" s="14"/>
      <c r="N225" s="14"/>
      <c r="O225" s="14"/>
      <c r="P225" s="14"/>
      <c r="Q225" s="14"/>
      <c r="R225" s="14"/>
      <c r="S225" s="14"/>
      <c r="T225" s="14"/>
      <c r="U225" s="14"/>
      <c r="V225" s="14"/>
      <c r="W225" s="14"/>
      <c r="X225" s="14"/>
      <c r="Y225" s="14"/>
      <c r="Z225" s="14"/>
      <c r="AA225" s="14"/>
    </row>
    <row r="226" spans="1:27" ht="13" x14ac:dyDescent="0.15">
      <c r="A226" s="14"/>
      <c r="B226" s="14"/>
      <c r="C226" s="14"/>
      <c r="D226" s="14"/>
      <c r="E226" s="14"/>
      <c r="F226" s="14"/>
      <c r="G226" s="14"/>
      <c r="H226" s="14"/>
      <c r="I226" s="14"/>
      <c r="J226" s="24"/>
      <c r="K226" s="14"/>
      <c r="L226" s="14"/>
      <c r="M226" s="14"/>
      <c r="N226" s="14"/>
      <c r="O226" s="14"/>
      <c r="P226" s="14"/>
      <c r="Q226" s="14"/>
      <c r="R226" s="14"/>
      <c r="S226" s="14"/>
      <c r="T226" s="14"/>
      <c r="U226" s="14"/>
      <c r="V226" s="14"/>
      <c r="W226" s="14"/>
      <c r="X226" s="14"/>
      <c r="Y226" s="14"/>
      <c r="Z226" s="14"/>
      <c r="AA226" s="14"/>
    </row>
    <row r="227" spans="1:27" ht="13" x14ac:dyDescent="0.15">
      <c r="A227" s="14"/>
      <c r="B227" s="14"/>
      <c r="C227" s="14"/>
      <c r="D227" s="14"/>
      <c r="E227" s="14"/>
      <c r="F227" s="14"/>
      <c r="G227" s="14"/>
      <c r="H227" s="14"/>
      <c r="I227" s="14"/>
      <c r="J227" s="24"/>
      <c r="K227" s="14"/>
      <c r="L227" s="14"/>
      <c r="M227" s="14"/>
      <c r="N227" s="14"/>
      <c r="O227" s="14"/>
      <c r="P227" s="14"/>
      <c r="Q227" s="14"/>
      <c r="R227" s="14"/>
      <c r="S227" s="14"/>
      <c r="T227" s="14"/>
      <c r="U227" s="14"/>
      <c r="V227" s="14"/>
      <c r="W227" s="14"/>
      <c r="X227" s="14"/>
      <c r="Y227" s="14"/>
      <c r="Z227" s="14"/>
      <c r="AA227" s="14"/>
    </row>
    <row r="228" spans="1:27" ht="13" x14ac:dyDescent="0.15">
      <c r="A228" s="14"/>
      <c r="B228" s="14"/>
      <c r="C228" s="14"/>
      <c r="D228" s="14"/>
      <c r="E228" s="14"/>
      <c r="F228" s="14"/>
      <c r="G228" s="14"/>
      <c r="H228" s="14"/>
      <c r="I228" s="14"/>
      <c r="J228" s="24"/>
      <c r="K228" s="14"/>
      <c r="L228" s="14"/>
      <c r="M228" s="14"/>
      <c r="N228" s="14"/>
      <c r="O228" s="14"/>
      <c r="P228" s="14"/>
      <c r="Q228" s="14"/>
      <c r="R228" s="14"/>
      <c r="S228" s="14"/>
      <c r="T228" s="14"/>
      <c r="U228" s="14"/>
      <c r="V228" s="14"/>
      <c r="W228" s="14"/>
      <c r="X228" s="14"/>
      <c r="Y228" s="14"/>
      <c r="Z228" s="14"/>
      <c r="AA228" s="14"/>
    </row>
    <row r="229" spans="1:27" ht="13" x14ac:dyDescent="0.15">
      <c r="A229" s="14"/>
      <c r="B229" s="14"/>
      <c r="C229" s="14"/>
      <c r="D229" s="14"/>
      <c r="E229" s="14"/>
      <c r="F229" s="14"/>
      <c r="G229" s="14"/>
      <c r="H229" s="14"/>
      <c r="I229" s="14"/>
      <c r="J229" s="24"/>
      <c r="K229" s="14"/>
      <c r="L229" s="14"/>
      <c r="M229" s="14"/>
      <c r="N229" s="14"/>
      <c r="O229" s="14"/>
      <c r="P229" s="14"/>
      <c r="Q229" s="14"/>
      <c r="R229" s="14"/>
      <c r="S229" s="14"/>
      <c r="T229" s="14"/>
      <c r="U229" s="14"/>
      <c r="V229" s="14"/>
      <c r="W229" s="14"/>
      <c r="X229" s="14"/>
      <c r="Y229" s="14"/>
      <c r="Z229" s="14"/>
      <c r="AA229" s="14"/>
    </row>
    <row r="230" spans="1:27" ht="13" x14ac:dyDescent="0.15">
      <c r="A230" s="14"/>
      <c r="B230" s="14"/>
      <c r="C230" s="14"/>
      <c r="D230" s="14"/>
      <c r="E230" s="14"/>
      <c r="F230" s="14"/>
      <c r="G230" s="14"/>
      <c r="H230" s="14"/>
      <c r="I230" s="14"/>
      <c r="J230" s="24"/>
      <c r="K230" s="14"/>
      <c r="L230" s="14"/>
      <c r="M230" s="14"/>
      <c r="N230" s="14"/>
      <c r="O230" s="14"/>
      <c r="P230" s="14"/>
      <c r="Q230" s="14"/>
      <c r="R230" s="14"/>
      <c r="S230" s="14"/>
      <c r="T230" s="14"/>
      <c r="U230" s="14"/>
      <c r="V230" s="14"/>
      <c r="W230" s="14"/>
      <c r="X230" s="14"/>
      <c r="Y230" s="14"/>
      <c r="Z230" s="14"/>
      <c r="AA230" s="14"/>
    </row>
    <row r="231" spans="1:27" ht="13" x14ac:dyDescent="0.15">
      <c r="A231" s="14"/>
      <c r="B231" s="14"/>
      <c r="C231" s="14"/>
      <c r="D231" s="14"/>
      <c r="E231" s="14"/>
      <c r="F231" s="14"/>
      <c r="G231" s="14"/>
      <c r="H231" s="14"/>
      <c r="I231" s="14"/>
      <c r="J231" s="24"/>
      <c r="K231" s="14"/>
      <c r="L231" s="14"/>
      <c r="M231" s="14"/>
      <c r="N231" s="14"/>
      <c r="O231" s="14"/>
      <c r="P231" s="14"/>
      <c r="Q231" s="14"/>
      <c r="R231" s="14"/>
      <c r="S231" s="14"/>
      <c r="T231" s="14"/>
      <c r="U231" s="14"/>
      <c r="V231" s="14"/>
      <c r="W231" s="14"/>
      <c r="X231" s="14"/>
      <c r="Y231" s="14"/>
      <c r="Z231" s="14"/>
      <c r="AA231" s="14"/>
    </row>
    <row r="232" spans="1:27" ht="13" x14ac:dyDescent="0.15">
      <c r="A232" s="14"/>
      <c r="B232" s="14"/>
      <c r="C232" s="14"/>
      <c r="D232" s="14"/>
      <c r="E232" s="14"/>
      <c r="F232" s="14"/>
      <c r="G232" s="14"/>
      <c r="H232" s="14"/>
      <c r="I232" s="14"/>
      <c r="J232" s="24"/>
      <c r="K232" s="14"/>
      <c r="L232" s="14"/>
      <c r="M232" s="14"/>
      <c r="N232" s="14"/>
      <c r="O232" s="14"/>
      <c r="P232" s="14"/>
      <c r="Q232" s="14"/>
      <c r="R232" s="14"/>
      <c r="S232" s="14"/>
      <c r="T232" s="14"/>
      <c r="U232" s="14"/>
      <c r="V232" s="14"/>
      <c r="W232" s="14"/>
      <c r="X232" s="14"/>
      <c r="Y232" s="14"/>
      <c r="Z232" s="14"/>
      <c r="AA232" s="14"/>
    </row>
    <row r="233" spans="1:27" ht="13" x14ac:dyDescent="0.15">
      <c r="A233" s="14"/>
      <c r="B233" s="14"/>
      <c r="C233" s="14"/>
      <c r="D233" s="14"/>
      <c r="E233" s="14"/>
      <c r="F233" s="14"/>
      <c r="G233" s="14"/>
      <c r="H233" s="14"/>
      <c r="I233" s="14"/>
      <c r="J233" s="24"/>
      <c r="K233" s="14"/>
      <c r="L233" s="14"/>
      <c r="M233" s="14"/>
      <c r="N233" s="14"/>
      <c r="O233" s="14"/>
      <c r="P233" s="14"/>
      <c r="Q233" s="14"/>
      <c r="R233" s="14"/>
      <c r="S233" s="14"/>
      <c r="T233" s="14"/>
      <c r="U233" s="14"/>
      <c r="V233" s="14"/>
      <c r="W233" s="14"/>
      <c r="X233" s="14"/>
      <c r="Y233" s="14"/>
      <c r="Z233" s="14"/>
      <c r="AA233" s="14"/>
    </row>
    <row r="234" spans="1:27" ht="13" x14ac:dyDescent="0.15">
      <c r="A234" s="14"/>
      <c r="B234" s="14"/>
      <c r="C234" s="14"/>
      <c r="D234" s="14"/>
      <c r="E234" s="14"/>
      <c r="F234" s="14"/>
      <c r="G234" s="14"/>
      <c r="H234" s="14"/>
      <c r="I234" s="14"/>
      <c r="J234" s="24"/>
      <c r="K234" s="14"/>
      <c r="L234" s="14"/>
      <c r="M234" s="14"/>
      <c r="N234" s="14"/>
      <c r="O234" s="14"/>
      <c r="P234" s="14"/>
      <c r="Q234" s="14"/>
      <c r="R234" s="14"/>
      <c r="S234" s="14"/>
      <c r="T234" s="14"/>
      <c r="U234" s="14"/>
      <c r="V234" s="14"/>
      <c r="W234" s="14"/>
      <c r="X234" s="14"/>
      <c r="Y234" s="14"/>
      <c r="Z234" s="14"/>
      <c r="AA234" s="14"/>
    </row>
    <row r="235" spans="1:27" ht="13" x14ac:dyDescent="0.15">
      <c r="A235" s="14"/>
      <c r="B235" s="14"/>
      <c r="C235" s="14"/>
      <c r="D235" s="14"/>
      <c r="E235" s="14"/>
      <c r="F235" s="14"/>
      <c r="G235" s="14"/>
      <c r="H235" s="14"/>
      <c r="I235" s="14"/>
      <c r="J235" s="24"/>
      <c r="K235" s="14"/>
      <c r="L235" s="14"/>
      <c r="M235" s="14"/>
      <c r="N235" s="14"/>
      <c r="O235" s="14"/>
      <c r="P235" s="14"/>
      <c r="Q235" s="14"/>
      <c r="R235" s="14"/>
      <c r="S235" s="14"/>
      <c r="T235" s="14"/>
      <c r="U235" s="14"/>
      <c r="V235" s="14"/>
      <c r="W235" s="14"/>
      <c r="X235" s="14"/>
      <c r="Y235" s="14"/>
      <c r="Z235" s="14"/>
      <c r="AA235" s="14"/>
    </row>
    <row r="236" spans="1:27" ht="13" x14ac:dyDescent="0.15">
      <c r="A236" s="14"/>
      <c r="B236" s="14"/>
      <c r="C236" s="14"/>
      <c r="D236" s="14"/>
      <c r="E236" s="14"/>
      <c r="F236" s="14"/>
      <c r="G236" s="14"/>
      <c r="H236" s="14"/>
      <c r="I236" s="14"/>
      <c r="J236" s="24"/>
      <c r="K236" s="14"/>
      <c r="L236" s="14"/>
      <c r="M236" s="14"/>
      <c r="N236" s="14"/>
      <c r="O236" s="14"/>
      <c r="P236" s="14"/>
      <c r="Q236" s="14"/>
      <c r="R236" s="14"/>
      <c r="S236" s="14"/>
      <c r="T236" s="14"/>
      <c r="U236" s="14"/>
      <c r="V236" s="14"/>
      <c r="W236" s="14"/>
      <c r="X236" s="14"/>
      <c r="Y236" s="14"/>
      <c r="Z236" s="14"/>
      <c r="AA236" s="14"/>
    </row>
    <row r="237" spans="1:27" ht="13" x14ac:dyDescent="0.15">
      <c r="A237" s="14"/>
      <c r="B237" s="14"/>
      <c r="C237" s="14"/>
      <c r="D237" s="14"/>
      <c r="E237" s="14"/>
      <c r="F237" s="14"/>
      <c r="G237" s="14"/>
      <c r="H237" s="14"/>
      <c r="I237" s="14"/>
      <c r="J237" s="24"/>
      <c r="K237" s="14"/>
      <c r="L237" s="14"/>
      <c r="M237" s="14"/>
      <c r="N237" s="14"/>
      <c r="O237" s="14"/>
      <c r="P237" s="14"/>
      <c r="Q237" s="14"/>
      <c r="R237" s="14"/>
      <c r="S237" s="14"/>
      <c r="T237" s="14"/>
      <c r="U237" s="14"/>
      <c r="V237" s="14"/>
      <c r="W237" s="14"/>
      <c r="X237" s="14"/>
      <c r="Y237" s="14"/>
      <c r="Z237" s="14"/>
      <c r="AA237" s="14"/>
    </row>
    <row r="238" spans="1:27" ht="13" x14ac:dyDescent="0.15">
      <c r="A238" s="14"/>
      <c r="B238" s="14"/>
      <c r="C238" s="14"/>
      <c r="D238" s="14"/>
      <c r="E238" s="14"/>
      <c r="F238" s="14"/>
      <c r="G238" s="14"/>
      <c r="H238" s="14"/>
      <c r="I238" s="14"/>
      <c r="J238" s="24"/>
      <c r="K238" s="14"/>
      <c r="L238" s="14"/>
      <c r="M238" s="14"/>
      <c r="N238" s="14"/>
      <c r="O238" s="14"/>
      <c r="P238" s="14"/>
      <c r="Q238" s="14"/>
      <c r="R238" s="14"/>
      <c r="S238" s="14"/>
      <c r="T238" s="14"/>
      <c r="U238" s="14"/>
      <c r="V238" s="14"/>
      <c r="W238" s="14"/>
      <c r="X238" s="14"/>
      <c r="Y238" s="14"/>
      <c r="Z238" s="14"/>
      <c r="AA238" s="14"/>
    </row>
    <row r="239" spans="1:27" ht="13" x14ac:dyDescent="0.15">
      <c r="A239" s="14"/>
      <c r="B239" s="14"/>
      <c r="C239" s="14"/>
      <c r="D239" s="14"/>
      <c r="E239" s="14"/>
      <c r="F239" s="14"/>
      <c r="G239" s="14"/>
      <c r="H239" s="14"/>
      <c r="I239" s="14"/>
      <c r="J239" s="24"/>
      <c r="K239" s="14"/>
      <c r="L239" s="14"/>
      <c r="M239" s="14"/>
      <c r="N239" s="14"/>
      <c r="O239" s="14"/>
      <c r="P239" s="14"/>
      <c r="Q239" s="14"/>
      <c r="R239" s="14"/>
      <c r="S239" s="14"/>
      <c r="T239" s="14"/>
      <c r="U239" s="14"/>
      <c r="V239" s="14"/>
      <c r="W239" s="14"/>
      <c r="X239" s="14"/>
      <c r="Y239" s="14"/>
      <c r="Z239" s="14"/>
      <c r="AA239" s="14"/>
    </row>
    <row r="240" spans="1:27" ht="13" x14ac:dyDescent="0.15">
      <c r="A240" s="14"/>
      <c r="B240" s="14"/>
      <c r="C240" s="14"/>
      <c r="D240" s="14"/>
      <c r="E240" s="14"/>
      <c r="F240" s="14"/>
      <c r="G240" s="14"/>
      <c r="H240" s="14"/>
      <c r="I240" s="14"/>
      <c r="J240" s="24"/>
      <c r="K240" s="14"/>
      <c r="L240" s="14"/>
      <c r="M240" s="14"/>
      <c r="N240" s="14"/>
      <c r="O240" s="14"/>
      <c r="P240" s="14"/>
      <c r="Q240" s="14"/>
      <c r="R240" s="14"/>
      <c r="S240" s="14"/>
      <c r="T240" s="14"/>
      <c r="U240" s="14"/>
      <c r="V240" s="14"/>
      <c r="W240" s="14"/>
      <c r="X240" s="14"/>
      <c r="Y240" s="14"/>
      <c r="Z240" s="14"/>
      <c r="AA240" s="14"/>
    </row>
    <row r="241" spans="1:27" ht="13" x14ac:dyDescent="0.15">
      <c r="A241" s="14"/>
      <c r="B241" s="14"/>
      <c r="C241" s="14"/>
      <c r="D241" s="14"/>
      <c r="E241" s="14"/>
      <c r="F241" s="14"/>
      <c r="G241" s="14"/>
      <c r="H241" s="14"/>
      <c r="I241" s="14"/>
      <c r="J241" s="24"/>
      <c r="K241" s="14"/>
      <c r="L241" s="14"/>
      <c r="M241" s="14"/>
      <c r="N241" s="14"/>
      <c r="O241" s="14"/>
      <c r="P241" s="14"/>
      <c r="Q241" s="14"/>
      <c r="R241" s="14"/>
      <c r="S241" s="14"/>
      <c r="T241" s="14"/>
      <c r="U241" s="14"/>
      <c r="V241" s="14"/>
      <c r="W241" s="14"/>
      <c r="X241" s="14"/>
      <c r="Y241" s="14"/>
      <c r="Z241" s="14"/>
      <c r="AA241" s="14"/>
    </row>
    <row r="242" spans="1:27" ht="13" x14ac:dyDescent="0.15">
      <c r="A242" s="14"/>
      <c r="B242" s="14"/>
      <c r="C242" s="14"/>
      <c r="D242" s="14"/>
      <c r="E242" s="14"/>
      <c r="F242" s="14"/>
      <c r="G242" s="14"/>
      <c r="H242" s="14"/>
      <c r="I242" s="14"/>
      <c r="J242" s="24"/>
      <c r="K242" s="14"/>
      <c r="L242" s="14"/>
      <c r="M242" s="14"/>
      <c r="N242" s="14"/>
      <c r="O242" s="14"/>
      <c r="P242" s="14"/>
      <c r="Q242" s="14"/>
      <c r="R242" s="14"/>
      <c r="S242" s="14"/>
      <c r="T242" s="14"/>
      <c r="U242" s="14"/>
      <c r="V242" s="14"/>
      <c r="W242" s="14"/>
      <c r="X242" s="14"/>
      <c r="Y242" s="14"/>
      <c r="Z242" s="14"/>
      <c r="AA242" s="14"/>
    </row>
    <row r="243" spans="1:27" ht="13" x14ac:dyDescent="0.15">
      <c r="A243" s="14"/>
      <c r="B243" s="14"/>
      <c r="C243" s="14"/>
      <c r="D243" s="14"/>
      <c r="E243" s="14"/>
      <c r="F243" s="14"/>
      <c r="G243" s="14"/>
      <c r="H243" s="14"/>
      <c r="I243" s="14"/>
      <c r="J243" s="24"/>
      <c r="K243" s="14"/>
      <c r="L243" s="14"/>
      <c r="M243" s="14"/>
      <c r="N243" s="14"/>
      <c r="O243" s="14"/>
      <c r="P243" s="14"/>
      <c r="Q243" s="14"/>
      <c r="R243" s="14"/>
      <c r="S243" s="14"/>
      <c r="T243" s="14"/>
      <c r="U243" s="14"/>
      <c r="V243" s="14"/>
      <c r="W243" s="14"/>
      <c r="X243" s="14"/>
      <c r="Y243" s="14"/>
      <c r="Z243" s="14"/>
      <c r="AA243" s="14"/>
    </row>
    <row r="244" spans="1:27" ht="13" x14ac:dyDescent="0.15">
      <c r="A244" s="14"/>
      <c r="B244" s="14"/>
      <c r="C244" s="14"/>
      <c r="D244" s="14"/>
      <c r="E244" s="14"/>
      <c r="F244" s="14"/>
      <c r="G244" s="14"/>
      <c r="H244" s="14"/>
      <c r="I244" s="14"/>
      <c r="J244" s="24"/>
      <c r="K244" s="14"/>
      <c r="L244" s="14"/>
      <c r="M244" s="14"/>
      <c r="N244" s="14"/>
      <c r="O244" s="14"/>
      <c r="P244" s="14"/>
      <c r="Q244" s="14"/>
      <c r="R244" s="14"/>
      <c r="S244" s="14"/>
      <c r="T244" s="14"/>
      <c r="U244" s="14"/>
      <c r="V244" s="14"/>
      <c r="W244" s="14"/>
      <c r="X244" s="14"/>
      <c r="Y244" s="14"/>
      <c r="Z244" s="14"/>
      <c r="AA244" s="14"/>
    </row>
    <row r="245" spans="1:27" ht="13" x14ac:dyDescent="0.15">
      <c r="A245" s="14"/>
      <c r="B245" s="14"/>
      <c r="C245" s="14"/>
      <c r="D245" s="14"/>
      <c r="E245" s="14"/>
      <c r="F245" s="14"/>
      <c r="G245" s="14"/>
      <c r="H245" s="14"/>
      <c r="I245" s="14"/>
      <c r="J245" s="24"/>
      <c r="K245" s="14"/>
      <c r="L245" s="14"/>
      <c r="M245" s="14"/>
      <c r="N245" s="14"/>
      <c r="O245" s="14"/>
      <c r="P245" s="14"/>
      <c r="Q245" s="14"/>
      <c r="R245" s="14"/>
      <c r="S245" s="14"/>
      <c r="T245" s="14"/>
      <c r="U245" s="14"/>
      <c r="V245" s="14"/>
      <c r="W245" s="14"/>
      <c r="X245" s="14"/>
      <c r="Y245" s="14"/>
      <c r="Z245" s="14"/>
      <c r="AA245" s="14"/>
    </row>
    <row r="246" spans="1:27" ht="13" x14ac:dyDescent="0.15">
      <c r="A246" s="14"/>
      <c r="B246" s="14"/>
      <c r="C246" s="14"/>
      <c r="D246" s="14"/>
      <c r="E246" s="14"/>
      <c r="F246" s="14"/>
      <c r="G246" s="14"/>
      <c r="H246" s="14"/>
      <c r="I246" s="14"/>
      <c r="J246" s="24"/>
      <c r="K246" s="14"/>
      <c r="L246" s="14"/>
      <c r="M246" s="14"/>
      <c r="N246" s="14"/>
      <c r="O246" s="14"/>
      <c r="P246" s="14"/>
      <c r="Q246" s="14"/>
      <c r="R246" s="14"/>
      <c r="S246" s="14"/>
      <c r="T246" s="14"/>
      <c r="U246" s="14"/>
      <c r="V246" s="14"/>
      <c r="W246" s="14"/>
      <c r="X246" s="14"/>
      <c r="Y246" s="14"/>
      <c r="Z246" s="14"/>
      <c r="AA246" s="14"/>
    </row>
    <row r="247" spans="1:27" ht="13" x14ac:dyDescent="0.15">
      <c r="A247" s="14"/>
      <c r="B247" s="14"/>
      <c r="C247" s="14"/>
      <c r="D247" s="14"/>
      <c r="E247" s="14"/>
      <c r="F247" s="14"/>
      <c r="G247" s="14"/>
      <c r="H247" s="14"/>
      <c r="I247" s="14"/>
      <c r="J247" s="24"/>
      <c r="K247" s="14"/>
      <c r="L247" s="14"/>
      <c r="M247" s="14"/>
      <c r="N247" s="14"/>
      <c r="O247" s="14"/>
      <c r="P247" s="14"/>
      <c r="Q247" s="14"/>
      <c r="R247" s="14"/>
      <c r="S247" s="14"/>
      <c r="T247" s="14"/>
      <c r="U247" s="14"/>
      <c r="V247" s="14"/>
      <c r="W247" s="14"/>
      <c r="X247" s="14"/>
      <c r="Y247" s="14"/>
      <c r="Z247" s="14"/>
      <c r="AA247" s="14"/>
    </row>
    <row r="248" spans="1:27" ht="13" x14ac:dyDescent="0.15">
      <c r="A248" s="14"/>
      <c r="B248" s="14"/>
      <c r="C248" s="14"/>
      <c r="D248" s="14"/>
      <c r="E248" s="14"/>
      <c r="F248" s="14"/>
      <c r="G248" s="14"/>
      <c r="H248" s="14"/>
      <c r="I248" s="14"/>
      <c r="J248" s="24"/>
      <c r="K248" s="14"/>
      <c r="L248" s="14"/>
      <c r="M248" s="14"/>
      <c r="N248" s="14"/>
      <c r="O248" s="14"/>
      <c r="P248" s="14"/>
      <c r="Q248" s="14"/>
      <c r="R248" s="14"/>
      <c r="S248" s="14"/>
      <c r="T248" s="14"/>
      <c r="U248" s="14"/>
      <c r="V248" s="14"/>
      <c r="W248" s="14"/>
      <c r="X248" s="14"/>
      <c r="Y248" s="14"/>
      <c r="Z248" s="14"/>
      <c r="AA248" s="14"/>
    </row>
    <row r="249" spans="1:27" ht="13" x14ac:dyDescent="0.15">
      <c r="A249" s="14"/>
      <c r="B249" s="14"/>
      <c r="C249" s="14"/>
      <c r="D249" s="14"/>
      <c r="E249" s="14"/>
      <c r="F249" s="14"/>
      <c r="G249" s="14"/>
      <c r="H249" s="14"/>
      <c r="I249" s="14"/>
      <c r="J249" s="24"/>
      <c r="K249" s="14"/>
      <c r="L249" s="14"/>
      <c r="M249" s="14"/>
      <c r="N249" s="14"/>
      <c r="O249" s="14"/>
      <c r="P249" s="14"/>
      <c r="Q249" s="14"/>
      <c r="R249" s="14"/>
      <c r="S249" s="14"/>
      <c r="T249" s="14"/>
      <c r="U249" s="14"/>
      <c r="V249" s="14"/>
      <c r="W249" s="14"/>
      <c r="X249" s="14"/>
      <c r="Y249" s="14"/>
      <c r="Z249" s="14"/>
      <c r="AA249" s="14"/>
    </row>
    <row r="250" spans="1:27" ht="13" x14ac:dyDescent="0.15">
      <c r="A250" s="14"/>
      <c r="B250" s="14"/>
      <c r="C250" s="14"/>
      <c r="D250" s="14"/>
      <c r="E250" s="14"/>
      <c r="F250" s="14"/>
      <c r="G250" s="14"/>
      <c r="H250" s="14"/>
      <c r="I250" s="14"/>
      <c r="J250" s="24"/>
      <c r="K250" s="14"/>
      <c r="L250" s="14"/>
      <c r="M250" s="14"/>
      <c r="N250" s="14"/>
      <c r="O250" s="14"/>
      <c r="P250" s="14"/>
      <c r="Q250" s="14"/>
      <c r="R250" s="14"/>
      <c r="S250" s="14"/>
      <c r="T250" s="14"/>
      <c r="U250" s="14"/>
      <c r="V250" s="14"/>
      <c r="W250" s="14"/>
      <c r="X250" s="14"/>
      <c r="Y250" s="14"/>
      <c r="Z250" s="14"/>
      <c r="AA250" s="14"/>
    </row>
    <row r="251" spans="1:27" ht="13" x14ac:dyDescent="0.15">
      <c r="A251" s="14"/>
      <c r="B251" s="14"/>
      <c r="C251" s="14"/>
      <c r="D251" s="14"/>
      <c r="E251" s="14"/>
      <c r="F251" s="14"/>
      <c r="G251" s="14"/>
      <c r="H251" s="14"/>
      <c r="I251" s="14"/>
      <c r="J251" s="24"/>
      <c r="K251" s="14"/>
      <c r="L251" s="14"/>
      <c r="M251" s="14"/>
      <c r="N251" s="14"/>
      <c r="O251" s="14"/>
      <c r="P251" s="14"/>
      <c r="Q251" s="14"/>
      <c r="R251" s="14"/>
      <c r="S251" s="14"/>
      <c r="T251" s="14"/>
      <c r="U251" s="14"/>
      <c r="V251" s="14"/>
      <c r="W251" s="14"/>
      <c r="X251" s="14"/>
      <c r="Y251" s="14"/>
      <c r="Z251" s="14"/>
      <c r="AA251" s="14"/>
    </row>
    <row r="252" spans="1:27" ht="13" x14ac:dyDescent="0.15">
      <c r="A252" s="14"/>
      <c r="B252" s="14"/>
      <c r="C252" s="14"/>
      <c r="D252" s="14"/>
      <c r="E252" s="14"/>
      <c r="F252" s="14"/>
      <c r="G252" s="14"/>
      <c r="H252" s="14"/>
      <c r="I252" s="14"/>
      <c r="J252" s="24"/>
      <c r="K252" s="14"/>
      <c r="L252" s="14"/>
      <c r="M252" s="14"/>
      <c r="N252" s="14"/>
      <c r="O252" s="14"/>
      <c r="P252" s="14"/>
      <c r="Q252" s="14"/>
      <c r="R252" s="14"/>
      <c r="S252" s="14"/>
      <c r="T252" s="14"/>
      <c r="U252" s="14"/>
      <c r="V252" s="14"/>
      <c r="W252" s="14"/>
      <c r="X252" s="14"/>
      <c r="Y252" s="14"/>
      <c r="Z252" s="14"/>
      <c r="AA252" s="14"/>
    </row>
    <row r="253" spans="1:27" ht="13" x14ac:dyDescent="0.15">
      <c r="A253" s="14"/>
      <c r="B253" s="14"/>
      <c r="C253" s="14"/>
      <c r="D253" s="14"/>
      <c r="E253" s="14"/>
      <c r="F253" s="14"/>
      <c r="G253" s="14"/>
      <c r="H253" s="14"/>
      <c r="I253" s="14"/>
      <c r="J253" s="24"/>
      <c r="K253" s="14"/>
      <c r="L253" s="14"/>
      <c r="M253" s="14"/>
      <c r="N253" s="14"/>
      <c r="O253" s="14"/>
      <c r="P253" s="14"/>
      <c r="Q253" s="14"/>
      <c r="R253" s="14"/>
      <c r="S253" s="14"/>
      <c r="T253" s="14"/>
      <c r="U253" s="14"/>
      <c r="V253" s="14"/>
      <c r="W253" s="14"/>
      <c r="X253" s="14"/>
      <c r="Y253" s="14"/>
      <c r="Z253" s="14"/>
      <c r="AA253" s="14"/>
    </row>
    <row r="254" spans="1:27" ht="13" x14ac:dyDescent="0.15">
      <c r="A254" s="14"/>
      <c r="B254" s="14"/>
      <c r="C254" s="14"/>
      <c r="D254" s="14"/>
      <c r="E254" s="14"/>
      <c r="F254" s="14"/>
      <c r="G254" s="14"/>
      <c r="H254" s="14"/>
      <c r="I254" s="14"/>
      <c r="J254" s="24"/>
      <c r="K254" s="14"/>
      <c r="L254" s="14"/>
      <c r="M254" s="14"/>
      <c r="N254" s="14"/>
      <c r="O254" s="14"/>
      <c r="P254" s="14"/>
      <c r="Q254" s="14"/>
      <c r="R254" s="14"/>
      <c r="S254" s="14"/>
      <c r="T254" s="14"/>
      <c r="U254" s="14"/>
      <c r="V254" s="14"/>
      <c r="W254" s="14"/>
      <c r="X254" s="14"/>
      <c r="Y254" s="14"/>
      <c r="Z254" s="14"/>
      <c r="AA254" s="14"/>
    </row>
    <row r="255" spans="1:27" ht="13" x14ac:dyDescent="0.15">
      <c r="A255" s="14"/>
      <c r="B255" s="14"/>
      <c r="C255" s="14"/>
      <c r="D255" s="14"/>
      <c r="E255" s="14"/>
      <c r="F255" s="14"/>
      <c r="G255" s="14"/>
      <c r="H255" s="14"/>
      <c r="I255" s="14"/>
      <c r="J255" s="24"/>
      <c r="K255" s="14"/>
      <c r="L255" s="14"/>
      <c r="M255" s="14"/>
      <c r="N255" s="14"/>
      <c r="O255" s="14"/>
      <c r="P255" s="14"/>
      <c r="Q255" s="14"/>
      <c r="R255" s="14"/>
      <c r="S255" s="14"/>
      <c r="T255" s="14"/>
      <c r="U255" s="14"/>
      <c r="V255" s="14"/>
      <c r="W255" s="14"/>
      <c r="X255" s="14"/>
      <c r="Y255" s="14"/>
      <c r="Z255" s="14"/>
      <c r="AA255" s="14"/>
    </row>
    <row r="256" spans="1:27" ht="13" x14ac:dyDescent="0.15">
      <c r="A256" s="14"/>
      <c r="B256" s="14"/>
      <c r="C256" s="14"/>
      <c r="D256" s="14"/>
      <c r="E256" s="14"/>
      <c r="F256" s="14"/>
      <c r="G256" s="14"/>
      <c r="H256" s="14"/>
      <c r="I256" s="14"/>
      <c r="J256" s="24"/>
      <c r="K256" s="14"/>
      <c r="L256" s="14"/>
      <c r="M256" s="14"/>
      <c r="N256" s="14"/>
      <c r="O256" s="14"/>
      <c r="P256" s="14"/>
      <c r="Q256" s="14"/>
      <c r="R256" s="14"/>
      <c r="S256" s="14"/>
      <c r="T256" s="14"/>
      <c r="U256" s="14"/>
      <c r="V256" s="14"/>
      <c r="W256" s="14"/>
      <c r="X256" s="14"/>
      <c r="Y256" s="14"/>
      <c r="Z256" s="14"/>
      <c r="AA256" s="14"/>
    </row>
    <row r="257" spans="1:27" ht="13" x14ac:dyDescent="0.15">
      <c r="A257" s="14"/>
      <c r="B257" s="14"/>
      <c r="C257" s="14"/>
      <c r="D257" s="14"/>
      <c r="E257" s="14"/>
      <c r="F257" s="14"/>
      <c r="G257" s="14"/>
      <c r="H257" s="14"/>
      <c r="I257" s="14"/>
      <c r="J257" s="24"/>
      <c r="K257" s="14"/>
      <c r="L257" s="14"/>
      <c r="M257" s="14"/>
      <c r="N257" s="14"/>
      <c r="O257" s="14"/>
      <c r="P257" s="14"/>
      <c r="Q257" s="14"/>
      <c r="R257" s="14"/>
      <c r="S257" s="14"/>
      <c r="T257" s="14"/>
      <c r="U257" s="14"/>
      <c r="V257" s="14"/>
      <c r="W257" s="14"/>
      <c r="X257" s="14"/>
      <c r="Y257" s="14"/>
      <c r="Z257" s="14"/>
      <c r="AA257" s="14"/>
    </row>
    <row r="258" spans="1:27" ht="13" x14ac:dyDescent="0.15">
      <c r="A258" s="14"/>
      <c r="B258" s="14"/>
      <c r="C258" s="14"/>
      <c r="D258" s="14"/>
      <c r="E258" s="14"/>
      <c r="F258" s="14"/>
      <c r="G258" s="14"/>
      <c r="H258" s="14"/>
      <c r="I258" s="14"/>
      <c r="J258" s="24"/>
      <c r="K258" s="14"/>
      <c r="L258" s="14"/>
      <c r="M258" s="14"/>
      <c r="N258" s="14"/>
      <c r="O258" s="14"/>
      <c r="P258" s="14"/>
      <c r="Q258" s="14"/>
      <c r="R258" s="14"/>
      <c r="S258" s="14"/>
      <c r="T258" s="14"/>
      <c r="U258" s="14"/>
      <c r="V258" s="14"/>
      <c r="W258" s="14"/>
      <c r="X258" s="14"/>
      <c r="Y258" s="14"/>
      <c r="Z258" s="14"/>
      <c r="AA258" s="14"/>
    </row>
    <row r="259" spans="1:27" ht="13" x14ac:dyDescent="0.15">
      <c r="A259" s="14"/>
      <c r="B259" s="14"/>
      <c r="C259" s="14"/>
      <c r="D259" s="14"/>
      <c r="E259" s="14"/>
      <c r="F259" s="14"/>
      <c r="G259" s="14"/>
      <c r="H259" s="14"/>
      <c r="I259" s="14"/>
      <c r="J259" s="24"/>
      <c r="K259" s="14"/>
      <c r="L259" s="14"/>
      <c r="M259" s="14"/>
      <c r="N259" s="14"/>
      <c r="O259" s="14"/>
      <c r="P259" s="14"/>
      <c r="Q259" s="14"/>
      <c r="R259" s="14"/>
      <c r="S259" s="14"/>
      <c r="T259" s="14"/>
      <c r="U259" s="14"/>
      <c r="V259" s="14"/>
      <c r="W259" s="14"/>
      <c r="X259" s="14"/>
      <c r="Y259" s="14"/>
      <c r="Z259" s="14"/>
      <c r="AA259" s="14"/>
    </row>
    <row r="260" spans="1:27" ht="13" x14ac:dyDescent="0.15">
      <c r="A260" s="14"/>
      <c r="B260" s="14"/>
      <c r="C260" s="14"/>
      <c r="D260" s="14"/>
      <c r="E260" s="14"/>
      <c r="F260" s="14"/>
      <c r="G260" s="14"/>
      <c r="H260" s="14"/>
      <c r="I260" s="14"/>
      <c r="J260" s="24"/>
      <c r="K260" s="14"/>
      <c r="L260" s="14"/>
      <c r="M260" s="14"/>
      <c r="N260" s="14"/>
      <c r="O260" s="14"/>
      <c r="P260" s="14"/>
      <c r="Q260" s="14"/>
      <c r="R260" s="14"/>
      <c r="S260" s="14"/>
      <c r="T260" s="14"/>
      <c r="U260" s="14"/>
      <c r="V260" s="14"/>
      <c r="W260" s="14"/>
      <c r="X260" s="14"/>
      <c r="Y260" s="14"/>
      <c r="Z260" s="14"/>
      <c r="AA260" s="14"/>
    </row>
    <row r="261" spans="1:27" ht="13" x14ac:dyDescent="0.15">
      <c r="A261" s="14"/>
      <c r="B261" s="14"/>
      <c r="C261" s="14"/>
      <c r="D261" s="14"/>
      <c r="E261" s="14"/>
      <c r="F261" s="14"/>
      <c r="G261" s="14"/>
      <c r="H261" s="14"/>
      <c r="I261" s="14"/>
      <c r="J261" s="24"/>
      <c r="K261" s="14"/>
      <c r="L261" s="14"/>
      <c r="M261" s="14"/>
      <c r="N261" s="14"/>
      <c r="O261" s="14"/>
      <c r="P261" s="14"/>
      <c r="Q261" s="14"/>
      <c r="R261" s="14"/>
      <c r="S261" s="14"/>
      <c r="T261" s="14"/>
      <c r="U261" s="14"/>
      <c r="V261" s="14"/>
      <c r="W261" s="14"/>
      <c r="X261" s="14"/>
      <c r="Y261" s="14"/>
      <c r="Z261" s="14"/>
      <c r="AA261" s="14"/>
    </row>
    <row r="262" spans="1:27" ht="13" x14ac:dyDescent="0.15">
      <c r="A262" s="14"/>
      <c r="B262" s="14"/>
      <c r="C262" s="14"/>
      <c r="D262" s="14"/>
      <c r="E262" s="14"/>
      <c r="F262" s="14"/>
      <c r="G262" s="14"/>
      <c r="H262" s="14"/>
      <c r="I262" s="14"/>
      <c r="J262" s="24"/>
      <c r="K262" s="14"/>
      <c r="L262" s="14"/>
      <c r="M262" s="14"/>
      <c r="N262" s="14"/>
      <c r="O262" s="14"/>
      <c r="P262" s="14"/>
      <c r="Q262" s="14"/>
      <c r="R262" s="14"/>
      <c r="S262" s="14"/>
      <c r="T262" s="14"/>
      <c r="U262" s="14"/>
      <c r="V262" s="14"/>
      <c r="W262" s="14"/>
      <c r="X262" s="14"/>
      <c r="Y262" s="14"/>
      <c r="Z262" s="14"/>
      <c r="AA262" s="14"/>
    </row>
    <row r="263" spans="1:27" ht="13" x14ac:dyDescent="0.15">
      <c r="A263" s="14"/>
      <c r="B263" s="14"/>
      <c r="C263" s="14"/>
      <c r="D263" s="14"/>
      <c r="E263" s="14"/>
      <c r="F263" s="14"/>
      <c r="G263" s="14"/>
      <c r="H263" s="14"/>
      <c r="I263" s="14"/>
      <c r="J263" s="24"/>
      <c r="K263" s="14"/>
      <c r="L263" s="14"/>
      <c r="M263" s="14"/>
      <c r="N263" s="14"/>
      <c r="O263" s="14"/>
      <c r="P263" s="14"/>
      <c r="Q263" s="14"/>
      <c r="R263" s="14"/>
      <c r="S263" s="14"/>
      <c r="T263" s="14"/>
      <c r="U263" s="14"/>
      <c r="V263" s="14"/>
      <c r="W263" s="14"/>
      <c r="X263" s="14"/>
      <c r="Y263" s="14"/>
      <c r="Z263" s="14"/>
      <c r="AA263" s="14"/>
    </row>
    <row r="264" spans="1:27" ht="13" x14ac:dyDescent="0.15">
      <c r="A264" s="14"/>
      <c r="B264" s="14"/>
      <c r="C264" s="14"/>
      <c r="D264" s="14"/>
      <c r="E264" s="14"/>
      <c r="F264" s="14"/>
      <c r="G264" s="14"/>
      <c r="H264" s="14"/>
      <c r="I264" s="14"/>
      <c r="J264" s="24"/>
      <c r="K264" s="14"/>
      <c r="L264" s="14"/>
      <c r="M264" s="14"/>
      <c r="N264" s="14"/>
      <c r="O264" s="14"/>
      <c r="P264" s="14"/>
      <c r="Q264" s="14"/>
      <c r="R264" s="14"/>
      <c r="S264" s="14"/>
      <c r="T264" s="14"/>
      <c r="U264" s="14"/>
      <c r="V264" s="14"/>
      <c r="W264" s="14"/>
      <c r="X264" s="14"/>
      <c r="Y264" s="14"/>
      <c r="Z264" s="14"/>
      <c r="AA264" s="14"/>
    </row>
    <row r="265" spans="1:27" ht="13" x14ac:dyDescent="0.15">
      <c r="A265" s="14"/>
      <c r="B265" s="14"/>
      <c r="C265" s="14"/>
      <c r="D265" s="14"/>
      <c r="E265" s="14"/>
      <c r="F265" s="14"/>
      <c r="G265" s="14"/>
      <c r="H265" s="14"/>
      <c r="I265" s="14"/>
      <c r="J265" s="24"/>
      <c r="K265" s="14"/>
      <c r="L265" s="14"/>
      <c r="M265" s="14"/>
      <c r="N265" s="14"/>
      <c r="O265" s="14"/>
      <c r="P265" s="14"/>
      <c r="Q265" s="14"/>
      <c r="R265" s="14"/>
      <c r="S265" s="14"/>
      <c r="T265" s="14"/>
      <c r="U265" s="14"/>
      <c r="V265" s="14"/>
      <c r="W265" s="14"/>
      <c r="X265" s="14"/>
      <c r="Y265" s="14"/>
      <c r="Z265" s="14"/>
      <c r="AA265" s="14"/>
    </row>
    <row r="266" spans="1:27" ht="13" x14ac:dyDescent="0.15">
      <c r="A266" s="14"/>
      <c r="B266" s="14"/>
      <c r="C266" s="14"/>
      <c r="D266" s="14"/>
      <c r="E266" s="14"/>
      <c r="F266" s="14"/>
      <c r="G266" s="14"/>
      <c r="H266" s="14"/>
      <c r="I266" s="14"/>
      <c r="J266" s="24"/>
      <c r="K266" s="14"/>
      <c r="L266" s="14"/>
      <c r="M266" s="14"/>
      <c r="N266" s="14"/>
      <c r="O266" s="14"/>
      <c r="P266" s="14"/>
      <c r="Q266" s="14"/>
      <c r="R266" s="14"/>
      <c r="S266" s="14"/>
      <c r="T266" s="14"/>
      <c r="U266" s="14"/>
      <c r="V266" s="14"/>
      <c r="W266" s="14"/>
      <c r="X266" s="14"/>
      <c r="Y266" s="14"/>
      <c r="Z266" s="14"/>
      <c r="AA266" s="14"/>
    </row>
    <row r="267" spans="1:27" ht="13" x14ac:dyDescent="0.15">
      <c r="A267" s="14"/>
      <c r="B267" s="14"/>
      <c r="C267" s="14"/>
      <c r="D267" s="14"/>
      <c r="E267" s="14"/>
      <c r="F267" s="14"/>
      <c r="G267" s="14"/>
      <c r="H267" s="14"/>
      <c r="I267" s="14"/>
      <c r="J267" s="24"/>
      <c r="K267" s="14"/>
      <c r="L267" s="14"/>
      <c r="M267" s="14"/>
      <c r="N267" s="14"/>
      <c r="O267" s="14"/>
      <c r="P267" s="14"/>
      <c r="Q267" s="14"/>
      <c r="R267" s="14"/>
      <c r="S267" s="14"/>
      <c r="T267" s="14"/>
      <c r="U267" s="14"/>
      <c r="V267" s="14"/>
      <c r="W267" s="14"/>
      <c r="X267" s="14"/>
      <c r="Y267" s="14"/>
      <c r="Z267" s="14"/>
      <c r="AA267" s="14"/>
    </row>
    <row r="268" spans="1:27" ht="13" x14ac:dyDescent="0.15">
      <c r="A268" s="14"/>
      <c r="B268" s="14"/>
      <c r="C268" s="14"/>
      <c r="D268" s="14"/>
      <c r="E268" s="14"/>
      <c r="F268" s="14"/>
      <c r="G268" s="14"/>
      <c r="H268" s="14"/>
      <c r="I268" s="14"/>
      <c r="J268" s="24"/>
      <c r="K268" s="14"/>
      <c r="L268" s="14"/>
      <c r="M268" s="14"/>
      <c r="N268" s="14"/>
      <c r="O268" s="14"/>
      <c r="P268" s="14"/>
      <c r="Q268" s="14"/>
      <c r="R268" s="14"/>
      <c r="S268" s="14"/>
      <c r="T268" s="14"/>
      <c r="U268" s="14"/>
      <c r="V268" s="14"/>
      <c r="W268" s="14"/>
      <c r="X268" s="14"/>
      <c r="Y268" s="14"/>
      <c r="Z268" s="14"/>
      <c r="AA268" s="14"/>
    </row>
    <row r="269" spans="1:27" ht="13" x14ac:dyDescent="0.15">
      <c r="A269" s="14"/>
      <c r="B269" s="14"/>
      <c r="C269" s="14"/>
      <c r="D269" s="14"/>
      <c r="E269" s="14"/>
      <c r="F269" s="14"/>
      <c r="G269" s="14"/>
      <c r="H269" s="14"/>
      <c r="I269" s="14"/>
      <c r="J269" s="24"/>
      <c r="K269" s="14"/>
      <c r="L269" s="14"/>
      <c r="M269" s="14"/>
      <c r="N269" s="14"/>
      <c r="O269" s="14"/>
      <c r="P269" s="14"/>
      <c r="Q269" s="14"/>
      <c r="R269" s="14"/>
      <c r="S269" s="14"/>
      <c r="T269" s="14"/>
      <c r="U269" s="14"/>
      <c r="V269" s="14"/>
      <c r="W269" s="14"/>
      <c r="X269" s="14"/>
      <c r="Y269" s="14"/>
      <c r="Z269" s="14"/>
      <c r="AA269" s="14"/>
    </row>
    <row r="270" spans="1:27" ht="13" x14ac:dyDescent="0.15">
      <c r="A270" s="14"/>
      <c r="B270" s="14"/>
      <c r="C270" s="14"/>
      <c r="D270" s="14"/>
      <c r="E270" s="14"/>
      <c r="F270" s="14"/>
      <c r="G270" s="14"/>
      <c r="H270" s="14"/>
      <c r="I270" s="14"/>
      <c r="J270" s="24"/>
      <c r="K270" s="14"/>
      <c r="L270" s="14"/>
      <c r="M270" s="14"/>
      <c r="N270" s="14"/>
      <c r="O270" s="14"/>
      <c r="P270" s="14"/>
      <c r="Q270" s="14"/>
      <c r="R270" s="14"/>
      <c r="S270" s="14"/>
      <c r="T270" s="14"/>
      <c r="U270" s="14"/>
      <c r="V270" s="14"/>
      <c r="W270" s="14"/>
      <c r="X270" s="14"/>
      <c r="Y270" s="14"/>
      <c r="Z270" s="14"/>
      <c r="AA270" s="14"/>
    </row>
    <row r="271" spans="1:27" ht="13" x14ac:dyDescent="0.15">
      <c r="A271" s="14"/>
      <c r="B271" s="14"/>
      <c r="C271" s="14"/>
      <c r="D271" s="14"/>
      <c r="E271" s="14"/>
      <c r="F271" s="14"/>
      <c r="G271" s="14"/>
      <c r="H271" s="14"/>
      <c r="I271" s="14"/>
      <c r="J271" s="24"/>
      <c r="K271" s="14"/>
      <c r="L271" s="14"/>
      <c r="M271" s="14"/>
      <c r="N271" s="14"/>
      <c r="O271" s="14"/>
      <c r="P271" s="14"/>
      <c r="Q271" s="14"/>
      <c r="R271" s="14"/>
      <c r="S271" s="14"/>
      <c r="T271" s="14"/>
      <c r="U271" s="14"/>
      <c r="V271" s="14"/>
      <c r="W271" s="14"/>
      <c r="X271" s="14"/>
      <c r="Y271" s="14"/>
      <c r="Z271" s="14"/>
      <c r="AA271" s="14"/>
    </row>
    <row r="272" spans="1:27" ht="13" x14ac:dyDescent="0.15">
      <c r="A272" s="14"/>
      <c r="B272" s="14"/>
      <c r="C272" s="14"/>
      <c r="D272" s="14"/>
      <c r="E272" s="14"/>
      <c r="F272" s="14"/>
      <c r="G272" s="14"/>
      <c r="H272" s="14"/>
      <c r="I272" s="14"/>
      <c r="J272" s="24"/>
      <c r="K272" s="14"/>
      <c r="L272" s="14"/>
      <c r="M272" s="14"/>
      <c r="N272" s="14"/>
      <c r="O272" s="14"/>
      <c r="P272" s="14"/>
      <c r="Q272" s="14"/>
      <c r="R272" s="14"/>
      <c r="S272" s="14"/>
      <c r="T272" s="14"/>
      <c r="U272" s="14"/>
      <c r="V272" s="14"/>
      <c r="W272" s="14"/>
      <c r="X272" s="14"/>
      <c r="Y272" s="14"/>
      <c r="Z272" s="14"/>
      <c r="AA272" s="14"/>
    </row>
    <row r="273" spans="1:27" ht="13" x14ac:dyDescent="0.15">
      <c r="A273" s="14"/>
      <c r="B273" s="14"/>
      <c r="C273" s="14"/>
      <c r="D273" s="14"/>
      <c r="E273" s="14"/>
      <c r="F273" s="14"/>
      <c r="G273" s="14"/>
      <c r="H273" s="14"/>
      <c r="I273" s="14"/>
      <c r="J273" s="24"/>
      <c r="K273" s="14"/>
      <c r="L273" s="14"/>
      <c r="M273" s="14"/>
      <c r="N273" s="14"/>
      <c r="O273" s="14"/>
      <c r="P273" s="14"/>
      <c r="Q273" s="14"/>
      <c r="R273" s="14"/>
      <c r="S273" s="14"/>
      <c r="T273" s="14"/>
      <c r="U273" s="14"/>
      <c r="V273" s="14"/>
      <c r="W273" s="14"/>
      <c r="X273" s="14"/>
      <c r="Y273" s="14"/>
      <c r="Z273" s="14"/>
      <c r="AA273" s="14"/>
    </row>
    <row r="274" spans="1:27" ht="13" x14ac:dyDescent="0.15">
      <c r="A274" s="14"/>
      <c r="B274" s="14"/>
      <c r="C274" s="14"/>
      <c r="D274" s="14"/>
      <c r="E274" s="14"/>
      <c r="F274" s="14"/>
      <c r="G274" s="14"/>
      <c r="H274" s="14"/>
      <c r="I274" s="14"/>
      <c r="J274" s="24"/>
      <c r="K274" s="14"/>
      <c r="L274" s="14"/>
      <c r="M274" s="14"/>
      <c r="N274" s="14"/>
      <c r="O274" s="14"/>
      <c r="P274" s="14"/>
      <c r="Q274" s="14"/>
      <c r="R274" s="14"/>
      <c r="S274" s="14"/>
      <c r="T274" s="14"/>
      <c r="U274" s="14"/>
      <c r="V274" s="14"/>
      <c r="W274" s="14"/>
      <c r="X274" s="14"/>
      <c r="Y274" s="14"/>
      <c r="Z274" s="14"/>
      <c r="AA274" s="14"/>
    </row>
    <row r="275" spans="1:27" ht="13" x14ac:dyDescent="0.15">
      <c r="A275" s="14"/>
      <c r="B275" s="14"/>
      <c r="C275" s="14"/>
      <c r="D275" s="14"/>
      <c r="E275" s="14"/>
      <c r="F275" s="14"/>
      <c r="G275" s="14"/>
      <c r="H275" s="14"/>
      <c r="I275" s="14"/>
      <c r="J275" s="24"/>
      <c r="K275" s="14"/>
      <c r="L275" s="14"/>
      <c r="M275" s="14"/>
      <c r="N275" s="14"/>
      <c r="O275" s="14"/>
      <c r="P275" s="14"/>
      <c r="Q275" s="14"/>
      <c r="R275" s="14"/>
      <c r="S275" s="14"/>
      <c r="T275" s="14"/>
      <c r="U275" s="14"/>
      <c r="V275" s="14"/>
      <c r="W275" s="14"/>
      <c r="X275" s="14"/>
      <c r="Y275" s="14"/>
      <c r="Z275" s="14"/>
      <c r="AA275" s="14"/>
    </row>
    <row r="276" spans="1:27" ht="13" x14ac:dyDescent="0.15">
      <c r="A276" s="14"/>
      <c r="B276" s="14"/>
      <c r="C276" s="14"/>
      <c r="D276" s="14"/>
      <c r="E276" s="14"/>
      <c r="F276" s="14"/>
      <c r="G276" s="14"/>
      <c r="H276" s="14"/>
      <c r="I276" s="14"/>
      <c r="J276" s="24"/>
      <c r="K276" s="14"/>
      <c r="L276" s="14"/>
      <c r="M276" s="14"/>
      <c r="N276" s="14"/>
      <c r="O276" s="14"/>
      <c r="P276" s="14"/>
      <c r="Q276" s="14"/>
      <c r="R276" s="14"/>
      <c r="S276" s="14"/>
      <c r="T276" s="14"/>
      <c r="U276" s="14"/>
      <c r="V276" s="14"/>
      <c r="W276" s="14"/>
      <c r="X276" s="14"/>
      <c r="Y276" s="14"/>
      <c r="Z276" s="14"/>
      <c r="AA276" s="14"/>
    </row>
    <row r="277" spans="1:27" ht="13" x14ac:dyDescent="0.15">
      <c r="A277" s="14"/>
      <c r="B277" s="14"/>
      <c r="C277" s="14"/>
      <c r="D277" s="14"/>
      <c r="E277" s="14"/>
      <c r="F277" s="14"/>
      <c r="G277" s="14"/>
      <c r="H277" s="14"/>
      <c r="I277" s="14"/>
      <c r="J277" s="24"/>
      <c r="K277" s="14"/>
      <c r="L277" s="14"/>
      <c r="M277" s="14"/>
      <c r="N277" s="14"/>
      <c r="O277" s="14"/>
      <c r="P277" s="14"/>
      <c r="Q277" s="14"/>
      <c r="R277" s="14"/>
      <c r="S277" s="14"/>
      <c r="T277" s="14"/>
      <c r="U277" s="14"/>
      <c r="V277" s="14"/>
      <c r="W277" s="14"/>
      <c r="X277" s="14"/>
      <c r="Y277" s="14"/>
      <c r="Z277" s="14"/>
      <c r="AA277" s="14"/>
    </row>
    <row r="278" spans="1:27" ht="13" x14ac:dyDescent="0.15">
      <c r="A278" s="14"/>
      <c r="B278" s="14"/>
      <c r="C278" s="14"/>
      <c r="D278" s="14"/>
      <c r="E278" s="14"/>
      <c r="F278" s="14"/>
      <c r="G278" s="14"/>
      <c r="H278" s="14"/>
      <c r="I278" s="14"/>
      <c r="J278" s="24"/>
      <c r="K278" s="14"/>
      <c r="L278" s="14"/>
      <c r="M278" s="14"/>
      <c r="N278" s="14"/>
      <c r="O278" s="14"/>
      <c r="P278" s="14"/>
      <c r="Q278" s="14"/>
      <c r="R278" s="14"/>
      <c r="S278" s="14"/>
      <c r="T278" s="14"/>
      <c r="U278" s="14"/>
      <c r="V278" s="14"/>
      <c r="W278" s="14"/>
      <c r="X278" s="14"/>
      <c r="Y278" s="14"/>
      <c r="Z278" s="14"/>
      <c r="AA278" s="14"/>
    </row>
    <row r="279" spans="1:27" ht="13" x14ac:dyDescent="0.15">
      <c r="A279" s="14"/>
      <c r="B279" s="14"/>
      <c r="C279" s="14"/>
      <c r="D279" s="14"/>
      <c r="E279" s="14"/>
      <c r="F279" s="14"/>
      <c r="G279" s="14"/>
      <c r="H279" s="14"/>
      <c r="I279" s="14"/>
      <c r="J279" s="24"/>
      <c r="K279" s="14"/>
      <c r="L279" s="14"/>
      <c r="M279" s="14"/>
      <c r="N279" s="14"/>
      <c r="O279" s="14"/>
      <c r="P279" s="14"/>
      <c r="Q279" s="14"/>
      <c r="R279" s="14"/>
      <c r="S279" s="14"/>
      <c r="T279" s="14"/>
      <c r="U279" s="14"/>
      <c r="V279" s="14"/>
      <c r="W279" s="14"/>
      <c r="X279" s="14"/>
      <c r="Y279" s="14"/>
      <c r="Z279" s="14"/>
      <c r="AA279" s="14"/>
    </row>
    <row r="280" spans="1:27" ht="13" x14ac:dyDescent="0.15">
      <c r="A280" s="14"/>
      <c r="B280" s="14"/>
      <c r="C280" s="14"/>
      <c r="D280" s="14"/>
      <c r="E280" s="14"/>
      <c r="F280" s="14"/>
      <c r="G280" s="14"/>
      <c r="H280" s="14"/>
      <c r="I280" s="14"/>
      <c r="J280" s="24"/>
      <c r="K280" s="14"/>
      <c r="L280" s="14"/>
      <c r="M280" s="14"/>
      <c r="N280" s="14"/>
      <c r="O280" s="14"/>
      <c r="P280" s="14"/>
      <c r="Q280" s="14"/>
      <c r="R280" s="14"/>
      <c r="S280" s="14"/>
      <c r="T280" s="14"/>
      <c r="U280" s="14"/>
      <c r="V280" s="14"/>
      <c r="W280" s="14"/>
      <c r="X280" s="14"/>
      <c r="Y280" s="14"/>
      <c r="Z280" s="14"/>
      <c r="AA280" s="14"/>
    </row>
    <row r="281" spans="1:27" ht="13" x14ac:dyDescent="0.15">
      <c r="A281" s="14"/>
      <c r="B281" s="14"/>
      <c r="C281" s="14"/>
      <c r="D281" s="14"/>
      <c r="E281" s="14"/>
      <c r="F281" s="14"/>
      <c r="G281" s="14"/>
      <c r="H281" s="14"/>
      <c r="I281" s="14"/>
      <c r="J281" s="24"/>
      <c r="K281" s="14"/>
      <c r="L281" s="14"/>
      <c r="M281" s="14"/>
      <c r="N281" s="14"/>
      <c r="O281" s="14"/>
      <c r="P281" s="14"/>
      <c r="Q281" s="14"/>
      <c r="R281" s="14"/>
      <c r="S281" s="14"/>
      <c r="T281" s="14"/>
      <c r="U281" s="14"/>
      <c r="V281" s="14"/>
      <c r="W281" s="14"/>
      <c r="X281" s="14"/>
      <c r="Y281" s="14"/>
      <c r="Z281" s="14"/>
      <c r="AA281" s="14"/>
    </row>
    <row r="282" spans="1:27" ht="13" x14ac:dyDescent="0.15">
      <c r="A282" s="14"/>
      <c r="B282" s="14"/>
      <c r="C282" s="14"/>
      <c r="D282" s="14"/>
      <c r="E282" s="14"/>
      <c r="F282" s="14"/>
      <c r="G282" s="14"/>
      <c r="H282" s="14"/>
      <c r="I282" s="14"/>
      <c r="J282" s="24"/>
      <c r="K282" s="14"/>
      <c r="L282" s="14"/>
      <c r="M282" s="14"/>
      <c r="N282" s="14"/>
      <c r="O282" s="14"/>
      <c r="P282" s="14"/>
      <c r="Q282" s="14"/>
      <c r="R282" s="14"/>
      <c r="S282" s="14"/>
      <c r="T282" s="14"/>
      <c r="U282" s="14"/>
      <c r="V282" s="14"/>
      <c r="W282" s="14"/>
      <c r="X282" s="14"/>
      <c r="Y282" s="14"/>
      <c r="Z282" s="14"/>
      <c r="AA282" s="14"/>
    </row>
    <row r="283" spans="1:27" ht="13" x14ac:dyDescent="0.15">
      <c r="A283" s="14"/>
      <c r="B283" s="14"/>
      <c r="C283" s="14"/>
      <c r="D283" s="14"/>
      <c r="E283" s="14"/>
      <c r="F283" s="14"/>
      <c r="G283" s="14"/>
      <c r="H283" s="14"/>
      <c r="I283" s="14"/>
      <c r="J283" s="24"/>
      <c r="K283" s="14"/>
      <c r="L283" s="14"/>
      <c r="M283" s="14"/>
      <c r="N283" s="14"/>
      <c r="O283" s="14"/>
      <c r="P283" s="14"/>
      <c r="Q283" s="14"/>
      <c r="R283" s="14"/>
      <c r="S283" s="14"/>
      <c r="T283" s="14"/>
      <c r="U283" s="14"/>
      <c r="V283" s="14"/>
      <c r="W283" s="14"/>
      <c r="X283" s="14"/>
      <c r="Y283" s="14"/>
      <c r="Z283" s="14"/>
      <c r="AA283" s="14"/>
    </row>
    <row r="284" spans="1:27" ht="13" x14ac:dyDescent="0.15">
      <c r="A284" s="14"/>
      <c r="B284" s="14"/>
      <c r="C284" s="14"/>
      <c r="D284" s="14"/>
      <c r="E284" s="14"/>
      <c r="F284" s="14"/>
      <c r="G284" s="14"/>
      <c r="H284" s="14"/>
      <c r="I284" s="14"/>
      <c r="J284" s="24"/>
      <c r="K284" s="14"/>
      <c r="L284" s="14"/>
      <c r="M284" s="14"/>
      <c r="N284" s="14"/>
      <c r="O284" s="14"/>
      <c r="P284" s="14"/>
      <c r="Q284" s="14"/>
      <c r="R284" s="14"/>
      <c r="S284" s="14"/>
      <c r="T284" s="14"/>
      <c r="U284" s="14"/>
      <c r="V284" s="14"/>
      <c r="W284" s="14"/>
      <c r="X284" s="14"/>
      <c r="Y284" s="14"/>
      <c r="Z284" s="14"/>
      <c r="AA284" s="14"/>
    </row>
    <row r="285" spans="1:27" ht="13" x14ac:dyDescent="0.15">
      <c r="A285" s="14"/>
      <c r="B285" s="14"/>
      <c r="C285" s="14"/>
      <c r="D285" s="14"/>
      <c r="E285" s="14"/>
      <c r="F285" s="14"/>
      <c r="G285" s="14"/>
      <c r="H285" s="14"/>
      <c r="I285" s="14"/>
      <c r="J285" s="24"/>
      <c r="K285" s="14"/>
      <c r="L285" s="14"/>
      <c r="M285" s="14"/>
      <c r="N285" s="14"/>
      <c r="O285" s="14"/>
      <c r="P285" s="14"/>
      <c r="Q285" s="14"/>
      <c r="R285" s="14"/>
      <c r="S285" s="14"/>
      <c r="T285" s="14"/>
      <c r="U285" s="14"/>
      <c r="V285" s="14"/>
      <c r="W285" s="14"/>
      <c r="X285" s="14"/>
      <c r="Y285" s="14"/>
      <c r="Z285" s="14"/>
      <c r="AA285" s="14"/>
    </row>
    <row r="286" spans="1:27" ht="13" x14ac:dyDescent="0.15">
      <c r="A286" s="14"/>
      <c r="B286" s="14"/>
      <c r="C286" s="14"/>
      <c r="D286" s="14"/>
      <c r="E286" s="14"/>
      <c r="F286" s="14"/>
      <c r="G286" s="14"/>
      <c r="H286" s="14"/>
      <c r="I286" s="14"/>
      <c r="J286" s="24"/>
      <c r="K286" s="14"/>
      <c r="L286" s="14"/>
      <c r="M286" s="14"/>
      <c r="N286" s="14"/>
      <c r="O286" s="14"/>
      <c r="P286" s="14"/>
      <c r="Q286" s="14"/>
      <c r="R286" s="14"/>
      <c r="S286" s="14"/>
      <c r="T286" s="14"/>
      <c r="U286" s="14"/>
      <c r="V286" s="14"/>
      <c r="W286" s="14"/>
      <c r="X286" s="14"/>
      <c r="Y286" s="14"/>
      <c r="Z286" s="14"/>
      <c r="AA286" s="14"/>
    </row>
    <row r="287" spans="1:27" ht="13" x14ac:dyDescent="0.15">
      <c r="A287" s="14"/>
      <c r="B287" s="14"/>
      <c r="C287" s="14"/>
      <c r="D287" s="14"/>
      <c r="E287" s="14"/>
      <c r="F287" s="14"/>
      <c r="G287" s="14"/>
      <c r="H287" s="14"/>
      <c r="I287" s="14"/>
      <c r="J287" s="24"/>
      <c r="K287" s="14"/>
      <c r="L287" s="14"/>
      <c r="M287" s="14"/>
      <c r="N287" s="14"/>
      <c r="O287" s="14"/>
      <c r="P287" s="14"/>
      <c r="Q287" s="14"/>
      <c r="R287" s="14"/>
      <c r="S287" s="14"/>
      <c r="T287" s="14"/>
      <c r="U287" s="14"/>
      <c r="V287" s="14"/>
      <c r="W287" s="14"/>
      <c r="X287" s="14"/>
      <c r="Y287" s="14"/>
      <c r="Z287" s="14"/>
      <c r="AA287" s="14"/>
    </row>
    <row r="288" spans="1:27" ht="13" x14ac:dyDescent="0.15">
      <c r="A288" s="14"/>
      <c r="B288" s="14"/>
      <c r="C288" s="14"/>
      <c r="D288" s="14"/>
      <c r="E288" s="14"/>
      <c r="F288" s="14"/>
      <c r="G288" s="14"/>
      <c r="H288" s="14"/>
      <c r="I288" s="14"/>
      <c r="J288" s="24"/>
      <c r="K288" s="14"/>
      <c r="L288" s="14"/>
      <c r="M288" s="14"/>
      <c r="N288" s="14"/>
      <c r="O288" s="14"/>
      <c r="P288" s="14"/>
      <c r="Q288" s="14"/>
      <c r="R288" s="14"/>
      <c r="S288" s="14"/>
      <c r="T288" s="14"/>
      <c r="U288" s="14"/>
      <c r="V288" s="14"/>
      <c r="W288" s="14"/>
      <c r="X288" s="14"/>
      <c r="Y288" s="14"/>
      <c r="Z288" s="14"/>
      <c r="AA288" s="14"/>
    </row>
    <row r="289" spans="1:27" ht="13" x14ac:dyDescent="0.15">
      <c r="A289" s="14"/>
      <c r="B289" s="14"/>
      <c r="C289" s="14"/>
      <c r="D289" s="14"/>
      <c r="E289" s="14"/>
      <c r="F289" s="14"/>
      <c r="G289" s="14"/>
      <c r="H289" s="14"/>
      <c r="I289" s="14"/>
      <c r="J289" s="24"/>
      <c r="K289" s="14"/>
      <c r="L289" s="14"/>
      <c r="M289" s="14"/>
      <c r="N289" s="14"/>
      <c r="O289" s="14"/>
      <c r="P289" s="14"/>
      <c r="Q289" s="14"/>
      <c r="R289" s="14"/>
      <c r="S289" s="14"/>
      <c r="T289" s="14"/>
      <c r="U289" s="14"/>
      <c r="V289" s="14"/>
      <c r="W289" s="14"/>
      <c r="X289" s="14"/>
      <c r="Y289" s="14"/>
      <c r="Z289" s="14"/>
      <c r="AA289" s="14"/>
    </row>
    <row r="290" spans="1:27" ht="13" x14ac:dyDescent="0.15">
      <c r="A290" s="14"/>
      <c r="B290" s="14"/>
      <c r="C290" s="14"/>
      <c r="D290" s="14"/>
      <c r="E290" s="14"/>
      <c r="F290" s="14"/>
      <c r="G290" s="14"/>
      <c r="H290" s="14"/>
      <c r="I290" s="14"/>
      <c r="J290" s="24"/>
      <c r="K290" s="14"/>
      <c r="L290" s="14"/>
      <c r="M290" s="14"/>
      <c r="N290" s="14"/>
      <c r="O290" s="14"/>
      <c r="P290" s="14"/>
      <c r="Q290" s="14"/>
      <c r="R290" s="14"/>
      <c r="S290" s="14"/>
      <c r="T290" s="14"/>
      <c r="U290" s="14"/>
      <c r="V290" s="14"/>
      <c r="W290" s="14"/>
      <c r="X290" s="14"/>
      <c r="Y290" s="14"/>
      <c r="Z290" s="14"/>
      <c r="AA290" s="14"/>
    </row>
    <row r="291" spans="1:27" ht="13" x14ac:dyDescent="0.15">
      <c r="A291" s="14"/>
      <c r="B291" s="14"/>
      <c r="C291" s="14"/>
      <c r="D291" s="14"/>
      <c r="E291" s="14"/>
      <c r="F291" s="14"/>
      <c r="G291" s="14"/>
      <c r="H291" s="14"/>
      <c r="I291" s="14"/>
      <c r="J291" s="24"/>
      <c r="K291" s="14"/>
      <c r="L291" s="14"/>
      <c r="M291" s="14"/>
      <c r="N291" s="14"/>
      <c r="O291" s="14"/>
      <c r="P291" s="14"/>
      <c r="Q291" s="14"/>
      <c r="R291" s="14"/>
      <c r="S291" s="14"/>
      <c r="T291" s="14"/>
      <c r="U291" s="14"/>
      <c r="V291" s="14"/>
      <c r="W291" s="14"/>
      <c r="X291" s="14"/>
      <c r="Y291" s="14"/>
      <c r="Z291" s="14"/>
      <c r="AA291" s="14"/>
    </row>
    <row r="292" spans="1:27" ht="13" x14ac:dyDescent="0.15">
      <c r="A292" s="14"/>
      <c r="B292" s="14"/>
      <c r="C292" s="14"/>
      <c r="D292" s="14"/>
      <c r="E292" s="14"/>
      <c r="F292" s="14"/>
      <c r="G292" s="14"/>
      <c r="H292" s="14"/>
      <c r="I292" s="14"/>
      <c r="J292" s="24"/>
      <c r="K292" s="14"/>
      <c r="L292" s="14"/>
      <c r="M292" s="14"/>
      <c r="N292" s="14"/>
      <c r="O292" s="14"/>
      <c r="P292" s="14"/>
      <c r="Q292" s="14"/>
      <c r="R292" s="14"/>
      <c r="S292" s="14"/>
      <c r="T292" s="14"/>
      <c r="U292" s="14"/>
      <c r="V292" s="14"/>
      <c r="W292" s="14"/>
      <c r="X292" s="14"/>
      <c r="Y292" s="14"/>
      <c r="Z292" s="14"/>
      <c r="AA292" s="14"/>
    </row>
    <row r="293" spans="1:27" ht="13" x14ac:dyDescent="0.15">
      <c r="A293" s="14"/>
      <c r="B293" s="14"/>
      <c r="C293" s="14"/>
      <c r="D293" s="14"/>
      <c r="E293" s="14"/>
      <c r="F293" s="14"/>
      <c r="G293" s="14"/>
      <c r="H293" s="14"/>
      <c r="I293" s="14"/>
      <c r="J293" s="24"/>
      <c r="K293" s="14"/>
      <c r="L293" s="14"/>
      <c r="M293" s="14"/>
      <c r="N293" s="14"/>
      <c r="O293" s="14"/>
      <c r="P293" s="14"/>
      <c r="Q293" s="14"/>
      <c r="R293" s="14"/>
      <c r="S293" s="14"/>
      <c r="T293" s="14"/>
      <c r="U293" s="14"/>
      <c r="V293" s="14"/>
      <c r="W293" s="14"/>
      <c r="X293" s="14"/>
      <c r="Y293" s="14"/>
      <c r="Z293" s="14"/>
      <c r="AA293" s="14"/>
    </row>
    <row r="294" spans="1:27" ht="13" x14ac:dyDescent="0.15">
      <c r="A294" s="14"/>
      <c r="B294" s="14"/>
      <c r="C294" s="14"/>
      <c r="D294" s="14"/>
      <c r="E294" s="14"/>
      <c r="F294" s="14"/>
      <c r="G294" s="14"/>
      <c r="H294" s="14"/>
      <c r="I294" s="14"/>
      <c r="J294" s="24"/>
      <c r="K294" s="14"/>
      <c r="L294" s="14"/>
      <c r="M294" s="14"/>
      <c r="N294" s="14"/>
      <c r="O294" s="14"/>
      <c r="P294" s="14"/>
      <c r="Q294" s="14"/>
      <c r="R294" s="14"/>
      <c r="S294" s="14"/>
      <c r="T294" s="14"/>
      <c r="U294" s="14"/>
      <c r="V294" s="14"/>
      <c r="W294" s="14"/>
      <c r="X294" s="14"/>
      <c r="Y294" s="14"/>
      <c r="Z294" s="14"/>
      <c r="AA294" s="14"/>
    </row>
    <row r="295" spans="1:27" ht="13" x14ac:dyDescent="0.15">
      <c r="A295" s="14"/>
      <c r="B295" s="14"/>
      <c r="C295" s="14"/>
      <c r="D295" s="14"/>
      <c r="E295" s="14"/>
      <c r="F295" s="14"/>
      <c r="G295" s="14"/>
      <c r="H295" s="14"/>
      <c r="I295" s="14"/>
      <c r="J295" s="24"/>
      <c r="K295" s="14"/>
      <c r="L295" s="14"/>
      <c r="M295" s="14"/>
      <c r="N295" s="14"/>
      <c r="O295" s="14"/>
      <c r="P295" s="14"/>
      <c r="Q295" s="14"/>
      <c r="R295" s="14"/>
      <c r="S295" s="14"/>
      <c r="T295" s="14"/>
      <c r="U295" s="14"/>
      <c r="V295" s="14"/>
      <c r="W295" s="14"/>
      <c r="X295" s="14"/>
      <c r="Y295" s="14"/>
      <c r="Z295" s="14"/>
      <c r="AA295" s="14"/>
    </row>
    <row r="296" spans="1:27" ht="13" x14ac:dyDescent="0.15">
      <c r="A296" s="14"/>
      <c r="B296" s="14"/>
      <c r="C296" s="14"/>
      <c r="D296" s="14"/>
      <c r="E296" s="14"/>
      <c r="F296" s="14"/>
      <c r="G296" s="14"/>
      <c r="H296" s="14"/>
      <c r="I296" s="14"/>
      <c r="J296" s="24"/>
      <c r="K296" s="14"/>
      <c r="L296" s="14"/>
      <c r="M296" s="14"/>
      <c r="N296" s="14"/>
      <c r="O296" s="14"/>
      <c r="P296" s="14"/>
      <c r="Q296" s="14"/>
      <c r="R296" s="14"/>
      <c r="S296" s="14"/>
      <c r="T296" s="14"/>
      <c r="U296" s="14"/>
      <c r="V296" s="14"/>
      <c r="W296" s="14"/>
      <c r="X296" s="14"/>
      <c r="Y296" s="14"/>
      <c r="Z296" s="14"/>
      <c r="AA296" s="14"/>
    </row>
    <row r="297" spans="1:27" ht="13" x14ac:dyDescent="0.15">
      <c r="A297" s="14"/>
      <c r="B297" s="14"/>
      <c r="C297" s="14"/>
      <c r="D297" s="14"/>
      <c r="E297" s="14"/>
      <c r="F297" s="14"/>
      <c r="G297" s="14"/>
      <c r="H297" s="14"/>
      <c r="I297" s="14"/>
      <c r="J297" s="24"/>
      <c r="K297" s="14"/>
      <c r="L297" s="14"/>
      <c r="M297" s="14"/>
      <c r="N297" s="14"/>
      <c r="O297" s="14"/>
      <c r="P297" s="14"/>
      <c r="Q297" s="14"/>
      <c r="R297" s="14"/>
      <c r="S297" s="14"/>
      <c r="T297" s="14"/>
      <c r="U297" s="14"/>
      <c r="V297" s="14"/>
      <c r="W297" s="14"/>
      <c r="X297" s="14"/>
      <c r="Y297" s="14"/>
      <c r="Z297" s="14"/>
      <c r="AA297" s="14"/>
    </row>
    <row r="298" spans="1:27" ht="13" x14ac:dyDescent="0.15">
      <c r="A298" s="14"/>
      <c r="B298" s="14"/>
      <c r="C298" s="14"/>
      <c r="D298" s="14"/>
      <c r="E298" s="14"/>
      <c r="F298" s="14"/>
      <c r="G298" s="14"/>
      <c r="H298" s="14"/>
      <c r="I298" s="14"/>
      <c r="J298" s="24"/>
      <c r="K298" s="14"/>
      <c r="L298" s="14"/>
      <c r="M298" s="14"/>
      <c r="N298" s="14"/>
      <c r="O298" s="14"/>
      <c r="P298" s="14"/>
      <c r="Q298" s="14"/>
      <c r="R298" s="14"/>
      <c r="S298" s="14"/>
      <c r="T298" s="14"/>
      <c r="U298" s="14"/>
      <c r="V298" s="14"/>
      <c r="W298" s="14"/>
      <c r="X298" s="14"/>
      <c r="Y298" s="14"/>
      <c r="Z298" s="14"/>
      <c r="AA298" s="14"/>
    </row>
    <row r="299" spans="1:27" ht="13" x14ac:dyDescent="0.15">
      <c r="A299" s="14"/>
      <c r="B299" s="14"/>
      <c r="C299" s="14"/>
      <c r="D299" s="14"/>
      <c r="E299" s="14"/>
      <c r="F299" s="14"/>
      <c r="G299" s="14"/>
      <c r="H299" s="14"/>
      <c r="I299" s="14"/>
      <c r="J299" s="24"/>
      <c r="K299" s="14"/>
      <c r="L299" s="14"/>
      <c r="M299" s="14"/>
      <c r="N299" s="14"/>
      <c r="O299" s="14"/>
      <c r="P299" s="14"/>
      <c r="Q299" s="14"/>
      <c r="R299" s="14"/>
      <c r="S299" s="14"/>
      <c r="T299" s="14"/>
      <c r="U299" s="14"/>
      <c r="V299" s="14"/>
      <c r="W299" s="14"/>
      <c r="X299" s="14"/>
      <c r="Y299" s="14"/>
      <c r="Z299" s="14"/>
      <c r="AA299" s="14"/>
    </row>
    <row r="300" spans="1:27" ht="13" x14ac:dyDescent="0.15">
      <c r="A300" s="14"/>
      <c r="B300" s="14"/>
      <c r="C300" s="14"/>
      <c r="D300" s="14"/>
      <c r="E300" s="14"/>
      <c r="F300" s="14"/>
      <c r="G300" s="14"/>
      <c r="H300" s="14"/>
      <c r="I300" s="14"/>
      <c r="J300" s="24"/>
      <c r="K300" s="14"/>
      <c r="L300" s="14"/>
      <c r="M300" s="14"/>
      <c r="N300" s="14"/>
      <c r="O300" s="14"/>
      <c r="P300" s="14"/>
      <c r="Q300" s="14"/>
      <c r="R300" s="14"/>
      <c r="S300" s="14"/>
      <c r="T300" s="14"/>
      <c r="U300" s="14"/>
      <c r="V300" s="14"/>
      <c r="W300" s="14"/>
      <c r="X300" s="14"/>
      <c r="Y300" s="14"/>
      <c r="Z300" s="14"/>
      <c r="AA300" s="14"/>
    </row>
    <row r="301" spans="1:27" ht="13" x14ac:dyDescent="0.15">
      <c r="A301" s="14"/>
      <c r="B301" s="14"/>
      <c r="C301" s="14"/>
      <c r="D301" s="14"/>
      <c r="E301" s="14"/>
      <c r="F301" s="14"/>
      <c r="G301" s="14"/>
      <c r="H301" s="14"/>
      <c r="I301" s="14"/>
      <c r="J301" s="24"/>
      <c r="K301" s="14"/>
      <c r="L301" s="14"/>
      <c r="M301" s="14"/>
      <c r="N301" s="14"/>
      <c r="O301" s="14"/>
      <c r="P301" s="14"/>
      <c r="Q301" s="14"/>
      <c r="R301" s="14"/>
      <c r="S301" s="14"/>
      <c r="T301" s="14"/>
      <c r="U301" s="14"/>
      <c r="V301" s="14"/>
      <c r="W301" s="14"/>
      <c r="X301" s="14"/>
      <c r="Y301" s="14"/>
      <c r="Z301" s="14"/>
      <c r="AA301" s="14"/>
    </row>
    <row r="302" spans="1:27" ht="13" x14ac:dyDescent="0.15">
      <c r="A302" s="14"/>
      <c r="B302" s="14"/>
      <c r="C302" s="14"/>
      <c r="D302" s="14"/>
      <c r="E302" s="14"/>
      <c r="F302" s="14"/>
      <c r="G302" s="14"/>
      <c r="H302" s="14"/>
      <c r="I302" s="14"/>
      <c r="J302" s="24"/>
      <c r="K302" s="14"/>
      <c r="L302" s="14"/>
      <c r="M302" s="14"/>
      <c r="N302" s="14"/>
      <c r="O302" s="14"/>
      <c r="P302" s="14"/>
      <c r="Q302" s="14"/>
      <c r="R302" s="14"/>
      <c r="S302" s="14"/>
      <c r="T302" s="14"/>
      <c r="U302" s="14"/>
      <c r="V302" s="14"/>
      <c r="W302" s="14"/>
      <c r="X302" s="14"/>
      <c r="Y302" s="14"/>
      <c r="Z302" s="14"/>
      <c r="AA302" s="14"/>
    </row>
    <row r="303" spans="1:27" ht="13" x14ac:dyDescent="0.15">
      <c r="A303" s="14"/>
      <c r="B303" s="14"/>
      <c r="C303" s="14"/>
      <c r="D303" s="14"/>
      <c r="E303" s="14"/>
      <c r="F303" s="14"/>
      <c r="G303" s="14"/>
      <c r="H303" s="14"/>
      <c r="I303" s="14"/>
      <c r="J303" s="24"/>
      <c r="K303" s="14"/>
      <c r="L303" s="14"/>
      <c r="M303" s="14"/>
      <c r="N303" s="14"/>
      <c r="O303" s="14"/>
      <c r="P303" s="14"/>
      <c r="Q303" s="14"/>
      <c r="R303" s="14"/>
      <c r="S303" s="14"/>
      <c r="T303" s="14"/>
      <c r="U303" s="14"/>
      <c r="V303" s="14"/>
      <c r="W303" s="14"/>
      <c r="X303" s="14"/>
      <c r="Y303" s="14"/>
      <c r="Z303" s="14"/>
      <c r="AA303" s="14"/>
    </row>
    <row r="304" spans="1:27" ht="13" x14ac:dyDescent="0.15">
      <c r="A304" s="14"/>
      <c r="B304" s="14"/>
      <c r="C304" s="14"/>
      <c r="D304" s="14"/>
      <c r="E304" s="14"/>
      <c r="F304" s="14"/>
      <c r="G304" s="14"/>
      <c r="H304" s="14"/>
      <c r="I304" s="14"/>
      <c r="J304" s="24"/>
      <c r="K304" s="14"/>
      <c r="L304" s="14"/>
      <c r="M304" s="14"/>
      <c r="N304" s="14"/>
      <c r="O304" s="14"/>
      <c r="P304" s="14"/>
      <c r="Q304" s="14"/>
      <c r="R304" s="14"/>
      <c r="S304" s="14"/>
      <c r="T304" s="14"/>
      <c r="U304" s="14"/>
      <c r="V304" s="14"/>
      <c r="W304" s="14"/>
      <c r="X304" s="14"/>
      <c r="Y304" s="14"/>
      <c r="Z304" s="14"/>
      <c r="AA304" s="14"/>
    </row>
    <row r="305" spans="1:27" ht="13" x14ac:dyDescent="0.15">
      <c r="A305" s="14"/>
      <c r="B305" s="14"/>
      <c r="C305" s="14"/>
      <c r="D305" s="14"/>
      <c r="E305" s="14"/>
      <c r="F305" s="14"/>
      <c r="G305" s="14"/>
      <c r="H305" s="14"/>
      <c r="I305" s="14"/>
      <c r="J305" s="24"/>
      <c r="K305" s="14"/>
      <c r="L305" s="14"/>
      <c r="M305" s="14"/>
      <c r="N305" s="14"/>
      <c r="O305" s="14"/>
      <c r="P305" s="14"/>
      <c r="Q305" s="14"/>
      <c r="R305" s="14"/>
      <c r="S305" s="14"/>
      <c r="T305" s="14"/>
      <c r="U305" s="14"/>
      <c r="V305" s="14"/>
      <c r="W305" s="14"/>
      <c r="X305" s="14"/>
      <c r="Y305" s="14"/>
      <c r="Z305" s="14"/>
      <c r="AA305" s="14"/>
    </row>
    <row r="306" spans="1:27" ht="13" x14ac:dyDescent="0.15">
      <c r="A306" s="14"/>
      <c r="B306" s="14"/>
      <c r="C306" s="14"/>
      <c r="D306" s="14"/>
      <c r="E306" s="14"/>
      <c r="F306" s="14"/>
      <c r="G306" s="14"/>
      <c r="H306" s="14"/>
      <c r="I306" s="14"/>
      <c r="J306" s="24"/>
      <c r="K306" s="14"/>
      <c r="L306" s="14"/>
      <c r="M306" s="14"/>
      <c r="N306" s="14"/>
      <c r="O306" s="14"/>
      <c r="P306" s="14"/>
      <c r="Q306" s="14"/>
      <c r="R306" s="14"/>
      <c r="S306" s="14"/>
      <c r="T306" s="14"/>
      <c r="U306" s="14"/>
      <c r="V306" s="14"/>
      <c r="W306" s="14"/>
      <c r="X306" s="14"/>
      <c r="Y306" s="14"/>
      <c r="Z306" s="14"/>
      <c r="AA306" s="14"/>
    </row>
    <row r="307" spans="1:27" ht="13" x14ac:dyDescent="0.15">
      <c r="A307" s="14"/>
      <c r="B307" s="14"/>
      <c r="C307" s="14"/>
      <c r="D307" s="14"/>
      <c r="E307" s="14"/>
      <c r="F307" s="14"/>
      <c r="G307" s="14"/>
      <c r="H307" s="14"/>
      <c r="I307" s="14"/>
      <c r="J307" s="24"/>
      <c r="K307" s="14"/>
      <c r="L307" s="14"/>
      <c r="M307" s="14"/>
      <c r="N307" s="14"/>
      <c r="O307" s="14"/>
      <c r="P307" s="14"/>
      <c r="Q307" s="14"/>
      <c r="R307" s="14"/>
      <c r="S307" s="14"/>
      <c r="T307" s="14"/>
      <c r="U307" s="14"/>
      <c r="V307" s="14"/>
      <c r="W307" s="14"/>
      <c r="X307" s="14"/>
      <c r="Y307" s="14"/>
      <c r="Z307" s="14"/>
      <c r="AA307" s="14"/>
    </row>
    <row r="308" spans="1:27" ht="13" x14ac:dyDescent="0.15">
      <c r="A308" s="14"/>
      <c r="B308" s="14"/>
      <c r="C308" s="14"/>
      <c r="D308" s="14"/>
      <c r="E308" s="14"/>
      <c r="F308" s="14"/>
      <c r="G308" s="14"/>
      <c r="H308" s="14"/>
      <c r="I308" s="14"/>
      <c r="J308" s="24"/>
      <c r="K308" s="14"/>
      <c r="L308" s="14"/>
      <c r="M308" s="14"/>
      <c r="N308" s="14"/>
      <c r="O308" s="14"/>
      <c r="P308" s="14"/>
      <c r="Q308" s="14"/>
      <c r="R308" s="14"/>
      <c r="S308" s="14"/>
      <c r="T308" s="14"/>
      <c r="U308" s="14"/>
      <c r="V308" s="14"/>
      <c r="W308" s="14"/>
      <c r="X308" s="14"/>
      <c r="Y308" s="14"/>
      <c r="Z308" s="14"/>
      <c r="AA308" s="14"/>
    </row>
    <row r="309" spans="1:27" ht="13" x14ac:dyDescent="0.15">
      <c r="A309" s="14"/>
      <c r="B309" s="14"/>
      <c r="C309" s="14"/>
      <c r="D309" s="14"/>
      <c r="E309" s="14"/>
      <c r="F309" s="14"/>
      <c r="G309" s="14"/>
      <c r="H309" s="14"/>
      <c r="I309" s="14"/>
      <c r="J309" s="24"/>
      <c r="K309" s="14"/>
      <c r="L309" s="14"/>
      <c r="M309" s="14"/>
      <c r="N309" s="14"/>
      <c r="O309" s="14"/>
      <c r="P309" s="14"/>
      <c r="Q309" s="14"/>
      <c r="R309" s="14"/>
      <c r="S309" s="14"/>
      <c r="T309" s="14"/>
      <c r="U309" s="14"/>
      <c r="V309" s="14"/>
      <c r="W309" s="14"/>
      <c r="X309" s="14"/>
      <c r="Y309" s="14"/>
      <c r="Z309" s="14"/>
      <c r="AA309" s="14"/>
    </row>
    <row r="310" spans="1:27" ht="13" x14ac:dyDescent="0.15">
      <c r="A310" s="14"/>
      <c r="B310" s="14"/>
      <c r="C310" s="14"/>
      <c r="D310" s="14"/>
      <c r="E310" s="14"/>
      <c r="F310" s="14"/>
      <c r="G310" s="14"/>
      <c r="H310" s="14"/>
      <c r="I310" s="14"/>
      <c r="J310" s="24"/>
      <c r="K310" s="14"/>
      <c r="L310" s="14"/>
      <c r="M310" s="14"/>
      <c r="N310" s="14"/>
      <c r="O310" s="14"/>
      <c r="P310" s="14"/>
      <c r="Q310" s="14"/>
      <c r="R310" s="14"/>
      <c r="S310" s="14"/>
      <c r="T310" s="14"/>
      <c r="U310" s="14"/>
      <c r="V310" s="14"/>
      <c r="W310" s="14"/>
      <c r="X310" s="14"/>
      <c r="Y310" s="14"/>
      <c r="Z310" s="14"/>
      <c r="AA310" s="14"/>
    </row>
    <row r="311" spans="1:27" ht="13" x14ac:dyDescent="0.15">
      <c r="A311" s="14"/>
      <c r="B311" s="14"/>
      <c r="C311" s="14"/>
      <c r="D311" s="14"/>
      <c r="E311" s="14"/>
      <c r="F311" s="14"/>
      <c r="G311" s="14"/>
      <c r="H311" s="14"/>
      <c r="I311" s="14"/>
      <c r="J311" s="24"/>
      <c r="K311" s="14"/>
      <c r="L311" s="14"/>
      <c r="M311" s="14"/>
      <c r="N311" s="14"/>
      <c r="O311" s="14"/>
      <c r="P311" s="14"/>
      <c r="Q311" s="14"/>
      <c r="R311" s="14"/>
      <c r="S311" s="14"/>
      <c r="T311" s="14"/>
      <c r="U311" s="14"/>
      <c r="V311" s="14"/>
      <c r="W311" s="14"/>
      <c r="X311" s="14"/>
      <c r="Y311" s="14"/>
      <c r="Z311" s="14"/>
      <c r="AA311" s="14"/>
    </row>
    <row r="312" spans="1:27" ht="13" x14ac:dyDescent="0.15">
      <c r="A312" s="14"/>
      <c r="B312" s="14"/>
      <c r="C312" s="14"/>
      <c r="D312" s="14"/>
      <c r="E312" s="14"/>
      <c r="F312" s="14"/>
      <c r="G312" s="14"/>
      <c r="H312" s="14"/>
      <c r="I312" s="14"/>
      <c r="J312" s="24"/>
      <c r="K312" s="14"/>
      <c r="L312" s="14"/>
      <c r="M312" s="14"/>
      <c r="N312" s="14"/>
      <c r="O312" s="14"/>
      <c r="P312" s="14"/>
      <c r="Q312" s="14"/>
      <c r="R312" s="14"/>
      <c r="S312" s="14"/>
      <c r="T312" s="14"/>
      <c r="U312" s="14"/>
      <c r="V312" s="14"/>
      <c r="W312" s="14"/>
      <c r="X312" s="14"/>
      <c r="Y312" s="14"/>
      <c r="Z312" s="14"/>
      <c r="AA312" s="14"/>
    </row>
    <row r="313" spans="1:27" ht="13" x14ac:dyDescent="0.15">
      <c r="A313" s="14"/>
      <c r="B313" s="14"/>
      <c r="C313" s="14"/>
      <c r="D313" s="14"/>
      <c r="E313" s="14"/>
      <c r="F313" s="14"/>
      <c r="G313" s="14"/>
      <c r="H313" s="14"/>
      <c r="I313" s="14"/>
      <c r="J313" s="24"/>
      <c r="K313" s="14"/>
      <c r="L313" s="14"/>
      <c r="M313" s="14"/>
      <c r="N313" s="14"/>
      <c r="O313" s="14"/>
      <c r="P313" s="14"/>
      <c r="Q313" s="14"/>
      <c r="R313" s="14"/>
      <c r="S313" s="14"/>
      <c r="T313" s="14"/>
      <c r="U313" s="14"/>
      <c r="V313" s="14"/>
      <c r="W313" s="14"/>
      <c r="X313" s="14"/>
      <c r="Y313" s="14"/>
      <c r="Z313" s="14"/>
      <c r="AA313" s="14"/>
    </row>
    <row r="314" spans="1:27" ht="13" x14ac:dyDescent="0.15">
      <c r="A314" s="14"/>
      <c r="B314" s="14"/>
      <c r="C314" s="14"/>
      <c r="D314" s="14"/>
      <c r="E314" s="14"/>
      <c r="F314" s="14"/>
      <c r="G314" s="14"/>
      <c r="H314" s="14"/>
      <c r="I314" s="14"/>
      <c r="J314" s="24"/>
      <c r="K314" s="14"/>
      <c r="L314" s="14"/>
      <c r="M314" s="14"/>
      <c r="N314" s="14"/>
      <c r="O314" s="14"/>
      <c r="P314" s="14"/>
      <c r="Q314" s="14"/>
      <c r="R314" s="14"/>
      <c r="S314" s="14"/>
      <c r="T314" s="14"/>
      <c r="U314" s="14"/>
      <c r="V314" s="14"/>
      <c r="W314" s="14"/>
      <c r="X314" s="14"/>
      <c r="Y314" s="14"/>
      <c r="Z314" s="14"/>
      <c r="AA314" s="14"/>
    </row>
    <row r="315" spans="1:27" ht="13" x14ac:dyDescent="0.15">
      <c r="A315" s="14"/>
      <c r="B315" s="14"/>
      <c r="C315" s="14"/>
      <c r="D315" s="14"/>
      <c r="E315" s="14"/>
      <c r="F315" s="14"/>
      <c r="G315" s="14"/>
      <c r="H315" s="14"/>
      <c r="I315" s="14"/>
      <c r="J315" s="24"/>
      <c r="K315" s="14"/>
      <c r="L315" s="14"/>
      <c r="M315" s="14"/>
      <c r="N315" s="14"/>
      <c r="O315" s="14"/>
      <c r="P315" s="14"/>
      <c r="Q315" s="14"/>
      <c r="R315" s="14"/>
      <c r="S315" s="14"/>
      <c r="T315" s="14"/>
      <c r="U315" s="14"/>
      <c r="V315" s="14"/>
      <c r="W315" s="14"/>
      <c r="X315" s="14"/>
      <c r="Y315" s="14"/>
      <c r="Z315" s="14"/>
      <c r="AA315" s="14"/>
    </row>
    <row r="316" spans="1:27" ht="13" x14ac:dyDescent="0.15">
      <c r="A316" s="14"/>
      <c r="B316" s="14"/>
      <c r="C316" s="14"/>
      <c r="D316" s="14"/>
      <c r="E316" s="14"/>
      <c r="F316" s="14"/>
      <c r="G316" s="14"/>
      <c r="H316" s="14"/>
      <c r="I316" s="14"/>
      <c r="J316" s="24"/>
      <c r="K316" s="14"/>
      <c r="L316" s="14"/>
      <c r="M316" s="14"/>
      <c r="N316" s="14"/>
      <c r="O316" s="14"/>
      <c r="P316" s="14"/>
      <c r="Q316" s="14"/>
      <c r="R316" s="14"/>
      <c r="S316" s="14"/>
      <c r="T316" s="14"/>
      <c r="U316" s="14"/>
      <c r="V316" s="14"/>
      <c r="W316" s="14"/>
      <c r="X316" s="14"/>
      <c r="Y316" s="14"/>
      <c r="Z316" s="14"/>
      <c r="AA316" s="14"/>
    </row>
    <row r="317" spans="1:27" ht="13" x14ac:dyDescent="0.15">
      <c r="A317" s="14"/>
      <c r="B317" s="14"/>
      <c r="C317" s="14"/>
      <c r="D317" s="14"/>
      <c r="E317" s="14"/>
      <c r="F317" s="14"/>
      <c r="G317" s="14"/>
      <c r="H317" s="14"/>
      <c r="I317" s="14"/>
      <c r="J317" s="24"/>
      <c r="K317" s="14"/>
      <c r="L317" s="14"/>
      <c r="M317" s="14"/>
      <c r="N317" s="14"/>
      <c r="O317" s="14"/>
      <c r="P317" s="14"/>
      <c r="Q317" s="14"/>
      <c r="R317" s="14"/>
      <c r="S317" s="14"/>
      <c r="T317" s="14"/>
      <c r="U317" s="14"/>
      <c r="V317" s="14"/>
      <c r="W317" s="14"/>
      <c r="X317" s="14"/>
      <c r="Y317" s="14"/>
      <c r="Z317" s="14"/>
      <c r="AA317" s="14"/>
    </row>
    <row r="318" spans="1:27" ht="13" x14ac:dyDescent="0.15">
      <c r="A318" s="14"/>
      <c r="B318" s="14"/>
      <c r="C318" s="14"/>
      <c r="D318" s="14"/>
      <c r="E318" s="14"/>
      <c r="F318" s="14"/>
      <c r="G318" s="14"/>
      <c r="H318" s="14"/>
      <c r="I318" s="14"/>
      <c r="J318" s="24"/>
      <c r="K318" s="14"/>
      <c r="L318" s="14"/>
      <c r="M318" s="14"/>
      <c r="N318" s="14"/>
      <c r="O318" s="14"/>
      <c r="P318" s="14"/>
      <c r="Q318" s="14"/>
      <c r="R318" s="14"/>
      <c r="S318" s="14"/>
      <c r="T318" s="14"/>
      <c r="U318" s="14"/>
      <c r="V318" s="14"/>
      <c r="W318" s="14"/>
      <c r="X318" s="14"/>
      <c r="Y318" s="14"/>
      <c r="Z318" s="14"/>
      <c r="AA318" s="14"/>
    </row>
    <row r="319" spans="1:27" ht="13" x14ac:dyDescent="0.15">
      <c r="A319" s="14"/>
      <c r="B319" s="14"/>
      <c r="C319" s="14"/>
      <c r="D319" s="14"/>
      <c r="E319" s="14"/>
      <c r="F319" s="14"/>
      <c r="G319" s="14"/>
      <c r="H319" s="14"/>
      <c r="I319" s="14"/>
      <c r="J319" s="24"/>
      <c r="K319" s="14"/>
      <c r="L319" s="14"/>
      <c r="M319" s="14"/>
      <c r="N319" s="14"/>
      <c r="O319" s="14"/>
      <c r="P319" s="14"/>
      <c r="Q319" s="14"/>
      <c r="R319" s="14"/>
      <c r="S319" s="14"/>
      <c r="T319" s="14"/>
      <c r="U319" s="14"/>
      <c r="V319" s="14"/>
      <c r="W319" s="14"/>
      <c r="X319" s="14"/>
      <c r="Y319" s="14"/>
      <c r="Z319" s="14"/>
      <c r="AA319" s="14"/>
    </row>
    <row r="320" spans="1:27" ht="13" x14ac:dyDescent="0.15">
      <c r="A320" s="14"/>
      <c r="B320" s="14"/>
      <c r="C320" s="14"/>
      <c r="D320" s="14"/>
      <c r="E320" s="14"/>
      <c r="F320" s="14"/>
      <c r="G320" s="14"/>
      <c r="H320" s="14"/>
      <c r="I320" s="14"/>
      <c r="J320" s="24"/>
      <c r="K320" s="14"/>
      <c r="L320" s="14"/>
      <c r="M320" s="14"/>
      <c r="N320" s="14"/>
      <c r="O320" s="14"/>
      <c r="P320" s="14"/>
      <c r="Q320" s="14"/>
      <c r="R320" s="14"/>
      <c r="S320" s="14"/>
      <c r="T320" s="14"/>
      <c r="U320" s="14"/>
      <c r="V320" s="14"/>
      <c r="W320" s="14"/>
      <c r="X320" s="14"/>
      <c r="Y320" s="14"/>
      <c r="Z320" s="14"/>
      <c r="AA320" s="14"/>
    </row>
    <row r="321" spans="1:27" ht="13" x14ac:dyDescent="0.15">
      <c r="A321" s="14"/>
      <c r="B321" s="14"/>
      <c r="C321" s="14"/>
      <c r="D321" s="14"/>
      <c r="E321" s="14"/>
      <c r="F321" s="14"/>
      <c r="G321" s="14"/>
      <c r="H321" s="14"/>
      <c r="I321" s="14"/>
      <c r="J321" s="24"/>
      <c r="K321" s="14"/>
      <c r="L321" s="14"/>
      <c r="M321" s="14"/>
      <c r="N321" s="14"/>
      <c r="O321" s="14"/>
      <c r="P321" s="14"/>
      <c r="Q321" s="14"/>
      <c r="R321" s="14"/>
      <c r="S321" s="14"/>
      <c r="T321" s="14"/>
      <c r="U321" s="14"/>
      <c r="V321" s="14"/>
      <c r="W321" s="14"/>
      <c r="X321" s="14"/>
      <c r="Y321" s="14"/>
      <c r="Z321" s="14"/>
      <c r="AA321" s="14"/>
    </row>
    <row r="322" spans="1:27" ht="13" x14ac:dyDescent="0.15">
      <c r="A322" s="14"/>
      <c r="B322" s="14"/>
      <c r="C322" s="14"/>
      <c r="D322" s="14"/>
      <c r="E322" s="14"/>
      <c r="F322" s="14"/>
      <c r="G322" s="14"/>
      <c r="H322" s="14"/>
      <c r="I322" s="14"/>
      <c r="J322" s="24"/>
      <c r="K322" s="14"/>
      <c r="L322" s="14"/>
      <c r="M322" s="14"/>
      <c r="N322" s="14"/>
      <c r="O322" s="14"/>
      <c r="P322" s="14"/>
      <c r="Q322" s="14"/>
      <c r="R322" s="14"/>
      <c r="S322" s="14"/>
      <c r="T322" s="14"/>
      <c r="U322" s="14"/>
      <c r="V322" s="14"/>
      <c r="W322" s="14"/>
      <c r="X322" s="14"/>
      <c r="Y322" s="14"/>
      <c r="Z322" s="14"/>
      <c r="AA322" s="14"/>
    </row>
    <row r="323" spans="1:27" ht="13" x14ac:dyDescent="0.15">
      <c r="A323" s="14"/>
      <c r="B323" s="14"/>
      <c r="C323" s="14"/>
      <c r="D323" s="14"/>
      <c r="E323" s="14"/>
      <c r="F323" s="14"/>
      <c r="G323" s="14"/>
      <c r="H323" s="14"/>
      <c r="I323" s="14"/>
      <c r="J323" s="24"/>
      <c r="K323" s="14"/>
      <c r="L323" s="14"/>
      <c r="M323" s="14"/>
      <c r="N323" s="14"/>
      <c r="O323" s="14"/>
      <c r="P323" s="14"/>
      <c r="Q323" s="14"/>
      <c r="R323" s="14"/>
      <c r="S323" s="14"/>
      <c r="T323" s="14"/>
      <c r="U323" s="14"/>
      <c r="V323" s="14"/>
      <c r="W323" s="14"/>
      <c r="X323" s="14"/>
      <c r="Y323" s="14"/>
      <c r="Z323" s="14"/>
      <c r="AA323" s="14"/>
    </row>
    <row r="324" spans="1:27" ht="13" x14ac:dyDescent="0.15">
      <c r="A324" s="14"/>
      <c r="B324" s="14"/>
      <c r="C324" s="14"/>
      <c r="D324" s="14"/>
      <c r="E324" s="14"/>
      <c r="F324" s="14"/>
      <c r="G324" s="14"/>
      <c r="H324" s="14"/>
      <c r="I324" s="14"/>
      <c r="J324" s="24"/>
      <c r="K324" s="14"/>
      <c r="L324" s="14"/>
      <c r="M324" s="14"/>
      <c r="N324" s="14"/>
      <c r="O324" s="14"/>
      <c r="P324" s="14"/>
      <c r="Q324" s="14"/>
      <c r="R324" s="14"/>
      <c r="S324" s="14"/>
      <c r="T324" s="14"/>
      <c r="U324" s="14"/>
      <c r="V324" s="14"/>
      <c r="W324" s="14"/>
      <c r="X324" s="14"/>
      <c r="Y324" s="14"/>
      <c r="Z324" s="14"/>
      <c r="AA324" s="14"/>
    </row>
    <row r="325" spans="1:27" ht="13" x14ac:dyDescent="0.15">
      <c r="A325" s="14"/>
      <c r="B325" s="14"/>
      <c r="C325" s="14"/>
      <c r="D325" s="14"/>
      <c r="E325" s="14"/>
      <c r="F325" s="14"/>
      <c r="G325" s="14"/>
      <c r="H325" s="14"/>
      <c r="I325" s="14"/>
      <c r="J325" s="24"/>
      <c r="K325" s="14"/>
      <c r="L325" s="14"/>
      <c r="M325" s="14"/>
      <c r="N325" s="14"/>
      <c r="O325" s="14"/>
      <c r="P325" s="14"/>
      <c r="Q325" s="14"/>
      <c r="R325" s="14"/>
      <c r="S325" s="14"/>
      <c r="T325" s="14"/>
      <c r="U325" s="14"/>
      <c r="V325" s="14"/>
      <c r="W325" s="14"/>
      <c r="X325" s="14"/>
      <c r="Y325" s="14"/>
      <c r="Z325" s="14"/>
      <c r="AA325" s="14"/>
    </row>
    <row r="326" spans="1:27" ht="13" x14ac:dyDescent="0.15">
      <c r="A326" s="14"/>
      <c r="B326" s="14"/>
      <c r="C326" s="14"/>
      <c r="D326" s="14"/>
      <c r="E326" s="14"/>
      <c r="F326" s="14"/>
      <c r="G326" s="14"/>
      <c r="H326" s="14"/>
      <c r="I326" s="14"/>
      <c r="J326" s="24"/>
      <c r="K326" s="14"/>
      <c r="L326" s="14"/>
      <c r="M326" s="14"/>
      <c r="N326" s="14"/>
      <c r="O326" s="14"/>
      <c r="P326" s="14"/>
      <c r="Q326" s="14"/>
      <c r="R326" s="14"/>
      <c r="S326" s="14"/>
      <c r="T326" s="14"/>
      <c r="U326" s="14"/>
      <c r="V326" s="14"/>
      <c r="W326" s="14"/>
      <c r="X326" s="14"/>
      <c r="Y326" s="14"/>
      <c r="Z326" s="14"/>
      <c r="AA326" s="14"/>
    </row>
    <row r="327" spans="1:27" ht="13" x14ac:dyDescent="0.15">
      <c r="A327" s="14"/>
      <c r="B327" s="14"/>
      <c r="C327" s="14"/>
      <c r="D327" s="14"/>
      <c r="E327" s="14"/>
      <c r="F327" s="14"/>
      <c r="G327" s="14"/>
      <c r="H327" s="14"/>
      <c r="I327" s="14"/>
      <c r="J327" s="24"/>
      <c r="K327" s="14"/>
      <c r="L327" s="14"/>
      <c r="M327" s="14"/>
      <c r="N327" s="14"/>
      <c r="O327" s="14"/>
      <c r="P327" s="14"/>
      <c r="Q327" s="14"/>
      <c r="R327" s="14"/>
      <c r="S327" s="14"/>
      <c r="T327" s="14"/>
      <c r="U327" s="14"/>
      <c r="V327" s="14"/>
      <c r="W327" s="14"/>
      <c r="X327" s="14"/>
      <c r="Y327" s="14"/>
      <c r="Z327" s="14"/>
      <c r="AA327" s="14"/>
    </row>
    <row r="328" spans="1:27" ht="13" x14ac:dyDescent="0.15">
      <c r="A328" s="14"/>
      <c r="B328" s="14"/>
      <c r="C328" s="14"/>
      <c r="D328" s="14"/>
      <c r="E328" s="14"/>
      <c r="F328" s="14"/>
      <c r="G328" s="14"/>
      <c r="H328" s="14"/>
      <c r="I328" s="14"/>
      <c r="J328" s="24"/>
      <c r="K328" s="14"/>
      <c r="L328" s="14"/>
      <c r="M328" s="14"/>
      <c r="N328" s="14"/>
      <c r="O328" s="14"/>
      <c r="P328" s="14"/>
      <c r="Q328" s="14"/>
      <c r="R328" s="14"/>
      <c r="S328" s="14"/>
      <c r="T328" s="14"/>
      <c r="U328" s="14"/>
      <c r="V328" s="14"/>
      <c r="W328" s="14"/>
      <c r="X328" s="14"/>
      <c r="Y328" s="14"/>
      <c r="Z328" s="14"/>
      <c r="AA328" s="14"/>
    </row>
    <row r="329" spans="1:27" ht="13" x14ac:dyDescent="0.15">
      <c r="A329" s="14"/>
      <c r="B329" s="14"/>
      <c r="C329" s="14"/>
      <c r="D329" s="14"/>
      <c r="E329" s="14"/>
      <c r="F329" s="14"/>
      <c r="G329" s="14"/>
      <c r="H329" s="14"/>
      <c r="I329" s="14"/>
      <c r="J329" s="24"/>
      <c r="K329" s="14"/>
      <c r="L329" s="14"/>
      <c r="M329" s="14"/>
      <c r="N329" s="14"/>
      <c r="O329" s="14"/>
      <c r="P329" s="14"/>
      <c r="Q329" s="14"/>
      <c r="R329" s="14"/>
      <c r="S329" s="14"/>
      <c r="T329" s="14"/>
      <c r="U329" s="14"/>
      <c r="V329" s="14"/>
      <c r="W329" s="14"/>
      <c r="X329" s="14"/>
      <c r="Y329" s="14"/>
      <c r="Z329" s="14"/>
      <c r="AA329" s="14"/>
    </row>
    <row r="330" spans="1:27" ht="13" x14ac:dyDescent="0.15">
      <c r="A330" s="14"/>
      <c r="B330" s="14"/>
      <c r="C330" s="14"/>
      <c r="D330" s="14"/>
      <c r="E330" s="14"/>
      <c r="F330" s="14"/>
      <c r="G330" s="14"/>
      <c r="H330" s="14"/>
      <c r="I330" s="14"/>
      <c r="J330" s="24"/>
      <c r="K330" s="14"/>
      <c r="L330" s="14"/>
      <c r="M330" s="14"/>
      <c r="N330" s="14"/>
      <c r="O330" s="14"/>
      <c r="P330" s="14"/>
      <c r="Q330" s="14"/>
      <c r="R330" s="14"/>
      <c r="S330" s="14"/>
      <c r="T330" s="14"/>
      <c r="U330" s="14"/>
      <c r="V330" s="14"/>
      <c r="W330" s="14"/>
      <c r="X330" s="14"/>
      <c r="Y330" s="14"/>
      <c r="Z330" s="14"/>
      <c r="AA330" s="14"/>
    </row>
    <row r="331" spans="1:27" ht="13" x14ac:dyDescent="0.15">
      <c r="A331" s="14"/>
      <c r="B331" s="14"/>
      <c r="C331" s="14"/>
      <c r="D331" s="14"/>
      <c r="E331" s="14"/>
      <c r="F331" s="14"/>
      <c r="G331" s="14"/>
      <c r="H331" s="14"/>
      <c r="I331" s="14"/>
      <c r="J331" s="24"/>
      <c r="K331" s="14"/>
      <c r="L331" s="14"/>
      <c r="M331" s="14"/>
      <c r="N331" s="14"/>
      <c r="O331" s="14"/>
      <c r="P331" s="14"/>
      <c r="Q331" s="14"/>
      <c r="R331" s="14"/>
      <c r="S331" s="14"/>
      <c r="T331" s="14"/>
      <c r="U331" s="14"/>
      <c r="V331" s="14"/>
      <c r="W331" s="14"/>
      <c r="X331" s="14"/>
      <c r="Y331" s="14"/>
      <c r="Z331" s="14"/>
      <c r="AA331" s="14"/>
    </row>
    <row r="332" spans="1:27" ht="13" x14ac:dyDescent="0.15">
      <c r="A332" s="14"/>
      <c r="B332" s="14"/>
      <c r="C332" s="14"/>
      <c r="D332" s="14"/>
      <c r="E332" s="14"/>
      <c r="F332" s="14"/>
      <c r="G332" s="14"/>
      <c r="H332" s="14"/>
      <c r="I332" s="14"/>
      <c r="J332" s="24"/>
      <c r="K332" s="14"/>
      <c r="L332" s="14"/>
      <c r="M332" s="14"/>
      <c r="N332" s="14"/>
      <c r="O332" s="14"/>
      <c r="P332" s="14"/>
      <c r="Q332" s="14"/>
      <c r="R332" s="14"/>
      <c r="S332" s="14"/>
      <c r="T332" s="14"/>
      <c r="U332" s="14"/>
      <c r="V332" s="14"/>
      <c r="W332" s="14"/>
      <c r="X332" s="14"/>
      <c r="Y332" s="14"/>
      <c r="Z332" s="14"/>
      <c r="AA332" s="14"/>
    </row>
    <row r="333" spans="1:27" ht="13" x14ac:dyDescent="0.15">
      <c r="A333" s="14"/>
      <c r="B333" s="14"/>
      <c r="C333" s="14"/>
      <c r="D333" s="14"/>
      <c r="E333" s="14"/>
      <c r="F333" s="14"/>
      <c r="G333" s="14"/>
      <c r="H333" s="14"/>
      <c r="I333" s="14"/>
      <c r="J333" s="24"/>
      <c r="K333" s="14"/>
      <c r="L333" s="14"/>
      <c r="M333" s="14"/>
      <c r="N333" s="14"/>
      <c r="O333" s="14"/>
      <c r="P333" s="14"/>
      <c r="Q333" s="14"/>
      <c r="R333" s="14"/>
      <c r="S333" s="14"/>
      <c r="T333" s="14"/>
      <c r="U333" s="14"/>
      <c r="V333" s="14"/>
      <c r="W333" s="14"/>
      <c r="X333" s="14"/>
      <c r="Y333" s="14"/>
      <c r="Z333" s="14"/>
      <c r="AA333" s="14"/>
    </row>
    <row r="334" spans="1:27" ht="13" x14ac:dyDescent="0.15">
      <c r="A334" s="14"/>
      <c r="B334" s="14"/>
      <c r="C334" s="14"/>
      <c r="D334" s="14"/>
      <c r="E334" s="14"/>
      <c r="F334" s="14"/>
      <c r="G334" s="14"/>
      <c r="H334" s="14"/>
      <c r="I334" s="14"/>
      <c r="J334" s="24"/>
      <c r="K334" s="14"/>
      <c r="L334" s="14"/>
      <c r="M334" s="14"/>
      <c r="N334" s="14"/>
      <c r="O334" s="14"/>
      <c r="P334" s="14"/>
      <c r="Q334" s="14"/>
      <c r="R334" s="14"/>
      <c r="S334" s="14"/>
      <c r="T334" s="14"/>
      <c r="U334" s="14"/>
      <c r="V334" s="14"/>
      <c r="W334" s="14"/>
      <c r="X334" s="14"/>
      <c r="Y334" s="14"/>
      <c r="Z334" s="14"/>
      <c r="AA334" s="14"/>
    </row>
    <row r="335" spans="1:27" ht="13" x14ac:dyDescent="0.15">
      <c r="A335" s="14"/>
      <c r="B335" s="14"/>
      <c r="C335" s="14"/>
      <c r="D335" s="14"/>
      <c r="E335" s="14"/>
      <c r="F335" s="14"/>
      <c r="G335" s="14"/>
      <c r="H335" s="14"/>
      <c r="I335" s="14"/>
      <c r="J335" s="24"/>
      <c r="K335" s="14"/>
      <c r="L335" s="14"/>
      <c r="M335" s="14"/>
      <c r="N335" s="14"/>
      <c r="O335" s="14"/>
      <c r="P335" s="14"/>
      <c r="Q335" s="14"/>
      <c r="R335" s="14"/>
      <c r="S335" s="14"/>
      <c r="T335" s="14"/>
      <c r="U335" s="14"/>
      <c r="V335" s="14"/>
      <c r="W335" s="14"/>
      <c r="X335" s="14"/>
      <c r="Y335" s="14"/>
      <c r="Z335" s="14"/>
      <c r="AA335" s="14"/>
    </row>
    <row r="336" spans="1:27" ht="13" x14ac:dyDescent="0.15">
      <c r="A336" s="14"/>
      <c r="B336" s="14"/>
      <c r="C336" s="14"/>
      <c r="D336" s="14"/>
      <c r="E336" s="14"/>
      <c r="F336" s="14"/>
      <c r="G336" s="14"/>
      <c r="H336" s="14"/>
      <c r="I336" s="14"/>
      <c r="J336" s="24"/>
      <c r="K336" s="14"/>
      <c r="L336" s="14"/>
      <c r="M336" s="14"/>
      <c r="N336" s="14"/>
      <c r="O336" s="14"/>
      <c r="P336" s="14"/>
      <c r="Q336" s="14"/>
      <c r="R336" s="14"/>
      <c r="S336" s="14"/>
      <c r="T336" s="14"/>
      <c r="U336" s="14"/>
      <c r="V336" s="14"/>
      <c r="W336" s="14"/>
      <c r="X336" s="14"/>
      <c r="Y336" s="14"/>
      <c r="Z336" s="14"/>
      <c r="AA336" s="14"/>
    </row>
    <row r="337" spans="1:27" ht="13" x14ac:dyDescent="0.15">
      <c r="A337" s="14"/>
      <c r="B337" s="14"/>
      <c r="C337" s="14"/>
      <c r="D337" s="14"/>
      <c r="E337" s="14"/>
      <c r="F337" s="14"/>
      <c r="G337" s="14"/>
      <c r="H337" s="14"/>
      <c r="I337" s="14"/>
      <c r="J337" s="24"/>
      <c r="K337" s="14"/>
      <c r="L337" s="14"/>
      <c r="M337" s="14"/>
      <c r="N337" s="14"/>
      <c r="O337" s="14"/>
      <c r="P337" s="14"/>
      <c r="Q337" s="14"/>
      <c r="R337" s="14"/>
      <c r="S337" s="14"/>
      <c r="T337" s="14"/>
      <c r="U337" s="14"/>
      <c r="V337" s="14"/>
      <c r="W337" s="14"/>
      <c r="X337" s="14"/>
      <c r="Y337" s="14"/>
      <c r="Z337" s="14"/>
      <c r="AA337" s="14"/>
    </row>
    <row r="338" spans="1:27" ht="13" x14ac:dyDescent="0.15">
      <c r="A338" s="14"/>
      <c r="B338" s="14"/>
      <c r="C338" s="14"/>
      <c r="D338" s="14"/>
      <c r="E338" s="14"/>
      <c r="F338" s="14"/>
      <c r="G338" s="14"/>
      <c r="H338" s="14"/>
      <c r="I338" s="14"/>
      <c r="J338" s="24"/>
      <c r="K338" s="14"/>
      <c r="L338" s="14"/>
      <c r="M338" s="14"/>
      <c r="N338" s="14"/>
      <c r="O338" s="14"/>
      <c r="P338" s="14"/>
      <c r="Q338" s="14"/>
      <c r="R338" s="14"/>
      <c r="S338" s="14"/>
      <c r="T338" s="14"/>
      <c r="U338" s="14"/>
      <c r="V338" s="14"/>
      <c r="W338" s="14"/>
      <c r="X338" s="14"/>
      <c r="Y338" s="14"/>
      <c r="Z338" s="14"/>
      <c r="AA338" s="14"/>
    </row>
    <row r="339" spans="1:27" ht="13" x14ac:dyDescent="0.15">
      <c r="A339" s="14"/>
      <c r="B339" s="14"/>
      <c r="C339" s="14"/>
      <c r="D339" s="14"/>
      <c r="E339" s="14"/>
      <c r="F339" s="14"/>
      <c r="G339" s="14"/>
      <c r="H339" s="14"/>
      <c r="I339" s="14"/>
      <c r="J339" s="24"/>
      <c r="K339" s="14"/>
      <c r="L339" s="14"/>
      <c r="M339" s="14"/>
      <c r="N339" s="14"/>
      <c r="O339" s="14"/>
      <c r="P339" s="14"/>
      <c r="Q339" s="14"/>
      <c r="R339" s="14"/>
      <c r="S339" s="14"/>
      <c r="T339" s="14"/>
      <c r="U339" s="14"/>
      <c r="V339" s="14"/>
      <c r="W339" s="14"/>
      <c r="X339" s="14"/>
      <c r="Y339" s="14"/>
      <c r="Z339" s="14"/>
      <c r="AA339" s="14"/>
    </row>
    <row r="340" spans="1:27" ht="13" x14ac:dyDescent="0.15">
      <c r="A340" s="14"/>
      <c r="B340" s="14"/>
      <c r="C340" s="14"/>
      <c r="D340" s="14"/>
      <c r="E340" s="14"/>
      <c r="F340" s="14"/>
      <c r="G340" s="14"/>
      <c r="H340" s="14"/>
      <c r="I340" s="14"/>
      <c r="J340" s="24"/>
      <c r="K340" s="14"/>
      <c r="L340" s="14"/>
      <c r="M340" s="14"/>
      <c r="N340" s="14"/>
      <c r="O340" s="14"/>
      <c r="P340" s="14"/>
      <c r="Q340" s="14"/>
      <c r="R340" s="14"/>
      <c r="S340" s="14"/>
      <c r="T340" s="14"/>
      <c r="U340" s="14"/>
      <c r="V340" s="14"/>
      <c r="W340" s="14"/>
      <c r="X340" s="14"/>
      <c r="Y340" s="14"/>
      <c r="Z340" s="14"/>
      <c r="AA340" s="14"/>
    </row>
    <row r="341" spans="1:27" ht="13" x14ac:dyDescent="0.15">
      <c r="A341" s="14"/>
      <c r="B341" s="14"/>
      <c r="C341" s="14"/>
      <c r="D341" s="14"/>
      <c r="E341" s="14"/>
      <c r="F341" s="14"/>
      <c r="G341" s="14"/>
      <c r="H341" s="14"/>
      <c r="I341" s="14"/>
      <c r="J341" s="24"/>
      <c r="K341" s="14"/>
      <c r="L341" s="14"/>
      <c r="M341" s="14"/>
      <c r="N341" s="14"/>
      <c r="O341" s="14"/>
      <c r="P341" s="14"/>
      <c r="Q341" s="14"/>
      <c r="R341" s="14"/>
      <c r="S341" s="14"/>
      <c r="T341" s="14"/>
      <c r="U341" s="14"/>
      <c r="V341" s="14"/>
      <c r="W341" s="14"/>
      <c r="X341" s="14"/>
      <c r="Y341" s="14"/>
      <c r="Z341" s="14"/>
      <c r="AA341" s="14"/>
    </row>
    <row r="342" spans="1:27" ht="13" x14ac:dyDescent="0.15">
      <c r="A342" s="14"/>
      <c r="B342" s="14"/>
      <c r="C342" s="14"/>
      <c r="D342" s="14"/>
      <c r="E342" s="14"/>
      <c r="F342" s="14"/>
      <c r="G342" s="14"/>
      <c r="H342" s="14"/>
      <c r="I342" s="14"/>
      <c r="J342" s="24"/>
      <c r="K342" s="14"/>
      <c r="L342" s="14"/>
      <c r="M342" s="14"/>
      <c r="N342" s="14"/>
      <c r="O342" s="14"/>
      <c r="P342" s="14"/>
      <c r="Q342" s="14"/>
      <c r="R342" s="14"/>
      <c r="S342" s="14"/>
      <c r="T342" s="14"/>
      <c r="U342" s="14"/>
      <c r="V342" s="14"/>
      <c r="W342" s="14"/>
      <c r="X342" s="14"/>
      <c r="Y342" s="14"/>
      <c r="Z342" s="14"/>
      <c r="AA342" s="14"/>
    </row>
    <row r="343" spans="1:27" ht="13" x14ac:dyDescent="0.15">
      <c r="A343" s="14"/>
      <c r="B343" s="14"/>
      <c r="C343" s="14"/>
      <c r="D343" s="14"/>
      <c r="E343" s="14"/>
      <c r="F343" s="14"/>
      <c r="G343" s="14"/>
      <c r="H343" s="14"/>
      <c r="I343" s="14"/>
      <c r="J343" s="24"/>
      <c r="K343" s="14"/>
      <c r="L343" s="14"/>
      <c r="M343" s="14"/>
      <c r="N343" s="14"/>
      <c r="O343" s="14"/>
      <c r="P343" s="14"/>
      <c r="Q343" s="14"/>
      <c r="R343" s="14"/>
      <c r="S343" s="14"/>
      <c r="T343" s="14"/>
      <c r="U343" s="14"/>
      <c r="V343" s="14"/>
      <c r="W343" s="14"/>
      <c r="X343" s="14"/>
      <c r="Y343" s="14"/>
      <c r="Z343" s="14"/>
      <c r="AA343" s="14"/>
    </row>
    <row r="344" spans="1:27" ht="13" x14ac:dyDescent="0.15">
      <c r="A344" s="14"/>
      <c r="B344" s="14"/>
      <c r="C344" s="14"/>
      <c r="D344" s="14"/>
      <c r="E344" s="14"/>
      <c r="F344" s="14"/>
      <c r="G344" s="14"/>
      <c r="H344" s="14"/>
      <c r="I344" s="14"/>
      <c r="J344" s="24"/>
      <c r="K344" s="14"/>
      <c r="L344" s="14"/>
      <c r="M344" s="14"/>
      <c r="N344" s="14"/>
      <c r="O344" s="14"/>
      <c r="P344" s="14"/>
      <c r="Q344" s="14"/>
      <c r="R344" s="14"/>
      <c r="S344" s="14"/>
      <c r="T344" s="14"/>
      <c r="U344" s="14"/>
      <c r="V344" s="14"/>
      <c r="W344" s="14"/>
      <c r="X344" s="14"/>
      <c r="Y344" s="14"/>
      <c r="Z344" s="14"/>
      <c r="AA344" s="14"/>
    </row>
    <row r="345" spans="1:27" ht="13" x14ac:dyDescent="0.15">
      <c r="A345" s="14"/>
      <c r="B345" s="14"/>
      <c r="C345" s="14"/>
      <c r="D345" s="14"/>
      <c r="E345" s="14"/>
      <c r="F345" s="14"/>
      <c r="G345" s="14"/>
      <c r="H345" s="14"/>
      <c r="I345" s="14"/>
      <c r="J345" s="24"/>
      <c r="K345" s="14"/>
      <c r="L345" s="14"/>
      <c r="M345" s="14"/>
      <c r="N345" s="14"/>
      <c r="O345" s="14"/>
      <c r="P345" s="14"/>
      <c r="Q345" s="14"/>
      <c r="R345" s="14"/>
      <c r="S345" s="14"/>
      <c r="T345" s="14"/>
      <c r="U345" s="14"/>
      <c r="V345" s="14"/>
      <c r="W345" s="14"/>
      <c r="X345" s="14"/>
      <c r="Y345" s="14"/>
      <c r="Z345" s="14"/>
      <c r="AA345" s="14"/>
    </row>
    <row r="346" spans="1:27" ht="13" x14ac:dyDescent="0.15">
      <c r="A346" s="14"/>
      <c r="B346" s="14"/>
      <c r="C346" s="14"/>
      <c r="D346" s="14"/>
      <c r="E346" s="14"/>
      <c r="F346" s="14"/>
      <c r="G346" s="14"/>
      <c r="H346" s="14"/>
      <c r="I346" s="14"/>
      <c r="J346" s="24"/>
      <c r="K346" s="14"/>
      <c r="L346" s="14"/>
      <c r="M346" s="14"/>
      <c r="N346" s="14"/>
      <c r="O346" s="14"/>
      <c r="P346" s="14"/>
      <c r="Q346" s="14"/>
      <c r="R346" s="14"/>
      <c r="S346" s="14"/>
      <c r="T346" s="14"/>
      <c r="U346" s="14"/>
      <c r="V346" s="14"/>
      <c r="W346" s="14"/>
      <c r="X346" s="14"/>
      <c r="Y346" s="14"/>
      <c r="Z346" s="14"/>
      <c r="AA346" s="14"/>
    </row>
    <row r="347" spans="1:27" ht="13" x14ac:dyDescent="0.15">
      <c r="A347" s="14"/>
      <c r="B347" s="14"/>
      <c r="C347" s="14"/>
      <c r="D347" s="14"/>
      <c r="E347" s="14"/>
      <c r="F347" s="14"/>
      <c r="G347" s="14"/>
      <c r="H347" s="14"/>
      <c r="I347" s="14"/>
      <c r="J347" s="24"/>
      <c r="K347" s="14"/>
      <c r="L347" s="14"/>
      <c r="M347" s="14"/>
      <c r="N347" s="14"/>
      <c r="O347" s="14"/>
      <c r="P347" s="14"/>
      <c r="Q347" s="14"/>
      <c r="R347" s="14"/>
      <c r="S347" s="14"/>
      <c r="T347" s="14"/>
      <c r="U347" s="14"/>
      <c r="V347" s="14"/>
      <c r="W347" s="14"/>
      <c r="X347" s="14"/>
      <c r="Y347" s="14"/>
      <c r="Z347" s="14"/>
      <c r="AA347" s="14"/>
    </row>
    <row r="348" spans="1:27" ht="13" x14ac:dyDescent="0.15">
      <c r="A348" s="14"/>
      <c r="B348" s="14"/>
      <c r="C348" s="14"/>
      <c r="D348" s="14"/>
      <c r="E348" s="14"/>
      <c r="F348" s="14"/>
      <c r="G348" s="14"/>
      <c r="H348" s="14"/>
      <c r="I348" s="14"/>
      <c r="J348" s="24"/>
      <c r="K348" s="14"/>
      <c r="L348" s="14"/>
      <c r="M348" s="14"/>
      <c r="N348" s="14"/>
      <c r="O348" s="14"/>
      <c r="P348" s="14"/>
      <c r="Q348" s="14"/>
      <c r="R348" s="14"/>
      <c r="S348" s="14"/>
      <c r="T348" s="14"/>
      <c r="U348" s="14"/>
      <c r="V348" s="14"/>
      <c r="W348" s="14"/>
      <c r="X348" s="14"/>
      <c r="Y348" s="14"/>
      <c r="Z348" s="14"/>
      <c r="AA348" s="14"/>
    </row>
    <row r="349" spans="1:27" ht="13" x14ac:dyDescent="0.15">
      <c r="A349" s="14"/>
      <c r="B349" s="14"/>
      <c r="C349" s="14"/>
      <c r="D349" s="14"/>
      <c r="E349" s="14"/>
      <c r="F349" s="14"/>
      <c r="G349" s="14"/>
      <c r="H349" s="14"/>
      <c r="I349" s="14"/>
      <c r="J349" s="24"/>
      <c r="K349" s="14"/>
      <c r="L349" s="14"/>
      <c r="M349" s="14"/>
      <c r="N349" s="14"/>
      <c r="O349" s="14"/>
      <c r="P349" s="14"/>
      <c r="Q349" s="14"/>
      <c r="R349" s="14"/>
      <c r="S349" s="14"/>
      <c r="T349" s="14"/>
      <c r="U349" s="14"/>
      <c r="V349" s="14"/>
      <c r="W349" s="14"/>
      <c r="X349" s="14"/>
      <c r="Y349" s="14"/>
      <c r="Z349" s="14"/>
      <c r="AA349" s="14"/>
    </row>
    <row r="350" spans="1:27" ht="13" x14ac:dyDescent="0.15">
      <c r="A350" s="14"/>
      <c r="B350" s="14"/>
      <c r="C350" s="14"/>
      <c r="D350" s="14"/>
      <c r="E350" s="14"/>
      <c r="F350" s="14"/>
      <c r="G350" s="14"/>
      <c r="H350" s="14"/>
      <c r="I350" s="14"/>
      <c r="J350" s="24"/>
      <c r="K350" s="14"/>
      <c r="L350" s="14"/>
      <c r="M350" s="14"/>
      <c r="N350" s="14"/>
      <c r="O350" s="14"/>
      <c r="P350" s="14"/>
      <c r="Q350" s="14"/>
      <c r="R350" s="14"/>
      <c r="S350" s="14"/>
      <c r="T350" s="14"/>
      <c r="U350" s="14"/>
      <c r="V350" s="14"/>
      <c r="W350" s="14"/>
      <c r="X350" s="14"/>
      <c r="Y350" s="14"/>
      <c r="Z350" s="14"/>
      <c r="AA350" s="14"/>
    </row>
    <row r="351" spans="1:27" ht="13" x14ac:dyDescent="0.15">
      <c r="A351" s="14"/>
      <c r="B351" s="14"/>
      <c r="C351" s="14"/>
      <c r="D351" s="14"/>
      <c r="E351" s="14"/>
      <c r="F351" s="14"/>
      <c r="G351" s="14"/>
      <c r="H351" s="14"/>
      <c r="I351" s="14"/>
      <c r="J351" s="24"/>
      <c r="K351" s="14"/>
      <c r="L351" s="14"/>
      <c r="M351" s="14"/>
      <c r="N351" s="14"/>
      <c r="O351" s="14"/>
      <c r="P351" s="14"/>
      <c r="Q351" s="14"/>
      <c r="R351" s="14"/>
      <c r="S351" s="14"/>
      <c r="T351" s="14"/>
      <c r="U351" s="14"/>
      <c r="V351" s="14"/>
      <c r="W351" s="14"/>
      <c r="X351" s="14"/>
      <c r="Y351" s="14"/>
      <c r="Z351" s="14"/>
      <c r="AA351" s="14"/>
    </row>
    <row r="352" spans="1:27" ht="13" x14ac:dyDescent="0.15">
      <c r="A352" s="14"/>
      <c r="B352" s="14"/>
      <c r="C352" s="14"/>
      <c r="D352" s="14"/>
      <c r="E352" s="14"/>
      <c r="F352" s="14"/>
      <c r="G352" s="14"/>
      <c r="H352" s="14"/>
      <c r="I352" s="14"/>
      <c r="J352" s="24"/>
      <c r="K352" s="14"/>
      <c r="L352" s="14"/>
      <c r="M352" s="14"/>
      <c r="N352" s="14"/>
      <c r="O352" s="14"/>
      <c r="P352" s="14"/>
      <c r="Q352" s="14"/>
      <c r="R352" s="14"/>
      <c r="S352" s="14"/>
      <c r="T352" s="14"/>
      <c r="U352" s="14"/>
      <c r="V352" s="14"/>
      <c r="W352" s="14"/>
      <c r="X352" s="14"/>
      <c r="Y352" s="14"/>
      <c r="Z352" s="14"/>
      <c r="AA352" s="14"/>
    </row>
    <row r="353" spans="1:27" ht="13" x14ac:dyDescent="0.15">
      <c r="A353" s="14"/>
      <c r="B353" s="14"/>
      <c r="C353" s="14"/>
      <c r="D353" s="14"/>
      <c r="E353" s="14"/>
      <c r="F353" s="14"/>
      <c r="G353" s="14"/>
      <c r="H353" s="14"/>
      <c r="I353" s="14"/>
      <c r="J353" s="24"/>
      <c r="K353" s="14"/>
      <c r="L353" s="14"/>
      <c r="M353" s="14"/>
      <c r="N353" s="14"/>
      <c r="O353" s="14"/>
      <c r="P353" s="14"/>
      <c r="Q353" s="14"/>
      <c r="R353" s="14"/>
      <c r="S353" s="14"/>
      <c r="T353" s="14"/>
      <c r="U353" s="14"/>
      <c r="V353" s="14"/>
      <c r="W353" s="14"/>
      <c r="X353" s="14"/>
      <c r="Y353" s="14"/>
      <c r="Z353" s="14"/>
      <c r="AA353" s="14"/>
    </row>
    <row r="354" spans="1:27" ht="13" x14ac:dyDescent="0.15">
      <c r="A354" s="14"/>
      <c r="B354" s="14"/>
      <c r="C354" s="14"/>
      <c r="D354" s="14"/>
      <c r="E354" s="14"/>
      <c r="F354" s="14"/>
      <c r="G354" s="14"/>
      <c r="H354" s="14"/>
      <c r="I354" s="14"/>
      <c r="J354" s="24"/>
      <c r="K354" s="14"/>
      <c r="L354" s="14"/>
      <c r="M354" s="14"/>
      <c r="N354" s="14"/>
      <c r="O354" s="14"/>
      <c r="P354" s="14"/>
      <c r="Q354" s="14"/>
      <c r="R354" s="14"/>
      <c r="S354" s="14"/>
      <c r="T354" s="14"/>
      <c r="U354" s="14"/>
      <c r="V354" s="14"/>
      <c r="W354" s="14"/>
      <c r="X354" s="14"/>
      <c r="Y354" s="14"/>
      <c r="Z354" s="14"/>
      <c r="AA354" s="14"/>
    </row>
    <row r="355" spans="1:27" ht="13" x14ac:dyDescent="0.15">
      <c r="A355" s="14"/>
      <c r="B355" s="14"/>
      <c r="C355" s="14"/>
      <c r="D355" s="14"/>
      <c r="E355" s="14"/>
      <c r="F355" s="14"/>
      <c r="G355" s="14"/>
      <c r="H355" s="14"/>
      <c r="I355" s="14"/>
      <c r="J355" s="24"/>
      <c r="K355" s="14"/>
      <c r="L355" s="14"/>
      <c r="M355" s="14"/>
      <c r="N355" s="14"/>
      <c r="O355" s="14"/>
      <c r="P355" s="14"/>
      <c r="Q355" s="14"/>
      <c r="R355" s="14"/>
      <c r="S355" s="14"/>
      <c r="T355" s="14"/>
      <c r="U355" s="14"/>
      <c r="V355" s="14"/>
      <c r="W355" s="14"/>
      <c r="X355" s="14"/>
      <c r="Y355" s="14"/>
      <c r="Z355" s="14"/>
      <c r="AA355" s="14"/>
    </row>
    <row r="356" spans="1:27" ht="13" x14ac:dyDescent="0.15">
      <c r="A356" s="14"/>
      <c r="B356" s="14"/>
      <c r="C356" s="14"/>
      <c r="D356" s="14"/>
      <c r="E356" s="14"/>
      <c r="F356" s="14"/>
      <c r="G356" s="14"/>
      <c r="H356" s="14"/>
      <c r="I356" s="14"/>
      <c r="J356" s="24"/>
      <c r="K356" s="14"/>
      <c r="L356" s="14"/>
      <c r="M356" s="14"/>
      <c r="N356" s="14"/>
      <c r="O356" s="14"/>
      <c r="P356" s="14"/>
      <c r="Q356" s="14"/>
      <c r="R356" s="14"/>
      <c r="S356" s="14"/>
      <c r="T356" s="14"/>
      <c r="U356" s="14"/>
      <c r="V356" s="14"/>
      <c r="W356" s="14"/>
      <c r="X356" s="14"/>
      <c r="Y356" s="14"/>
      <c r="Z356" s="14"/>
      <c r="AA356" s="14"/>
    </row>
    <row r="357" spans="1:27" ht="13" x14ac:dyDescent="0.15">
      <c r="A357" s="14"/>
      <c r="B357" s="14"/>
      <c r="C357" s="14"/>
      <c r="D357" s="14"/>
      <c r="E357" s="14"/>
      <c r="F357" s="14"/>
      <c r="G357" s="14"/>
      <c r="H357" s="14"/>
      <c r="I357" s="14"/>
      <c r="J357" s="24"/>
      <c r="K357" s="14"/>
      <c r="L357" s="14"/>
      <c r="M357" s="14"/>
      <c r="N357" s="14"/>
      <c r="O357" s="14"/>
      <c r="P357" s="14"/>
      <c r="Q357" s="14"/>
      <c r="R357" s="14"/>
      <c r="S357" s="14"/>
      <c r="T357" s="14"/>
      <c r="U357" s="14"/>
      <c r="V357" s="14"/>
      <c r="W357" s="14"/>
      <c r="X357" s="14"/>
      <c r="Y357" s="14"/>
      <c r="Z357" s="14"/>
      <c r="AA357" s="14"/>
    </row>
    <row r="358" spans="1:27" ht="13" x14ac:dyDescent="0.15">
      <c r="A358" s="14"/>
      <c r="B358" s="14"/>
      <c r="C358" s="14"/>
      <c r="D358" s="14"/>
      <c r="E358" s="14"/>
      <c r="F358" s="14"/>
      <c r="G358" s="14"/>
      <c r="H358" s="14"/>
      <c r="I358" s="14"/>
      <c r="J358" s="24"/>
      <c r="K358" s="14"/>
      <c r="L358" s="14"/>
      <c r="M358" s="14"/>
      <c r="N358" s="14"/>
      <c r="O358" s="14"/>
      <c r="P358" s="14"/>
      <c r="Q358" s="14"/>
      <c r="R358" s="14"/>
      <c r="S358" s="14"/>
      <c r="T358" s="14"/>
      <c r="U358" s="14"/>
      <c r="V358" s="14"/>
      <c r="W358" s="14"/>
      <c r="X358" s="14"/>
      <c r="Y358" s="14"/>
      <c r="Z358" s="14"/>
      <c r="AA358" s="14"/>
    </row>
    <row r="359" spans="1:27" ht="13" x14ac:dyDescent="0.15">
      <c r="A359" s="14"/>
      <c r="B359" s="14"/>
      <c r="C359" s="14"/>
      <c r="D359" s="14"/>
      <c r="E359" s="14"/>
      <c r="F359" s="14"/>
      <c r="G359" s="14"/>
      <c r="H359" s="14"/>
      <c r="I359" s="14"/>
      <c r="J359" s="24"/>
      <c r="K359" s="14"/>
      <c r="L359" s="14"/>
      <c r="M359" s="14"/>
      <c r="N359" s="14"/>
      <c r="O359" s="14"/>
      <c r="P359" s="14"/>
      <c r="Q359" s="14"/>
      <c r="R359" s="14"/>
      <c r="S359" s="14"/>
      <c r="T359" s="14"/>
      <c r="U359" s="14"/>
      <c r="V359" s="14"/>
      <c r="W359" s="14"/>
      <c r="X359" s="14"/>
      <c r="Y359" s="14"/>
      <c r="Z359" s="14"/>
      <c r="AA359" s="14"/>
    </row>
    <row r="360" spans="1:27" ht="13" x14ac:dyDescent="0.15">
      <c r="A360" s="14"/>
      <c r="B360" s="14"/>
      <c r="C360" s="14"/>
      <c r="D360" s="14"/>
      <c r="E360" s="14"/>
      <c r="F360" s="14"/>
      <c r="G360" s="14"/>
      <c r="H360" s="14"/>
      <c r="I360" s="14"/>
      <c r="J360" s="24"/>
      <c r="K360" s="14"/>
      <c r="L360" s="14"/>
      <c r="M360" s="14"/>
      <c r="N360" s="14"/>
      <c r="O360" s="14"/>
      <c r="P360" s="14"/>
      <c r="Q360" s="14"/>
      <c r="R360" s="14"/>
      <c r="S360" s="14"/>
      <c r="T360" s="14"/>
      <c r="U360" s="14"/>
      <c r="V360" s="14"/>
      <c r="W360" s="14"/>
      <c r="X360" s="14"/>
      <c r="Y360" s="14"/>
      <c r="Z360" s="14"/>
      <c r="AA360" s="14"/>
    </row>
    <row r="361" spans="1:27" ht="13" x14ac:dyDescent="0.15">
      <c r="A361" s="14"/>
      <c r="B361" s="14"/>
      <c r="C361" s="14"/>
      <c r="D361" s="14"/>
      <c r="E361" s="14"/>
      <c r="F361" s="14"/>
      <c r="G361" s="14"/>
      <c r="H361" s="14"/>
      <c r="I361" s="14"/>
      <c r="J361" s="24"/>
      <c r="K361" s="14"/>
      <c r="L361" s="14"/>
      <c r="M361" s="14"/>
      <c r="N361" s="14"/>
      <c r="O361" s="14"/>
      <c r="P361" s="14"/>
      <c r="Q361" s="14"/>
      <c r="R361" s="14"/>
      <c r="S361" s="14"/>
      <c r="T361" s="14"/>
      <c r="U361" s="14"/>
      <c r="V361" s="14"/>
      <c r="W361" s="14"/>
      <c r="X361" s="14"/>
      <c r="Y361" s="14"/>
      <c r="Z361" s="14"/>
      <c r="AA361" s="14"/>
    </row>
    <row r="362" spans="1:27" ht="13" x14ac:dyDescent="0.15">
      <c r="A362" s="14"/>
      <c r="B362" s="14"/>
      <c r="C362" s="14"/>
      <c r="D362" s="14"/>
      <c r="E362" s="14"/>
      <c r="F362" s="14"/>
      <c r="G362" s="14"/>
      <c r="H362" s="14"/>
      <c r="I362" s="14"/>
      <c r="J362" s="24"/>
      <c r="K362" s="14"/>
      <c r="L362" s="14"/>
      <c r="M362" s="14"/>
      <c r="N362" s="14"/>
      <c r="O362" s="14"/>
      <c r="P362" s="14"/>
      <c r="Q362" s="14"/>
      <c r="R362" s="14"/>
      <c r="S362" s="14"/>
      <c r="T362" s="14"/>
      <c r="U362" s="14"/>
      <c r="V362" s="14"/>
      <c r="W362" s="14"/>
      <c r="X362" s="14"/>
      <c r="Y362" s="14"/>
      <c r="Z362" s="14"/>
      <c r="AA362" s="14"/>
    </row>
    <row r="363" spans="1:27" ht="13" x14ac:dyDescent="0.15">
      <c r="A363" s="14"/>
      <c r="B363" s="14"/>
      <c r="C363" s="14"/>
      <c r="D363" s="14"/>
      <c r="E363" s="14"/>
      <c r="F363" s="14"/>
      <c r="G363" s="14"/>
      <c r="H363" s="14"/>
      <c r="I363" s="14"/>
      <c r="J363" s="24"/>
      <c r="K363" s="14"/>
      <c r="L363" s="14"/>
      <c r="M363" s="14"/>
      <c r="N363" s="14"/>
      <c r="O363" s="14"/>
      <c r="P363" s="14"/>
      <c r="Q363" s="14"/>
      <c r="R363" s="14"/>
      <c r="S363" s="14"/>
      <c r="T363" s="14"/>
      <c r="U363" s="14"/>
      <c r="V363" s="14"/>
      <c r="W363" s="14"/>
      <c r="X363" s="14"/>
      <c r="Y363" s="14"/>
      <c r="Z363" s="14"/>
      <c r="AA363" s="14"/>
    </row>
    <row r="364" spans="1:27" ht="13" x14ac:dyDescent="0.15">
      <c r="A364" s="14"/>
      <c r="B364" s="14"/>
      <c r="C364" s="14"/>
      <c r="D364" s="14"/>
      <c r="E364" s="14"/>
      <c r="F364" s="14"/>
      <c r="G364" s="14"/>
      <c r="H364" s="14"/>
      <c r="I364" s="14"/>
      <c r="J364" s="24"/>
      <c r="K364" s="14"/>
      <c r="L364" s="14"/>
      <c r="M364" s="14"/>
      <c r="N364" s="14"/>
      <c r="O364" s="14"/>
      <c r="P364" s="14"/>
      <c r="Q364" s="14"/>
      <c r="R364" s="14"/>
      <c r="S364" s="14"/>
      <c r="T364" s="14"/>
      <c r="U364" s="14"/>
      <c r="V364" s="14"/>
      <c r="W364" s="14"/>
      <c r="X364" s="14"/>
      <c r="Y364" s="14"/>
      <c r="Z364" s="14"/>
      <c r="AA364" s="14"/>
    </row>
    <row r="365" spans="1:27" ht="13" x14ac:dyDescent="0.15">
      <c r="A365" s="14"/>
      <c r="B365" s="14"/>
      <c r="C365" s="14"/>
      <c r="D365" s="14"/>
      <c r="E365" s="14"/>
      <c r="F365" s="14"/>
      <c r="G365" s="14"/>
      <c r="H365" s="14"/>
      <c r="I365" s="14"/>
      <c r="J365" s="24"/>
      <c r="K365" s="14"/>
      <c r="L365" s="14"/>
      <c r="M365" s="14"/>
      <c r="N365" s="14"/>
      <c r="O365" s="14"/>
      <c r="P365" s="14"/>
      <c r="Q365" s="14"/>
      <c r="R365" s="14"/>
      <c r="S365" s="14"/>
      <c r="T365" s="14"/>
      <c r="U365" s="14"/>
      <c r="V365" s="14"/>
      <c r="W365" s="14"/>
      <c r="X365" s="14"/>
      <c r="Y365" s="14"/>
      <c r="Z365" s="14"/>
      <c r="AA365" s="14"/>
    </row>
    <row r="366" spans="1:27" ht="13" x14ac:dyDescent="0.15">
      <c r="A366" s="14"/>
      <c r="B366" s="14"/>
      <c r="C366" s="14"/>
      <c r="D366" s="14"/>
      <c r="E366" s="14"/>
      <c r="F366" s="14"/>
      <c r="G366" s="14"/>
      <c r="H366" s="14"/>
      <c r="I366" s="14"/>
      <c r="J366" s="24"/>
      <c r="K366" s="14"/>
      <c r="L366" s="14"/>
      <c r="M366" s="14"/>
      <c r="N366" s="14"/>
      <c r="O366" s="14"/>
      <c r="P366" s="14"/>
      <c r="Q366" s="14"/>
      <c r="R366" s="14"/>
      <c r="S366" s="14"/>
      <c r="T366" s="14"/>
      <c r="U366" s="14"/>
      <c r="V366" s="14"/>
      <c r="W366" s="14"/>
      <c r="X366" s="14"/>
      <c r="Y366" s="14"/>
      <c r="Z366" s="14"/>
      <c r="AA366" s="14"/>
    </row>
    <row r="367" spans="1:27" ht="13" x14ac:dyDescent="0.15">
      <c r="A367" s="14"/>
      <c r="B367" s="14"/>
      <c r="C367" s="14"/>
      <c r="D367" s="14"/>
      <c r="E367" s="14"/>
      <c r="F367" s="14"/>
      <c r="G367" s="14"/>
      <c r="H367" s="14"/>
      <c r="I367" s="14"/>
      <c r="J367" s="24"/>
      <c r="K367" s="14"/>
      <c r="L367" s="14"/>
      <c r="M367" s="14"/>
      <c r="N367" s="14"/>
      <c r="O367" s="14"/>
      <c r="P367" s="14"/>
      <c r="Q367" s="14"/>
      <c r="R367" s="14"/>
      <c r="S367" s="14"/>
      <c r="T367" s="14"/>
      <c r="U367" s="14"/>
      <c r="V367" s="14"/>
      <c r="W367" s="14"/>
      <c r="X367" s="14"/>
      <c r="Y367" s="14"/>
      <c r="Z367" s="14"/>
      <c r="AA367" s="14"/>
    </row>
    <row r="368" spans="1:27" ht="13" x14ac:dyDescent="0.15">
      <c r="A368" s="14"/>
      <c r="B368" s="14"/>
      <c r="C368" s="14"/>
      <c r="D368" s="14"/>
      <c r="E368" s="14"/>
      <c r="F368" s="14"/>
      <c r="G368" s="14"/>
      <c r="H368" s="14"/>
      <c r="I368" s="14"/>
      <c r="J368" s="24"/>
      <c r="K368" s="14"/>
      <c r="L368" s="14"/>
      <c r="M368" s="14"/>
      <c r="N368" s="14"/>
      <c r="O368" s="14"/>
      <c r="P368" s="14"/>
      <c r="Q368" s="14"/>
      <c r="R368" s="14"/>
      <c r="S368" s="14"/>
      <c r="T368" s="14"/>
      <c r="U368" s="14"/>
      <c r="V368" s="14"/>
      <c r="W368" s="14"/>
      <c r="X368" s="14"/>
      <c r="Y368" s="14"/>
      <c r="Z368" s="14"/>
      <c r="AA368" s="14"/>
    </row>
    <row r="369" spans="1:27" ht="13" x14ac:dyDescent="0.15">
      <c r="A369" s="14"/>
      <c r="B369" s="14"/>
      <c r="C369" s="14"/>
      <c r="D369" s="14"/>
      <c r="E369" s="14"/>
      <c r="F369" s="14"/>
      <c r="G369" s="14"/>
      <c r="H369" s="14"/>
      <c r="I369" s="14"/>
      <c r="J369" s="24"/>
      <c r="K369" s="14"/>
      <c r="L369" s="14"/>
      <c r="M369" s="14"/>
      <c r="N369" s="14"/>
      <c r="O369" s="14"/>
      <c r="P369" s="14"/>
      <c r="Q369" s="14"/>
      <c r="R369" s="14"/>
      <c r="S369" s="14"/>
      <c r="T369" s="14"/>
      <c r="U369" s="14"/>
      <c r="V369" s="14"/>
      <c r="W369" s="14"/>
      <c r="X369" s="14"/>
      <c r="Y369" s="14"/>
      <c r="Z369" s="14"/>
      <c r="AA369" s="14"/>
    </row>
    <row r="370" spans="1:27" ht="13" x14ac:dyDescent="0.15">
      <c r="A370" s="14"/>
      <c r="B370" s="14"/>
      <c r="C370" s="14"/>
      <c r="D370" s="14"/>
      <c r="E370" s="14"/>
      <c r="F370" s="14"/>
      <c r="G370" s="14"/>
      <c r="H370" s="14"/>
      <c r="I370" s="14"/>
      <c r="J370" s="24"/>
      <c r="K370" s="14"/>
      <c r="L370" s="14"/>
      <c r="M370" s="14"/>
      <c r="N370" s="14"/>
      <c r="O370" s="14"/>
      <c r="P370" s="14"/>
      <c r="Q370" s="14"/>
      <c r="R370" s="14"/>
      <c r="S370" s="14"/>
      <c r="T370" s="14"/>
      <c r="U370" s="14"/>
      <c r="V370" s="14"/>
      <c r="W370" s="14"/>
      <c r="X370" s="14"/>
      <c r="Y370" s="14"/>
      <c r="Z370" s="14"/>
      <c r="AA370" s="14"/>
    </row>
    <row r="371" spans="1:27" ht="13" x14ac:dyDescent="0.15">
      <c r="A371" s="14"/>
      <c r="B371" s="14"/>
      <c r="C371" s="14"/>
      <c r="D371" s="14"/>
      <c r="E371" s="14"/>
      <c r="F371" s="14"/>
      <c r="G371" s="14"/>
      <c r="H371" s="14"/>
      <c r="I371" s="14"/>
      <c r="J371" s="24"/>
      <c r="K371" s="14"/>
      <c r="L371" s="14"/>
      <c r="M371" s="14"/>
      <c r="N371" s="14"/>
      <c r="O371" s="14"/>
      <c r="P371" s="14"/>
      <c r="Q371" s="14"/>
      <c r="R371" s="14"/>
      <c r="S371" s="14"/>
      <c r="T371" s="14"/>
      <c r="U371" s="14"/>
      <c r="V371" s="14"/>
      <c r="W371" s="14"/>
      <c r="X371" s="14"/>
      <c r="Y371" s="14"/>
      <c r="Z371" s="14"/>
      <c r="AA371" s="14"/>
    </row>
    <row r="372" spans="1:27" ht="13" x14ac:dyDescent="0.15">
      <c r="A372" s="14"/>
      <c r="B372" s="14"/>
      <c r="C372" s="14"/>
      <c r="D372" s="14"/>
      <c r="E372" s="14"/>
      <c r="F372" s="14"/>
      <c r="G372" s="14"/>
      <c r="H372" s="14"/>
      <c r="I372" s="14"/>
      <c r="J372" s="24"/>
      <c r="K372" s="14"/>
      <c r="L372" s="14"/>
      <c r="M372" s="14"/>
      <c r="N372" s="14"/>
      <c r="O372" s="14"/>
      <c r="P372" s="14"/>
      <c r="Q372" s="14"/>
      <c r="R372" s="14"/>
      <c r="S372" s="14"/>
      <c r="T372" s="14"/>
      <c r="U372" s="14"/>
      <c r="V372" s="14"/>
      <c r="W372" s="14"/>
      <c r="X372" s="14"/>
      <c r="Y372" s="14"/>
      <c r="Z372" s="14"/>
      <c r="AA372" s="14"/>
    </row>
    <row r="373" spans="1:27" ht="13" x14ac:dyDescent="0.15">
      <c r="A373" s="14"/>
      <c r="B373" s="14"/>
      <c r="C373" s="14"/>
      <c r="D373" s="14"/>
      <c r="E373" s="14"/>
      <c r="F373" s="14"/>
      <c r="G373" s="14"/>
      <c r="H373" s="14"/>
      <c r="I373" s="14"/>
      <c r="J373" s="24"/>
      <c r="K373" s="14"/>
      <c r="L373" s="14"/>
      <c r="M373" s="14"/>
      <c r="N373" s="14"/>
      <c r="O373" s="14"/>
      <c r="P373" s="14"/>
      <c r="Q373" s="14"/>
      <c r="R373" s="14"/>
      <c r="S373" s="14"/>
      <c r="T373" s="14"/>
      <c r="U373" s="14"/>
      <c r="V373" s="14"/>
      <c r="W373" s="14"/>
      <c r="X373" s="14"/>
      <c r="Y373" s="14"/>
      <c r="Z373" s="14"/>
      <c r="AA373" s="14"/>
    </row>
    <row r="374" spans="1:27" ht="13" x14ac:dyDescent="0.15">
      <c r="A374" s="14"/>
      <c r="B374" s="14"/>
      <c r="C374" s="14"/>
      <c r="D374" s="14"/>
      <c r="E374" s="14"/>
      <c r="F374" s="14"/>
      <c r="G374" s="14"/>
      <c r="H374" s="14"/>
      <c r="I374" s="14"/>
      <c r="J374" s="24"/>
      <c r="K374" s="14"/>
      <c r="L374" s="14"/>
      <c r="M374" s="14"/>
      <c r="N374" s="14"/>
      <c r="O374" s="14"/>
      <c r="P374" s="14"/>
      <c r="Q374" s="14"/>
      <c r="R374" s="14"/>
      <c r="S374" s="14"/>
      <c r="T374" s="14"/>
      <c r="U374" s="14"/>
      <c r="V374" s="14"/>
      <c r="W374" s="14"/>
      <c r="X374" s="14"/>
      <c r="Y374" s="14"/>
      <c r="Z374" s="14"/>
      <c r="AA374" s="14"/>
    </row>
    <row r="375" spans="1:27" ht="13" x14ac:dyDescent="0.15">
      <c r="A375" s="14"/>
      <c r="B375" s="14"/>
      <c r="C375" s="14"/>
      <c r="D375" s="14"/>
      <c r="E375" s="14"/>
      <c r="F375" s="14"/>
      <c r="G375" s="14"/>
      <c r="H375" s="14"/>
      <c r="I375" s="14"/>
      <c r="J375" s="24"/>
      <c r="K375" s="14"/>
      <c r="L375" s="14"/>
      <c r="M375" s="14"/>
      <c r="N375" s="14"/>
      <c r="O375" s="14"/>
      <c r="P375" s="14"/>
      <c r="Q375" s="14"/>
      <c r="R375" s="14"/>
      <c r="S375" s="14"/>
      <c r="T375" s="14"/>
      <c r="U375" s="14"/>
      <c r="V375" s="14"/>
      <c r="W375" s="14"/>
      <c r="X375" s="14"/>
      <c r="Y375" s="14"/>
      <c r="Z375" s="14"/>
      <c r="AA375" s="14"/>
    </row>
    <row r="376" spans="1:27" ht="13" x14ac:dyDescent="0.15">
      <c r="A376" s="14"/>
      <c r="B376" s="14"/>
      <c r="C376" s="14"/>
      <c r="D376" s="14"/>
      <c r="E376" s="14"/>
      <c r="F376" s="14"/>
      <c r="G376" s="14"/>
      <c r="H376" s="14"/>
      <c r="I376" s="14"/>
      <c r="J376" s="24"/>
      <c r="K376" s="14"/>
      <c r="L376" s="14"/>
      <c r="M376" s="14"/>
      <c r="N376" s="14"/>
      <c r="O376" s="14"/>
      <c r="P376" s="14"/>
      <c r="Q376" s="14"/>
      <c r="R376" s="14"/>
      <c r="S376" s="14"/>
      <c r="T376" s="14"/>
      <c r="U376" s="14"/>
      <c r="V376" s="14"/>
      <c r="W376" s="14"/>
      <c r="X376" s="14"/>
      <c r="Y376" s="14"/>
      <c r="Z376" s="14"/>
      <c r="AA376" s="14"/>
    </row>
    <row r="377" spans="1:27" ht="13" x14ac:dyDescent="0.15">
      <c r="A377" s="14"/>
      <c r="B377" s="14"/>
      <c r="C377" s="14"/>
      <c r="D377" s="14"/>
      <c r="E377" s="14"/>
      <c r="F377" s="14"/>
      <c r="G377" s="14"/>
      <c r="H377" s="14"/>
      <c r="I377" s="14"/>
      <c r="J377" s="24"/>
      <c r="K377" s="14"/>
      <c r="L377" s="14"/>
      <c r="M377" s="14"/>
      <c r="N377" s="14"/>
      <c r="O377" s="14"/>
      <c r="P377" s="14"/>
      <c r="Q377" s="14"/>
      <c r="R377" s="14"/>
      <c r="S377" s="14"/>
      <c r="T377" s="14"/>
      <c r="U377" s="14"/>
      <c r="V377" s="14"/>
      <c r="W377" s="14"/>
      <c r="X377" s="14"/>
      <c r="Y377" s="14"/>
      <c r="Z377" s="14"/>
      <c r="AA377" s="14"/>
    </row>
    <row r="378" spans="1:27" ht="13" x14ac:dyDescent="0.15">
      <c r="A378" s="14"/>
      <c r="B378" s="14"/>
      <c r="C378" s="14"/>
      <c r="D378" s="14"/>
      <c r="E378" s="14"/>
      <c r="F378" s="14"/>
      <c r="G378" s="14"/>
      <c r="H378" s="14"/>
      <c r="I378" s="14"/>
      <c r="J378" s="24"/>
      <c r="K378" s="14"/>
      <c r="L378" s="14"/>
      <c r="M378" s="14"/>
      <c r="N378" s="14"/>
      <c r="O378" s="14"/>
      <c r="P378" s="14"/>
      <c r="Q378" s="14"/>
      <c r="R378" s="14"/>
      <c r="S378" s="14"/>
      <c r="T378" s="14"/>
      <c r="U378" s="14"/>
      <c r="V378" s="14"/>
      <c r="W378" s="14"/>
      <c r="X378" s="14"/>
      <c r="Y378" s="14"/>
      <c r="Z378" s="14"/>
      <c r="AA378" s="14"/>
    </row>
    <row r="379" spans="1:27" ht="13" x14ac:dyDescent="0.15">
      <c r="A379" s="14"/>
      <c r="B379" s="14"/>
      <c r="C379" s="14"/>
      <c r="D379" s="14"/>
      <c r="E379" s="14"/>
      <c r="F379" s="14"/>
      <c r="G379" s="14"/>
      <c r="H379" s="14"/>
      <c r="I379" s="14"/>
      <c r="J379" s="24"/>
      <c r="K379" s="14"/>
      <c r="L379" s="14"/>
      <c r="M379" s="14"/>
      <c r="N379" s="14"/>
      <c r="O379" s="14"/>
      <c r="P379" s="14"/>
      <c r="Q379" s="14"/>
      <c r="R379" s="14"/>
      <c r="S379" s="14"/>
      <c r="T379" s="14"/>
      <c r="U379" s="14"/>
      <c r="V379" s="14"/>
      <c r="W379" s="14"/>
      <c r="X379" s="14"/>
      <c r="Y379" s="14"/>
      <c r="Z379" s="14"/>
      <c r="AA379" s="14"/>
    </row>
    <row r="380" spans="1:27" ht="13" x14ac:dyDescent="0.15">
      <c r="A380" s="14"/>
      <c r="B380" s="14"/>
      <c r="C380" s="14"/>
      <c r="D380" s="14"/>
      <c r="E380" s="14"/>
      <c r="F380" s="14"/>
      <c r="G380" s="14"/>
      <c r="H380" s="14"/>
      <c r="I380" s="14"/>
      <c r="J380" s="24"/>
      <c r="K380" s="14"/>
      <c r="L380" s="14"/>
      <c r="M380" s="14"/>
      <c r="N380" s="14"/>
      <c r="O380" s="14"/>
      <c r="P380" s="14"/>
      <c r="Q380" s="14"/>
      <c r="R380" s="14"/>
      <c r="S380" s="14"/>
      <c r="T380" s="14"/>
      <c r="U380" s="14"/>
      <c r="V380" s="14"/>
      <c r="W380" s="14"/>
      <c r="X380" s="14"/>
      <c r="Y380" s="14"/>
      <c r="Z380" s="14"/>
      <c r="AA380" s="14"/>
    </row>
    <row r="381" spans="1:27" ht="13" x14ac:dyDescent="0.15">
      <c r="A381" s="14"/>
      <c r="B381" s="14"/>
      <c r="C381" s="14"/>
      <c r="D381" s="14"/>
      <c r="E381" s="14"/>
      <c r="F381" s="14"/>
      <c r="G381" s="14"/>
      <c r="H381" s="14"/>
      <c r="I381" s="14"/>
      <c r="J381" s="24"/>
      <c r="K381" s="14"/>
      <c r="L381" s="14"/>
      <c r="M381" s="14"/>
      <c r="N381" s="14"/>
      <c r="O381" s="14"/>
      <c r="P381" s="14"/>
      <c r="Q381" s="14"/>
      <c r="R381" s="14"/>
      <c r="S381" s="14"/>
      <c r="T381" s="14"/>
      <c r="U381" s="14"/>
      <c r="V381" s="14"/>
      <c r="W381" s="14"/>
      <c r="X381" s="14"/>
      <c r="Y381" s="14"/>
      <c r="Z381" s="14"/>
      <c r="AA381" s="14"/>
    </row>
    <row r="382" spans="1:27" ht="13" x14ac:dyDescent="0.15">
      <c r="A382" s="14"/>
      <c r="B382" s="14"/>
      <c r="C382" s="14"/>
      <c r="D382" s="14"/>
      <c r="E382" s="14"/>
      <c r="F382" s="14"/>
      <c r="G382" s="14"/>
      <c r="H382" s="14"/>
      <c r="I382" s="14"/>
      <c r="J382" s="24"/>
      <c r="K382" s="14"/>
      <c r="L382" s="14"/>
      <c r="M382" s="14"/>
      <c r="N382" s="14"/>
      <c r="O382" s="14"/>
      <c r="P382" s="14"/>
      <c r="Q382" s="14"/>
      <c r="R382" s="14"/>
      <c r="S382" s="14"/>
      <c r="T382" s="14"/>
      <c r="U382" s="14"/>
      <c r="V382" s="14"/>
      <c r="W382" s="14"/>
      <c r="X382" s="14"/>
      <c r="Y382" s="14"/>
      <c r="Z382" s="14"/>
      <c r="AA382" s="14"/>
    </row>
    <row r="383" spans="1:27" ht="13" x14ac:dyDescent="0.15">
      <c r="A383" s="14"/>
      <c r="B383" s="14"/>
      <c r="C383" s="14"/>
      <c r="D383" s="14"/>
      <c r="E383" s="14"/>
      <c r="F383" s="14"/>
      <c r="G383" s="14"/>
      <c r="H383" s="14"/>
      <c r="I383" s="14"/>
      <c r="J383" s="24"/>
      <c r="K383" s="14"/>
      <c r="L383" s="14"/>
      <c r="M383" s="14"/>
      <c r="N383" s="14"/>
      <c r="O383" s="14"/>
      <c r="P383" s="14"/>
      <c r="Q383" s="14"/>
      <c r="R383" s="14"/>
      <c r="S383" s="14"/>
      <c r="T383" s="14"/>
      <c r="U383" s="14"/>
      <c r="V383" s="14"/>
      <c r="W383" s="14"/>
      <c r="X383" s="14"/>
      <c r="Y383" s="14"/>
      <c r="Z383" s="14"/>
      <c r="AA383" s="14"/>
    </row>
    <row r="384" spans="1:27" ht="13" x14ac:dyDescent="0.15">
      <c r="A384" s="14"/>
      <c r="B384" s="14"/>
      <c r="C384" s="14"/>
      <c r="D384" s="14"/>
      <c r="E384" s="14"/>
      <c r="F384" s="14"/>
      <c r="G384" s="14"/>
      <c r="H384" s="14"/>
      <c r="I384" s="14"/>
      <c r="J384" s="24"/>
      <c r="K384" s="14"/>
      <c r="L384" s="14"/>
      <c r="M384" s="14"/>
      <c r="N384" s="14"/>
      <c r="O384" s="14"/>
      <c r="P384" s="14"/>
      <c r="Q384" s="14"/>
      <c r="R384" s="14"/>
      <c r="S384" s="14"/>
      <c r="T384" s="14"/>
      <c r="U384" s="14"/>
      <c r="V384" s="14"/>
      <c r="W384" s="14"/>
      <c r="X384" s="14"/>
      <c r="Y384" s="14"/>
      <c r="Z384" s="14"/>
      <c r="AA384" s="14"/>
    </row>
    <row r="385" spans="1:27" ht="13" x14ac:dyDescent="0.15">
      <c r="A385" s="14"/>
      <c r="B385" s="14"/>
      <c r="C385" s="14"/>
      <c r="D385" s="14"/>
      <c r="E385" s="14"/>
      <c r="F385" s="14"/>
      <c r="G385" s="14"/>
      <c r="H385" s="14"/>
      <c r="I385" s="14"/>
      <c r="J385" s="24"/>
      <c r="K385" s="14"/>
      <c r="L385" s="14"/>
      <c r="M385" s="14"/>
      <c r="N385" s="14"/>
      <c r="O385" s="14"/>
      <c r="P385" s="14"/>
      <c r="Q385" s="14"/>
      <c r="R385" s="14"/>
      <c r="S385" s="14"/>
      <c r="T385" s="14"/>
      <c r="U385" s="14"/>
      <c r="V385" s="14"/>
      <c r="W385" s="14"/>
      <c r="X385" s="14"/>
      <c r="Y385" s="14"/>
      <c r="Z385" s="14"/>
      <c r="AA385" s="14"/>
    </row>
    <row r="386" spans="1:27" ht="13" x14ac:dyDescent="0.15">
      <c r="A386" s="14"/>
      <c r="B386" s="14"/>
      <c r="C386" s="14"/>
      <c r="D386" s="14"/>
      <c r="E386" s="14"/>
      <c r="F386" s="14"/>
      <c r="G386" s="14"/>
      <c r="H386" s="14"/>
      <c r="I386" s="14"/>
      <c r="J386" s="24"/>
      <c r="K386" s="14"/>
      <c r="L386" s="14"/>
      <c r="M386" s="14"/>
      <c r="N386" s="14"/>
      <c r="O386" s="14"/>
      <c r="P386" s="14"/>
      <c r="Q386" s="14"/>
      <c r="R386" s="14"/>
      <c r="S386" s="14"/>
      <c r="T386" s="14"/>
      <c r="U386" s="14"/>
      <c r="V386" s="14"/>
      <c r="W386" s="14"/>
      <c r="X386" s="14"/>
      <c r="Y386" s="14"/>
      <c r="Z386" s="14"/>
      <c r="AA386" s="14"/>
    </row>
    <row r="387" spans="1:27" ht="13" x14ac:dyDescent="0.15">
      <c r="A387" s="14"/>
      <c r="B387" s="14"/>
      <c r="C387" s="14"/>
      <c r="D387" s="14"/>
      <c r="E387" s="14"/>
      <c r="F387" s="14"/>
      <c r="G387" s="14"/>
      <c r="H387" s="14"/>
      <c r="I387" s="14"/>
      <c r="J387" s="24"/>
      <c r="K387" s="14"/>
      <c r="L387" s="14"/>
      <c r="M387" s="14"/>
      <c r="N387" s="14"/>
      <c r="O387" s="14"/>
      <c r="P387" s="14"/>
      <c r="Q387" s="14"/>
      <c r="R387" s="14"/>
      <c r="S387" s="14"/>
      <c r="T387" s="14"/>
      <c r="U387" s="14"/>
      <c r="V387" s="14"/>
      <c r="W387" s="14"/>
      <c r="X387" s="14"/>
      <c r="Y387" s="14"/>
      <c r="Z387" s="14"/>
      <c r="AA387" s="14"/>
    </row>
    <row r="388" spans="1:27" ht="13" x14ac:dyDescent="0.15">
      <c r="A388" s="14"/>
      <c r="B388" s="14"/>
      <c r="C388" s="14"/>
      <c r="D388" s="14"/>
      <c r="E388" s="14"/>
      <c r="F388" s="14"/>
      <c r="G388" s="14"/>
      <c r="H388" s="14"/>
      <c r="I388" s="14"/>
      <c r="J388" s="24"/>
      <c r="K388" s="14"/>
      <c r="L388" s="14"/>
      <c r="M388" s="14"/>
      <c r="N388" s="14"/>
      <c r="O388" s="14"/>
      <c r="P388" s="14"/>
      <c r="Q388" s="14"/>
      <c r="R388" s="14"/>
      <c r="S388" s="14"/>
      <c r="T388" s="14"/>
      <c r="U388" s="14"/>
      <c r="V388" s="14"/>
      <c r="W388" s="14"/>
      <c r="X388" s="14"/>
      <c r="Y388" s="14"/>
      <c r="Z388" s="14"/>
      <c r="AA388" s="14"/>
    </row>
    <row r="389" spans="1:27" ht="13" x14ac:dyDescent="0.15">
      <c r="A389" s="14"/>
      <c r="B389" s="14"/>
      <c r="C389" s="14"/>
      <c r="D389" s="14"/>
      <c r="E389" s="14"/>
      <c r="F389" s="14"/>
      <c r="G389" s="14"/>
      <c r="H389" s="14"/>
      <c r="I389" s="14"/>
      <c r="J389" s="24"/>
      <c r="K389" s="14"/>
      <c r="L389" s="14"/>
      <c r="M389" s="14"/>
      <c r="N389" s="14"/>
      <c r="O389" s="14"/>
      <c r="P389" s="14"/>
      <c r="Q389" s="14"/>
      <c r="R389" s="14"/>
      <c r="S389" s="14"/>
      <c r="T389" s="14"/>
      <c r="U389" s="14"/>
      <c r="V389" s="14"/>
      <c r="W389" s="14"/>
      <c r="X389" s="14"/>
      <c r="Y389" s="14"/>
      <c r="Z389" s="14"/>
      <c r="AA389" s="14"/>
    </row>
    <row r="390" spans="1:27" ht="13" x14ac:dyDescent="0.15">
      <c r="A390" s="14"/>
      <c r="B390" s="14"/>
      <c r="C390" s="14"/>
      <c r="D390" s="14"/>
      <c r="E390" s="14"/>
      <c r="F390" s="14"/>
      <c r="G390" s="14"/>
      <c r="H390" s="14"/>
      <c r="I390" s="14"/>
      <c r="J390" s="24"/>
      <c r="K390" s="14"/>
      <c r="L390" s="14"/>
      <c r="M390" s="14"/>
      <c r="N390" s="14"/>
      <c r="O390" s="14"/>
      <c r="P390" s="14"/>
      <c r="Q390" s="14"/>
      <c r="R390" s="14"/>
      <c r="S390" s="14"/>
      <c r="T390" s="14"/>
      <c r="U390" s="14"/>
      <c r="V390" s="14"/>
      <c r="W390" s="14"/>
      <c r="X390" s="14"/>
      <c r="Y390" s="14"/>
      <c r="Z390" s="14"/>
      <c r="AA390" s="14"/>
    </row>
    <row r="391" spans="1:27" ht="13" x14ac:dyDescent="0.15">
      <c r="A391" s="14"/>
      <c r="B391" s="14"/>
      <c r="C391" s="14"/>
      <c r="D391" s="14"/>
      <c r="E391" s="14"/>
      <c r="F391" s="14"/>
      <c r="G391" s="14"/>
      <c r="H391" s="14"/>
      <c r="I391" s="14"/>
      <c r="J391" s="24"/>
      <c r="K391" s="14"/>
      <c r="L391" s="14"/>
      <c r="M391" s="14"/>
      <c r="N391" s="14"/>
      <c r="O391" s="14"/>
      <c r="P391" s="14"/>
      <c r="Q391" s="14"/>
      <c r="R391" s="14"/>
      <c r="S391" s="14"/>
      <c r="T391" s="14"/>
      <c r="U391" s="14"/>
      <c r="V391" s="14"/>
      <c r="W391" s="14"/>
      <c r="X391" s="14"/>
      <c r="Y391" s="14"/>
      <c r="Z391" s="14"/>
      <c r="AA391" s="14"/>
    </row>
    <row r="392" spans="1:27" ht="13" x14ac:dyDescent="0.15">
      <c r="A392" s="14"/>
      <c r="B392" s="14"/>
      <c r="C392" s="14"/>
      <c r="D392" s="14"/>
      <c r="E392" s="14"/>
      <c r="F392" s="14"/>
      <c r="G392" s="14"/>
      <c r="H392" s="14"/>
      <c r="I392" s="14"/>
      <c r="J392" s="24"/>
      <c r="K392" s="14"/>
      <c r="L392" s="14"/>
      <c r="M392" s="14"/>
      <c r="N392" s="14"/>
      <c r="O392" s="14"/>
      <c r="P392" s="14"/>
      <c r="Q392" s="14"/>
      <c r="R392" s="14"/>
      <c r="S392" s="14"/>
      <c r="T392" s="14"/>
      <c r="U392" s="14"/>
      <c r="V392" s="14"/>
      <c r="W392" s="14"/>
      <c r="X392" s="14"/>
      <c r="Y392" s="14"/>
      <c r="Z392" s="14"/>
      <c r="AA392" s="14"/>
    </row>
    <row r="393" spans="1:27" ht="13" x14ac:dyDescent="0.15">
      <c r="A393" s="14"/>
      <c r="B393" s="14"/>
      <c r="C393" s="14"/>
      <c r="D393" s="14"/>
      <c r="E393" s="14"/>
      <c r="F393" s="14"/>
      <c r="G393" s="14"/>
      <c r="H393" s="14"/>
      <c r="I393" s="14"/>
      <c r="J393" s="24"/>
      <c r="K393" s="14"/>
      <c r="L393" s="14"/>
      <c r="M393" s="14"/>
      <c r="N393" s="14"/>
      <c r="O393" s="14"/>
      <c r="P393" s="14"/>
      <c r="Q393" s="14"/>
      <c r="R393" s="14"/>
      <c r="S393" s="14"/>
      <c r="T393" s="14"/>
      <c r="U393" s="14"/>
      <c r="V393" s="14"/>
      <c r="W393" s="14"/>
      <c r="X393" s="14"/>
      <c r="Y393" s="14"/>
      <c r="Z393" s="14"/>
      <c r="AA393" s="14"/>
    </row>
    <row r="394" spans="1:27" ht="13" x14ac:dyDescent="0.15">
      <c r="A394" s="14"/>
      <c r="B394" s="14"/>
      <c r="C394" s="14"/>
      <c r="D394" s="14"/>
      <c r="E394" s="14"/>
      <c r="F394" s="14"/>
      <c r="G394" s="14"/>
      <c r="H394" s="14"/>
      <c r="I394" s="14"/>
      <c r="J394" s="24"/>
      <c r="K394" s="14"/>
      <c r="L394" s="14"/>
      <c r="M394" s="14"/>
      <c r="N394" s="14"/>
      <c r="O394" s="14"/>
      <c r="P394" s="14"/>
      <c r="Q394" s="14"/>
      <c r="R394" s="14"/>
      <c r="S394" s="14"/>
      <c r="T394" s="14"/>
      <c r="U394" s="14"/>
      <c r="V394" s="14"/>
      <c r="W394" s="14"/>
      <c r="X394" s="14"/>
      <c r="Y394" s="14"/>
      <c r="Z394" s="14"/>
      <c r="AA394" s="14"/>
    </row>
    <row r="395" spans="1:27" ht="13" x14ac:dyDescent="0.15">
      <c r="A395" s="14"/>
      <c r="B395" s="14"/>
      <c r="C395" s="14"/>
      <c r="D395" s="14"/>
      <c r="E395" s="14"/>
      <c r="F395" s="14"/>
      <c r="G395" s="14"/>
      <c r="H395" s="14"/>
      <c r="I395" s="14"/>
      <c r="J395" s="24"/>
      <c r="K395" s="14"/>
      <c r="L395" s="14"/>
      <c r="M395" s="14"/>
      <c r="N395" s="14"/>
      <c r="O395" s="14"/>
      <c r="P395" s="14"/>
      <c r="Q395" s="14"/>
      <c r="R395" s="14"/>
      <c r="S395" s="14"/>
      <c r="T395" s="14"/>
      <c r="U395" s="14"/>
      <c r="V395" s="14"/>
      <c r="W395" s="14"/>
      <c r="X395" s="14"/>
      <c r="Y395" s="14"/>
      <c r="Z395" s="14"/>
      <c r="AA395" s="14"/>
    </row>
    <row r="396" spans="1:27" ht="13" x14ac:dyDescent="0.15">
      <c r="A396" s="14"/>
      <c r="B396" s="14"/>
      <c r="C396" s="14"/>
      <c r="D396" s="14"/>
      <c r="E396" s="14"/>
      <c r="F396" s="14"/>
      <c r="G396" s="14"/>
      <c r="H396" s="14"/>
      <c r="I396" s="14"/>
      <c r="J396" s="24"/>
      <c r="K396" s="14"/>
      <c r="L396" s="14"/>
      <c r="M396" s="14"/>
      <c r="N396" s="14"/>
      <c r="O396" s="14"/>
      <c r="P396" s="14"/>
      <c r="Q396" s="14"/>
      <c r="R396" s="14"/>
      <c r="S396" s="14"/>
      <c r="T396" s="14"/>
      <c r="U396" s="14"/>
      <c r="V396" s="14"/>
      <c r="W396" s="14"/>
      <c r="X396" s="14"/>
      <c r="Y396" s="14"/>
      <c r="Z396" s="14"/>
      <c r="AA396" s="14"/>
    </row>
    <row r="397" spans="1:27" ht="13" x14ac:dyDescent="0.15">
      <c r="A397" s="14"/>
      <c r="B397" s="14"/>
      <c r="C397" s="14"/>
      <c r="D397" s="14"/>
      <c r="E397" s="14"/>
      <c r="F397" s="14"/>
      <c r="G397" s="14"/>
      <c r="H397" s="14"/>
      <c r="I397" s="14"/>
      <c r="J397" s="24"/>
      <c r="K397" s="14"/>
      <c r="L397" s="14"/>
      <c r="M397" s="14"/>
      <c r="N397" s="14"/>
      <c r="O397" s="14"/>
      <c r="P397" s="14"/>
      <c r="Q397" s="14"/>
      <c r="R397" s="14"/>
      <c r="S397" s="14"/>
      <c r="T397" s="14"/>
      <c r="U397" s="14"/>
      <c r="V397" s="14"/>
      <c r="W397" s="14"/>
      <c r="X397" s="14"/>
      <c r="Y397" s="14"/>
      <c r="Z397" s="14"/>
      <c r="AA397" s="14"/>
    </row>
    <row r="398" spans="1:27" ht="13" x14ac:dyDescent="0.15">
      <c r="A398" s="14"/>
      <c r="B398" s="14"/>
      <c r="C398" s="14"/>
      <c r="D398" s="14"/>
      <c r="E398" s="14"/>
      <c r="F398" s="14"/>
      <c r="G398" s="14"/>
      <c r="H398" s="14"/>
      <c r="I398" s="14"/>
      <c r="J398" s="24"/>
      <c r="K398" s="14"/>
      <c r="L398" s="14"/>
      <c r="M398" s="14"/>
      <c r="N398" s="14"/>
      <c r="O398" s="14"/>
      <c r="P398" s="14"/>
      <c r="Q398" s="14"/>
      <c r="R398" s="14"/>
      <c r="S398" s="14"/>
      <c r="T398" s="14"/>
      <c r="U398" s="14"/>
      <c r="V398" s="14"/>
      <c r="W398" s="14"/>
      <c r="X398" s="14"/>
      <c r="Y398" s="14"/>
      <c r="Z398" s="14"/>
      <c r="AA398" s="14"/>
    </row>
    <row r="399" spans="1:27" ht="13" x14ac:dyDescent="0.15">
      <c r="A399" s="14"/>
      <c r="B399" s="14"/>
      <c r="C399" s="14"/>
      <c r="D399" s="14"/>
      <c r="E399" s="14"/>
      <c r="F399" s="14"/>
      <c r="G399" s="14"/>
      <c r="H399" s="14"/>
      <c r="I399" s="14"/>
      <c r="J399" s="24"/>
      <c r="K399" s="14"/>
      <c r="L399" s="14"/>
      <c r="M399" s="14"/>
      <c r="N399" s="14"/>
      <c r="O399" s="14"/>
      <c r="P399" s="14"/>
      <c r="Q399" s="14"/>
      <c r="R399" s="14"/>
      <c r="S399" s="14"/>
      <c r="T399" s="14"/>
      <c r="U399" s="14"/>
      <c r="V399" s="14"/>
      <c r="W399" s="14"/>
      <c r="X399" s="14"/>
      <c r="Y399" s="14"/>
      <c r="Z399" s="14"/>
      <c r="AA399" s="14"/>
    </row>
    <row r="400" spans="1:27" ht="13" x14ac:dyDescent="0.15">
      <c r="A400" s="14"/>
      <c r="B400" s="14"/>
      <c r="C400" s="14"/>
      <c r="D400" s="14"/>
      <c r="E400" s="14"/>
      <c r="F400" s="14"/>
      <c r="G400" s="14"/>
      <c r="H400" s="14"/>
      <c r="I400" s="14"/>
      <c r="J400" s="24"/>
      <c r="K400" s="14"/>
      <c r="L400" s="14"/>
      <c r="M400" s="14"/>
      <c r="N400" s="14"/>
      <c r="O400" s="14"/>
      <c r="P400" s="14"/>
      <c r="Q400" s="14"/>
      <c r="R400" s="14"/>
      <c r="S400" s="14"/>
      <c r="T400" s="14"/>
      <c r="U400" s="14"/>
      <c r="V400" s="14"/>
      <c r="W400" s="14"/>
      <c r="X400" s="14"/>
      <c r="Y400" s="14"/>
      <c r="Z400" s="14"/>
      <c r="AA400" s="14"/>
    </row>
    <row r="401" spans="1:27" ht="13" x14ac:dyDescent="0.15">
      <c r="A401" s="14"/>
      <c r="B401" s="14"/>
      <c r="C401" s="14"/>
      <c r="D401" s="14"/>
      <c r="E401" s="14"/>
      <c r="F401" s="14"/>
      <c r="G401" s="14"/>
      <c r="H401" s="14"/>
      <c r="I401" s="14"/>
      <c r="J401" s="24"/>
      <c r="K401" s="14"/>
      <c r="L401" s="14"/>
      <c r="M401" s="14"/>
      <c r="N401" s="14"/>
      <c r="O401" s="14"/>
      <c r="P401" s="14"/>
      <c r="Q401" s="14"/>
      <c r="R401" s="14"/>
      <c r="S401" s="14"/>
      <c r="T401" s="14"/>
      <c r="U401" s="14"/>
      <c r="V401" s="14"/>
      <c r="W401" s="14"/>
      <c r="X401" s="14"/>
      <c r="Y401" s="14"/>
      <c r="Z401" s="14"/>
      <c r="AA401" s="14"/>
    </row>
    <row r="402" spans="1:27" ht="13" x14ac:dyDescent="0.15">
      <c r="A402" s="14"/>
      <c r="B402" s="14"/>
      <c r="C402" s="14"/>
      <c r="D402" s="14"/>
      <c r="E402" s="14"/>
      <c r="F402" s="14"/>
      <c r="G402" s="14"/>
      <c r="H402" s="14"/>
      <c r="I402" s="14"/>
      <c r="J402" s="24"/>
      <c r="K402" s="14"/>
      <c r="L402" s="14"/>
      <c r="M402" s="14"/>
      <c r="N402" s="14"/>
      <c r="O402" s="14"/>
      <c r="P402" s="14"/>
      <c r="Q402" s="14"/>
      <c r="R402" s="14"/>
      <c r="S402" s="14"/>
      <c r="T402" s="14"/>
      <c r="U402" s="14"/>
      <c r="V402" s="14"/>
      <c r="W402" s="14"/>
      <c r="X402" s="14"/>
      <c r="Y402" s="14"/>
      <c r="Z402" s="14"/>
      <c r="AA402" s="14"/>
    </row>
    <row r="403" spans="1:27" ht="13" x14ac:dyDescent="0.15">
      <c r="A403" s="14"/>
      <c r="B403" s="14"/>
      <c r="C403" s="14"/>
      <c r="D403" s="14"/>
      <c r="E403" s="14"/>
      <c r="F403" s="14"/>
      <c r="G403" s="14"/>
      <c r="H403" s="14"/>
      <c r="I403" s="14"/>
      <c r="J403" s="24"/>
      <c r="K403" s="14"/>
      <c r="L403" s="14"/>
      <c r="M403" s="14"/>
      <c r="N403" s="14"/>
      <c r="O403" s="14"/>
      <c r="P403" s="14"/>
      <c r="Q403" s="14"/>
      <c r="R403" s="14"/>
      <c r="S403" s="14"/>
      <c r="T403" s="14"/>
      <c r="U403" s="14"/>
      <c r="V403" s="14"/>
      <c r="W403" s="14"/>
      <c r="X403" s="14"/>
      <c r="Y403" s="14"/>
      <c r="Z403" s="14"/>
      <c r="AA403" s="14"/>
    </row>
    <row r="404" spans="1:27" ht="13" x14ac:dyDescent="0.15">
      <c r="A404" s="14"/>
      <c r="B404" s="14"/>
      <c r="C404" s="14"/>
      <c r="D404" s="14"/>
      <c r="E404" s="14"/>
      <c r="F404" s="14"/>
      <c r="G404" s="14"/>
      <c r="H404" s="14"/>
      <c r="I404" s="14"/>
      <c r="J404" s="24"/>
      <c r="K404" s="14"/>
      <c r="L404" s="14"/>
      <c r="M404" s="14"/>
      <c r="N404" s="14"/>
      <c r="O404" s="14"/>
      <c r="P404" s="14"/>
      <c r="Q404" s="14"/>
      <c r="R404" s="14"/>
      <c r="S404" s="14"/>
      <c r="T404" s="14"/>
      <c r="U404" s="14"/>
      <c r="V404" s="14"/>
      <c r="W404" s="14"/>
      <c r="X404" s="14"/>
      <c r="Y404" s="14"/>
      <c r="Z404" s="14"/>
      <c r="AA404" s="14"/>
    </row>
    <row r="405" spans="1:27" ht="13" x14ac:dyDescent="0.15">
      <c r="A405" s="14"/>
      <c r="B405" s="14"/>
      <c r="C405" s="14"/>
      <c r="D405" s="14"/>
      <c r="E405" s="14"/>
      <c r="F405" s="14"/>
      <c r="G405" s="14"/>
      <c r="H405" s="14"/>
      <c r="I405" s="14"/>
      <c r="J405" s="24"/>
      <c r="K405" s="14"/>
      <c r="L405" s="14"/>
      <c r="M405" s="14"/>
      <c r="N405" s="14"/>
      <c r="O405" s="14"/>
      <c r="P405" s="14"/>
      <c r="Q405" s="14"/>
      <c r="R405" s="14"/>
      <c r="S405" s="14"/>
      <c r="T405" s="14"/>
      <c r="U405" s="14"/>
      <c r="V405" s="14"/>
      <c r="W405" s="14"/>
      <c r="X405" s="14"/>
      <c r="Y405" s="14"/>
      <c r="Z405" s="14"/>
      <c r="AA405" s="14"/>
    </row>
    <row r="406" spans="1:27" ht="13" x14ac:dyDescent="0.15">
      <c r="A406" s="14"/>
      <c r="B406" s="14"/>
      <c r="C406" s="14"/>
      <c r="D406" s="14"/>
      <c r="E406" s="14"/>
      <c r="F406" s="14"/>
      <c r="G406" s="14"/>
      <c r="H406" s="14"/>
      <c r="I406" s="14"/>
      <c r="J406" s="24"/>
      <c r="K406" s="14"/>
      <c r="L406" s="14"/>
      <c r="M406" s="14"/>
      <c r="N406" s="14"/>
      <c r="O406" s="14"/>
      <c r="P406" s="14"/>
      <c r="Q406" s="14"/>
      <c r="R406" s="14"/>
      <c r="S406" s="14"/>
      <c r="T406" s="14"/>
      <c r="U406" s="14"/>
      <c r="V406" s="14"/>
      <c r="W406" s="14"/>
      <c r="X406" s="14"/>
      <c r="Y406" s="14"/>
      <c r="Z406" s="14"/>
      <c r="AA406" s="14"/>
    </row>
    <row r="407" spans="1:27" ht="13" x14ac:dyDescent="0.15">
      <c r="A407" s="14"/>
      <c r="B407" s="14"/>
      <c r="C407" s="14"/>
      <c r="D407" s="14"/>
      <c r="E407" s="14"/>
      <c r="F407" s="14"/>
      <c r="G407" s="14"/>
      <c r="H407" s="14"/>
      <c r="I407" s="14"/>
      <c r="J407" s="24"/>
      <c r="K407" s="14"/>
      <c r="L407" s="14"/>
      <c r="M407" s="14"/>
      <c r="N407" s="14"/>
      <c r="O407" s="14"/>
      <c r="P407" s="14"/>
      <c r="Q407" s="14"/>
      <c r="R407" s="14"/>
      <c r="S407" s="14"/>
      <c r="T407" s="14"/>
      <c r="U407" s="14"/>
      <c r="V407" s="14"/>
      <c r="W407" s="14"/>
      <c r="X407" s="14"/>
      <c r="Y407" s="14"/>
      <c r="Z407" s="14"/>
      <c r="AA407" s="14"/>
    </row>
    <row r="408" spans="1:27" ht="13" x14ac:dyDescent="0.15">
      <c r="A408" s="14"/>
      <c r="B408" s="14"/>
      <c r="C408" s="14"/>
      <c r="D408" s="14"/>
      <c r="E408" s="14"/>
      <c r="F408" s="14"/>
      <c r="G408" s="14"/>
      <c r="H408" s="14"/>
      <c r="I408" s="14"/>
      <c r="J408" s="24"/>
      <c r="K408" s="14"/>
      <c r="L408" s="14"/>
      <c r="M408" s="14"/>
      <c r="N408" s="14"/>
      <c r="O408" s="14"/>
      <c r="P408" s="14"/>
      <c r="Q408" s="14"/>
      <c r="R408" s="14"/>
      <c r="S408" s="14"/>
      <c r="T408" s="14"/>
      <c r="U408" s="14"/>
      <c r="V408" s="14"/>
      <c r="W408" s="14"/>
      <c r="X408" s="14"/>
      <c r="Y408" s="14"/>
      <c r="Z408" s="14"/>
      <c r="AA408" s="14"/>
    </row>
    <row r="409" spans="1:27" ht="13" x14ac:dyDescent="0.15">
      <c r="A409" s="14"/>
      <c r="B409" s="14"/>
      <c r="C409" s="14"/>
      <c r="D409" s="14"/>
      <c r="E409" s="14"/>
      <c r="F409" s="14"/>
      <c r="G409" s="14"/>
      <c r="H409" s="14"/>
      <c r="I409" s="14"/>
      <c r="J409" s="24"/>
      <c r="K409" s="14"/>
      <c r="L409" s="14"/>
      <c r="M409" s="14"/>
      <c r="N409" s="14"/>
      <c r="O409" s="14"/>
      <c r="P409" s="14"/>
      <c r="Q409" s="14"/>
      <c r="R409" s="14"/>
      <c r="S409" s="14"/>
      <c r="T409" s="14"/>
      <c r="U409" s="14"/>
      <c r="V409" s="14"/>
      <c r="W409" s="14"/>
      <c r="X409" s="14"/>
      <c r="Y409" s="14"/>
      <c r="Z409" s="14"/>
      <c r="AA409" s="14"/>
    </row>
    <row r="410" spans="1:27" ht="13" x14ac:dyDescent="0.15">
      <c r="A410" s="14"/>
      <c r="B410" s="14"/>
      <c r="C410" s="14"/>
      <c r="D410" s="14"/>
      <c r="E410" s="14"/>
      <c r="F410" s="14"/>
      <c r="G410" s="14"/>
      <c r="H410" s="14"/>
      <c r="I410" s="14"/>
      <c r="J410" s="24"/>
      <c r="K410" s="14"/>
      <c r="L410" s="14"/>
      <c r="M410" s="14"/>
      <c r="N410" s="14"/>
      <c r="O410" s="14"/>
      <c r="P410" s="14"/>
      <c r="Q410" s="14"/>
      <c r="R410" s="14"/>
      <c r="S410" s="14"/>
      <c r="T410" s="14"/>
      <c r="U410" s="14"/>
      <c r="V410" s="14"/>
      <c r="W410" s="14"/>
      <c r="X410" s="14"/>
      <c r="Y410" s="14"/>
      <c r="Z410" s="14"/>
      <c r="AA410" s="14"/>
    </row>
    <row r="411" spans="1:27" ht="13" x14ac:dyDescent="0.15">
      <c r="A411" s="14"/>
      <c r="B411" s="14"/>
      <c r="C411" s="14"/>
      <c r="D411" s="14"/>
      <c r="E411" s="14"/>
      <c r="F411" s="14"/>
      <c r="G411" s="14"/>
      <c r="H411" s="14"/>
      <c r="I411" s="14"/>
      <c r="J411" s="24"/>
      <c r="K411" s="14"/>
      <c r="L411" s="14"/>
      <c r="M411" s="14"/>
      <c r="N411" s="14"/>
      <c r="O411" s="14"/>
      <c r="P411" s="14"/>
      <c r="Q411" s="14"/>
      <c r="R411" s="14"/>
      <c r="S411" s="14"/>
      <c r="T411" s="14"/>
      <c r="U411" s="14"/>
      <c r="V411" s="14"/>
      <c r="W411" s="14"/>
      <c r="X411" s="14"/>
      <c r="Y411" s="14"/>
      <c r="Z411" s="14"/>
      <c r="AA411" s="14"/>
    </row>
    <row r="412" spans="1:27" ht="13" x14ac:dyDescent="0.15">
      <c r="A412" s="14"/>
      <c r="B412" s="14"/>
      <c r="C412" s="14"/>
      <c r="D412" s="14"/>
      <c r="E412" s="14"/>
      <c r="F412" s="14"/>
      <c r="G412" s="14"/>
      <c r="H412" s="14"/>
      <c r="I412" s="14"/>
      <c r="J412" s="24"/>
      <c r="K412" s="14"/>
      <c r="L412" s="14"/>
      <c r="M412" s="14"/>
      <c r="N412" s="14"/>
      <c r="O412" s="14"/>
      <c r="P412" s="14"/>
      <c r="Q412" s="14"/>
      <c r="R412" s="14"/>
      <c r="S412" s="14"/>
      <c r="T412" s="14"/>
      <c r="U412" s="14"/>
      <c r="V412" s="14"/>
      <c r="W412" s="14"/>
      <c r="X412" s="14"/>
      <c r="Y412" s="14"/>
      <c r="Z412" s="14"/>
      <c r="AA412" s="14"/>
    </row>
    <row r="413" spans="1:27" ht="13" x14ac:dyDescent="0.15">
      <c r="A413" s="14"/>
      <c r="B413" s="14"/>
      <c r="C413" s="14"/>
      <c r="D413" s="14"/>
      <c r="E413" s="14"/>
      <c r="F413" s="14"/>
      <c r="G413" s="14"/>
      <c r="H413" s="14"/>
      <c r="I413" s="14"/>
      <c r="J413" s="24"/>
      <c r="K413" s="14"/>
      <c r="L413" s="14"/>
      <c r="M413" s="14"/>
      <c r="N413" s="14"/>
      <c r="O413" s="14"/>
      <c r="P413" s="14"/>
      <c r="Q413" s="14"/>
      <c r="R413" s="14"/>
      <c r="S413" s="14"/>
      <c r="T413" s="14"/>
      <c r="U413" s="14"/>
      <c r="V413" s="14"/>
      <c r="W413" s="14"/>
      <c r="X413" s="14"/>
      <c r="Y413" s="14"/>
      <c r="Z413" s="14"/>
      <c r="AA413" s="14"/>
    </row>
    <row r="414" spans="1:27" ht="13" x14ac:dyDescent="0.15">
      <c r="A414" s="14"/>
      <c r="B414" s="14"/>
      <c r="C414" s="14"/>
      <c r="D414" s="14"/>
      <c r="E414" s="14"/>
      <c r="F414" s="14"/>
      <c r="G414" s="14"/>
      <c r="H414" s="14"/>
      <c r="I414" s="14"/>
      <c r="J414" s="24"/>
      <c r="K414" s="14"/>
      <c r="L414" s="14"/>
      <c r="M414" s="14"/>
      <c r="N414" s="14"/>
      <c r="O414" s="14"/>
      <c r="P414" s="14"/>
      <c r="Q414" s="14"/>
      <c r="R414" s="14"/>
      <c r="S414" s="14"/>
      <c r="T414" s="14"/>
      <c r="U414" s="14"/>
      <c r="V414" s="14"/>
      <c r="W414" s="14"/>
      <c r="X414" s="14"/>
      <c r="Y414" s="14"/>
      <c r="Z414" s="14"/>
      <c r="AA414" s="14"/>
    </row>
    <row r="415" spans="1:27" ht="13" x14ac:dyDescent="0.15">
      <c r="A415" s="14"/>
      <c r="B415" s="14"/>
      <c r="C415" s="14"/>
      <c r="D415" s="14"/>
      <c r="E415" s="14"/>
      <c r="F415" s="14"/>
      <c r="G415" s="14"/>
      <c r="H415" s="14"/>
      <c r="I415" s="14"/>
      <c r="J415" s="24"/>
      <c r="K415" s="14"/>
      <c r="L415" s="14"/>
      <c r="M415" s="14"/>
      <c r="N415" s="14"/>
      <c r="O415" s="14"/>
      <c r="P415" s="14"/>
      <c r="Q415" s="14"/>
      <c r="R415" s="14"/>
      <c r="S415" s="14"/>
      <c r="T415" s="14"/>
      <c r="U415" s="14"/>
      <c r="V415" s="14"/>
      <c r="W415" s="14"/>
      <c r="X415" s="14"/>
      <c r="Y415" s="14"/>
      <c r="Z415" s="14"/>
      <c r="AA415" s="14"/>
    </row>
    <row r="416" spans="1:27" ht="13" x14ac:dyDescent="0.15">
      <c r="A416" s="14"/>
      <c r="B416" s="14"/>
      <c r="C416" s="14"/>
      <c r="D416" s="14"/>
      <c r="E416" s="14"/>
      <c r="F416" s="14"/>
      <c r="G416" s="14"/>
      <c r="H416" s="14"/>
      <c r="I416" s="14"/>
      <c r="J416" s="24"/>
      <c r="K416" s="14"/>
      <c r="L416" s="14"/>
      <c r="M416" s="14"/>
      <c r="N416" s="14"/>
      <c r="O416" s="14"/>
      <c r="P416" s="14"/>
      <c r="Q416" s="14"/>
      <c r="R416" s="14"/>
      <c r="S416" s="14"/>
      <c r="T416" s="14"/>
      <c r="U416" s="14"/>
      <c r="V416" s="14"/>
      <c r="W416" s="14"/>
      <c r="X416" s="14"/>
      <c r="Y416" s="14"/>
      <c r="Z416" s="14"/>
      <c r="AA416" s="14"/>
    </row>
    <row r="417" spans="1:27" ht="13" x14ac:dyDescent="0.15">
      <c r="A417" s="14"/>
      <c r="B417" s="14"/>
      <c r="C417" s="14"/>
      <c r="D417" s="14"/>
      <c r="E417" s="14"/>
      <c r="F417" s="14"/>
      <c r="G417" s="14"/>
      <c r="H417" s="14"/>
      <c r="I417" s="14"/>
      <c r="J417" s="24"/>
      <c r="K417" s="14"/>
      <c r="L417" s="14"/>
      <c r="M417" s="14"/>
      <c r="N417" s="14"/>
      <c r="O417" s="14"/>
      <c r="P417" s="14"/>
      <c r="Q417" s="14"/>
      <c r="R417" s="14"/>
      <c r="S417" s="14"/>
      <c r="T417" s="14"/>
      <c r="U417" s="14"/>
      <c r="V417" s="14"/>
      <c r="W417" s="14"/>
      <c r="X417" s="14"/>
      <c r="Y417" s="14"/>
      <c r="Z417" s="14"/>
      <c r="AA417" s="14"/>
    </row>
    <row r="418" spans="1:27" ht="13" x14ac:dyDescent="0.15">
      <c r="A418" s="14"/>
      <c r="B418" s="14"/>
      <c r="C418" s="14"/>
      <c r="D418" s="14"/>
      <c r="E418" s="14"/>
      <c r="F418" s="14"/>
      <c r="G418" s="14"/>
      <c r="H418" s="14"/>
      <c r="I418" s="14"/>
      <c r="J418" s="24"/>
      <c r="K418" s="14"/>
      <c r="L418" s="14"/>
      <c r="M418" s="14"/>
      <c r="N418" s="14"/>
      <c r="O418" s="14"/>
      <c r="P418" s="14"/>
      <c r="Q418" s="14"/>
      <c r="R418" s="14"/>
      <c r="S418" s="14"/>
      <c r="T418" s="14"/>
      <c r="U418" s="14"/>
      <c r="V418" s="14"/>
      <c r="W418" s="14"/>
      <c r="X418" s="14"/>
      <c r="Y418" s="14"/>
      <c r="Z418" s="14"/>
      <c r="AA418" s="14"/>
    </row>
    <row r="419" spans="1:27" ht="13" x14ac:dyDescent="0.15">
      <c r="A419" s="14"/>
      <c r="B419" s="14"/>
      <c r="C419" s="14"/>
      <c r="D419" s="14"/>
      <c r="E419" s="14"/>
      <c r="F419" s="14"/>
      <c r="G419" s="14"/>
      <c r="H419" s="14"/>
      <c r="I419" s="14"/>
      <c r="J419" s="24"/>
      <c r="K419" s="14"/>
      <c r="L419" s="14"/>
      <c r="M419" s="14"/>
      <c r="N419" s="14"/>
      <c r="O419" s="14"/>
      <c r="P419" s="14"/>
      <c r="Q419" s="14"/>
      <c r="R419" s="14"/>
      <c r="S419" s="14"/>
      <c r="T419" s="14"/>
      <c r="U419" s="14"/>
      <c r="V419" s="14"/>
      <c r="W419" s="14"/>
      <c r="X419" s="14"/>
      <c r="Y419" s="14"/>
      <c r="Z419" s="14"/>
      <c r="AA419" s="14"/>
    </row>
    <row r="420" spans="1:27" ht="13" x14ac:dyDescent="0.15">
      <c r="A420" s="14"/>
      <c r="B420" s="14"/>
      <c r="C420" s="14"/>
      <c r="D420" s="14"/>
      <c r="E420" s="14"/>
      <c r="F420" s="14"/>
      <c r="G420" s="14"/>
      <c r="H420" s="14"/>
      <c r="I420" s="14"/>
      <c r="J420" s="24"/>
      <c r="K420" s="14"/>
      <c r="L420" s="14"/>
      <c r="M420" s="14"/>
      <c r="N420" s="14"/>
      <c r="O420" s="14"/>
      <c r="P420" s="14"/>
      <c r="Q420" s="14"/>
      <c r="R420" s="14"/>
      <c r="S420" s="14"/>
      <c r="T420" s="14"/>
      <c r="U420" s="14"/>
      <c r="V420" s="14"/>
      <c r="W420" s="14"/>
      <c r="X420" s="14"/>
      <c r="Y420" s="14"/>
      <c r="Z420" s="14"/>
      <c r="AA420" s="14"/>
    </row>
    <row r="421" spans="1:27" ht="13" x14ac:dyDescent="0.15">
      <c r="A421" s="14"/>
      <c r="B421" s="14"/>
      <c r="C421" s="14"/>
      <c r="D421" s="14"/>
      <c r="E421" s="14"/>
      <c r="F421" s="14"/>
      <c r="G421" s="14"/>
      <c r="H421" s="14"/>
      <c r="I421" s="14"/>
      <c r="J421" s="24"/>
      <c r="K421" s="14"/>
      <c r="L421" s="14"/>
      <c r="M421" s="14"/>
      <c r="N421" s="14"/>
      <c r="O421" s="14"/>
      <c r="P421" s="14"/>
      <c r="Q421" s="14"/>
      <c r="R421" s="14"/>
      <c r="S421" s="14"/>
      <c r="T421" s="14"/>
      <c r="U421" s="14"/>
      <c r="V421" s="14"/>
      <c r="W421" s="14"/>
      <c r="X421" s="14"/>
      <c r="Y421" s="14"/>
      <c r="Z421" s="14"/>
      <c r="AA421" s="14"/>
    </row>
    <row r="422" spans="1:27" ht="13" x14ac:dyDescent="0.15">
      <c r="A422" s="14"/>
      <c r="B422" s="14"/>
      <c r="C422" s="14"/>
      <c r="D422" s="14"/>
      <c r="E422" s="14"/>
      <c r="F422" s="14"/>
      <c r="G422" s="14"/>
      <c r="H422" s="14"/>
      <c r="I422" s="14"/>
      <c r="J422" s="24"/>
      <c r="K422" s="14"/>
      <c r="L422" s="14"/>
      <c r="M422" s="14"/>
      <c r="N422" s="14"/>
      <c r="O422" s="14"/>
      <c r="P422" s="14"/>
      <c r="Q422" s="14"/>
      <c r="R422" s="14"/>
      <c r="S422" s="14"/>
      <c r="T422" s="14"/>
      <c r="U422" s="14"/>
      <c r="V422" s="14"/>
      <c r="W422" s="14"/>
      <c r="X422" s="14"/>
      <c r="Y422" s="14"/>
      <c r="Z422" s="14"/>
      <c r="AA422" s="14"/>
    </row>
    <row r="423" spans="1:27" ht="13" x14ac:dyDescent="0.15">
      <c r="A423" s="14"/>
      <c r="B423" s="14"/>
      <c r="C423" s="14"/>
      <c r="D423" s="14"/>
      <c r="E423" s="14"/>
      <c r="F423" s="14"/>
      <c r="G423" s="14"/>
      <c r="H423" s="14"/>
      <c r="I423" s="14"/>
      <c r="J423" s="24"/>
      <c r="K423" s="14"/>
      <c r="L423" s="14"/>
      <c r="M423" s="14"/>
      <c r="N423" s="14"/>
      <c r="O423" s="14"/>
      <c r="P423" s="14"/>
      <c r="Q423" s="14"/>
      <c r="R423" s="14"/>
      <c r="S423" s="14"/>
      <c r="T423" s="14"/>
      <c r="U423" s="14"/>
      <c r="V423" s="14"/>
      <c r="W423" s="14"/>
      <c r="X423" s="14"/>
      <c r="Y423" s="14"/>
      <c r="Z423" s="14"/>
      <c r="AA423" s="14"/>
    </row>
    <row r="424" spans="1:27" ht="13" x14ac:dyDescent="0.15">
      <c r="A424" s="14"/>
      <c r="B424" s="14"/>
      <c r="C424" s="14"/>
      <c r="D424" s="14"/>
      <c r="E424" s="14"/>
      <c r="F424" s="14"/>
      <c r="G424" s="14"/>
      <c r="H424" s="14"/>
      <c r="I424" s="14"/>
      <c r="J424" s="24"/>
      <c r="K424" s="14"/>
      <c r="L424" s="14"/>
      <c r="M424" s="14"/>
      <c r="N424" s="14"/>
      <c r="O424" s="14"/>
      <c r="P424" s="14"/>
      <c r="Q424" s="14"/>
      <c r="R424" s="14"/>
      <c r="S424" s="14"/>
      <c r="T424" s="14"/>
      <c r="U424" s="14"/>
      <c r="V424" s="14"/>
      <c r="W424" s="14"/>
      <c r="X424" s="14"/>
      <c r="Y424" s="14"/>
      <c r="Z424" s="14"/>
      <c r="AA424" s="14"/>
    </row>
    <row r="425" spans="1:27" ht="13" x14ac:dyDescent="0.15">
      <c r="A425" s="14"/>
      <c r="B425" s="14"/>
      <c r="C425" s="14"/>
      <c r="D425" s="14"/>
      <c r="E425" s="14"/>
      <c r="F425" s="14"/>
      <c r="G425" s="14"/>
      <c r="H425" s="14"/>
      <c r="I425" s="14"/>
      <c r="J425" s="24"/>
      <c r="K425" s="14"/>
      <c r="L425" s="14"/>
      <c r="M425" s="14"/>
      <c r="N425" s="14"/>
      <c r="O425" s="14"/>
      <c r="P425" s="14"/>
      <c r="Q425" s="14"/>
      <c r="R425" s="14"/>
      <c r="S425" s="14"/>
      <c r="T425" s="14"/>
      <c r="U425" s="14"/>
      <c r="V425" s="14"/>
      <c r="W425" s="14"/>
      <c r="X425" s="14"/>
      <c r="Y425" s="14"/>
      <c r="Z425" s="14"/>
      <c r="AA425" s="14"/>
    </row>
    <row r="426" spans="1:27" ht="13" x14ac:dyDescent="0.15">
      <c r="A426" s="14"/>
      <c r="B426" s="14"/>
      <c r="C426" s="14"/>
      <c r="D426" s="14"/>
      <c r="E426" s="14"/>
      <c r="F426" s="14"/>
      <c r="G426" s="14"/>
      <c r="H426" s="14"/>
      <c r="I426" s="14"/>
      <c r="J426" s="24"/>
      <c r="K426" s="14"/>
      <c r="L426" s="14"/>
      <c r="M426" s="14"/>
      <c r="N426" s="14"/>
      <c r="O426" s="14"/>
      <c r="P426" s="14"/>
      <c r="Q426" s="14"/>
      <c r="R426" s="14"/>
      <c r="S426" s="14"/>
      <c r="T426" s="14"/>
      <c r="U426" s="14"/>
      <c r="V426" s="14"/>
      <c r="W426" s="14"/>
      <c r="X426" s="14"/>
      <c r="Y426" s="14"/>
      <c r="Z426" s="14"/>
      <c r="AA426" s="14"/>
    </row>
    <row r="427" spans="1:27" ht="13" x14ac:dyDescent="0.15">
      <c r="A427" s="14"/>
      <c r="B427" s="14"/>
      <c r="C427" s="14"/>
      <c r="D427" s="14"/>
      <c r="E427" s="14"/>
      <c r="F427" s="14"/>
      <c r="G427" s="14"/>
      <c r="H427" s="14"/>
      <c r="I427" s="14"/>
      <c r="J427" s="24"/>
      <c r="K427" s="14"/>
      <c r="L427" s="14"/>
      <c r="M427" s="14"/>
      <c r="N427" s="14"/>
      <c r="O427" s="14"/>
      <c r="P427" s="14"/>
      <c r="Q427" s="14"/>
      <c r="R427" s="14"/>
      <c r="S427" s="14"/>
      <c r="T427" s="14"/>
      <c r="U427" s="14"/>
      <c r="V427" s="14"/>
      <c r="W427" s="14"/>
      <c r="X427" s="14"/>
      <c r="Y427" s="14"/>
      <c r="Z427" s="14"/>
      <c r="AA427" s="14"/>
    </row>
    <row r="428" spans="1:27" ht="13" x14ac:dyDescent="0.15">
      <c r="A428" s="14"/>
      <c r="B428" s="14"/>
      <c r="C428" s="14"/>
      <c r="D428" s="14"/>
      <c r="E428" s="14"/>
      <c r="F428" s="14"/>
      <c r="G428" s="14"/>
      <c r="H428" s="14"/>
      <c r="I428" s="14"/>
      <c r="J428" s="24"/>
      <c r="K428" s="14"/>
      <c r="L428" s="14"/>
      <c r="M428" s="14"/>
      <c r="N428" s="14"/>
      <c r="O428" s="14"/>
      <c r="P428" s="14"/>
      <c r="Q428" s="14"/>
      <c r="R428" s="14"/>
      <c r="S428" s="14"/>
      <c r="T428" s="14"/>
      <c r="U428" s="14"/>
      <c r="V428" s="14"/>
      <c r="W428" s="14"/>
      <c r="X428" s="14"/>
      <c r="Y428" s="14"/>
      <c r="Z428" s="14"/>
      <c r="AA428" s="14"/>
    </row>
    <row r="429" spans="1:27" ht="13" x14ac:dyDescent="0.15">
      <c r="A429" s="14"/>
      <c r="B429" s="14"/>
      <c r="C429" s="14"/>
      <c r="D429" s="14"/>
      <c r="E429" s="14"/>
      <c r="F429" s="14"/>
      <c r="G429" s="14"/>
      <c r="H429" s="14"/>
      <c r="I429" s="14"/>
      <c r="J429" s="24"/>
      <c r="K429" s="14"/>
      <c r="L429" s="14"/>
      <c r="M429" s="14"/>
      <c r="N429" s="14"/>
      <c r="O429" s="14"/>
      <c r="P429" s="14"/>
      <c r="Q429" s="14"/>
      <c r="R429" s="14"/>
      <c r="S429" s="14"/>
      <c r="T429" s="14"/>
      <c r="U429" s="14"/>
      <c r="V429" s="14"/>
      <c r="W429" s="14"/>
      <c r="X429" s="14"/>
      <c r="Y429" s="14"/>
      <c r="Z429" s="14"/>
      <c r="AA429" s="14"/>
    </row>
    <row r="430" spans="1:27" ht="13" x14ac:dyDescent="0.15">
      <c r="A430" s="14"/>
      <c r="B430" s="14"/>
      <c r="C430" s="14"/>
      <c r="D430" s="14"/>
      <c r="E430" s="14"/>
      <c r="F430" s="14"/>
      <c r="G430" s="14"/>
      <c r="H430" s="14"/>
      <c r="I430" s="14"/>
      <c r="J430" s="24"/>
      <c r="K430" s="14"/>
      <c r="L430" s="14"/>
      <c r="M430" s="14"/>
      <c r="N430" s="14"/>
      <c r="O430" s="14"/>
      <c r="P430" s="14"/>
      <c r="Q430" s="14"/>
      <c r="R430" s="14"/>
      <c r="S430" s="14"/>
      <c r="T430" s="14"/>
      <c r="U430" s="14"/>
      <c r="V430" s="14"/>
      <c r="W430" s="14"/>
      <c r="X430" s="14"/>
      <c r="Y430" s="14"/>
      <c r="Z430" s="14"/>
      <c r="AA430" s="14"/>
    </row>
    <row r="431" spans="1:27" ht="13" x14ac:dyDescent="0.15">
      <c r="A431" s="14"/>
      <c r="B431" s="14"/>
      <c r="C431" s="14"/>
      <c r="D431" s="14"/>
      <c r="E431" s="14"/>
      <c r="F431" s="14"/>
      <c r="G431" s="14"/>
      <c r="H431" s="14"/>
      <c r="I431" s="14"/>
      <c r="J431" s="24"/>
      <c r="K431" s="14"/>
      <c r="L431" s="14"/>
      <c r="M431" s="14"/>
      <c r="N431" s="14"/>
      <c r="O431" s="14"/>
      <c r="P431" s="14"/>
      <c r="Q431" s="14"/>
      <c r="R431" s="14"/>
      <c r="S431" s="14"/>
      <c r="T431" s="14"/>
      <c r="U431" s="14"/>
      <c r="V431" s="14"/>
      <c r="W431" s="14"/>
      <c r="X431" s="14"/>
      <c r="Y431" s="14"/>
      <c r="Z431" s="14"/>
      <c r="AA431" s="14"/>
    </row>
    <row r="432" spans="1:27" ht="13" x14ac:dyDescent="0.15">
      <c r="A432" s="14"/>
      <c r="B432" s="14"/>
      <c r="C432" s="14"/>
      <c r="D432" s="14"/>
      <c r="E432" s="14"/>
      <c r="F432" s="14"/>
      <c r="G432" s="14"/>
      <c r="H432" s="14"/>
      <c r="I432" s="14"/>
      <c r="J432" s="24"/>
      <c r="K432" s="14"/>
      <c r="L432" s="14"/>
      <c r="M432" s="14"/>
      <c r="N432" s="14"/>
      <c r="O432" s="14"/>
      <c r="P432" s="14"/>
      <c r="Q432" s="14"/>
      <c r="R432" s="14"/>
      <c r="S432" s="14"/>
      <c r="T432" s="14"/>
      <c r="U432" s="14"/>
      <c r="V432" s="14"/>
      <c r="W432" s="14"/>
      <c r="X432" s="14"/>
      <c r="Y432" s="14"/>
      <c r="Z432" s="14"/>
      <c r="AA432" s="14"/>
    </row>
    <row r="433" spans="1:27" ht="13" x14ac:dyDescent="0.15">
      <c r="A433" s="14"/>
      <c r="B433" s="14"/>
      <c r="C433" s="14"/>
      <c r="D433" s="14"/>
      <c r="E433" s="14"/>
      <c r="F433" s="14"/>
      <c r="G433" s="14"/>
      <c r="H433" s="14"/>
      <c r="I433" s="14"/>
      <c r="J433" s="24"/>
      <c r="K433" s="14"/>
      <c r="L433" s="14"/>
      <c r="M433" s="14"/>
      <c r="N433" s="14"/>
      <c r="O433" s="14"/>
      <c r="P433" s="14"/>
      <c r="Q433" s="14"/>
      <c r="R433" s="14"/>
      <c r="S433" s="14"/>
      <c r="T433" s="14"/>
      <c r="U433" s="14"/>
      <c r="V433" s="14"/>
      <c r="W433" s="14"/>
      <c r="X433" s="14"/>
      <c r="Y433" s="14"/>
      <c r="Z433" s="14"/>
      <c r="AA433" s="14"/>
    </row>
    <row r="434" spans="1:27" ht="13" x14ac:dyDescent="0.15">
      <c r="A434" s="14"/>
      <c r="B434" s="14"/>
      <c r="C434" s="14"/>
      <c r="D434" s="14"/>
      <c r="E434" s="14"/>
      <c r="F434" s="14"/>
      <c r="G434" s="14"/>
      <c r="H434" s="14"/>
      <c r="I434" s="14"/>
      <c r="J434" s="24"/>
      <c r="K434" s="14"/>
      <c r="L434" s="14"/>
      <c r="M434" s="14"/>
      <c r="N434" s="14"/>
      <c r="O434" s="14"/>
      <c r="P434" s="14"/>
      <c r="Q434" s="14"/>
      <c r="R434" s="14"/>
      <c r="S434" s="14"/>
      <c r="T434" s="14"/>
      <c r="U434" s="14"/>
      <c r="V434" s="14"/>
      <c r="W434" s="14"/>
      <c r="X434" s="14"/>
      <c r="Y434" s="14"/>
      <c r="Z434" s="14"/>
      <c r="AA434" s="14"/>
    </row>
    <row r="435" spans="1:27" ht="13" x14ac:dyDescent="0.15">
      <c r="A435" s="14"/>
      <c r="B435" s="14"/>
      <c r="C435" s="14"/>
      <c r="D435" s="14"/>
      <c r="E435" s="14"/>
      <c r="F435" s="14"/>
      <c r="G435" s="14"/>
      <c r="H435" s="14"/>
      <c r="I435" s="14"/>
      <c r="J435" s="24"/>
      <c r="K435" s="14"/>
      <c r="L435" s="14"/>
      <c r="M435" s="14"/>
      <c r="N435" s="14"/>
      <c r="O435" s="14"/>
      <c r="P435" s="14"/>
      <c r="Q435" s="14"/>
      <c r="R435" s="14"/>
      <c r="S435" s="14"/>
      <c r="T435" s="14"/>
      <c r="U435" s="14"/>
      <c r="V435" s="14"/>
      <c r="W435" s="14"/>
      <c r="X435" s="14"/>
      <c r="Y435" s="14"/>
      <c r="Z435" s="14"/>
      <c r="AA435" s="14"/>
    </row>
    <row r="436" spans="1:27" ht="13" x14ac:dyDescent="0.15">
      <c r="A436" s="14"/>
      <c r="B436" s="14"/>
      <c r="C436" s="14"/>
      <c r="D436" s="14"/>
      <c r="E436" s="14"/>
      <c r="F436" s="14"/>
      <c r="G436" s="14"/>
      <c r="H436" s="14"/>
      <c r="I436" s="14"/>
      <c r="J436" s="24"/>
      <c r="K436" s="14"/>
      <c r="L436" s="14"/>
      <c r="M436" s="14"/>
      <c r="N436" s="14"/>
      <c r="O436" s="14"/>
      <c r="P436" s="14"/>
      <c r="Q436" s="14"/>
      <c r="R436" s="14"/>
      <c r="S436" s="14"/>
      <c r="T436" s="14"/>
      <c r="U436" s="14"/>
      <c r="V436" s="14"/>
      <c r="W436" s="14"/>
      <c r="X436" s="14"/>
      <c r="Y436" s="14"/>
      <c r="Z436" s="14"/>
      <c r="AA436" s="14"/>
    </row>
    <row r="437" spans="1:27" ht="13" x14ac:dyDescent="0.15">
      <c r="A437" s="14"/>
      <c r="B437" s="14"/>
      <c r="C437" s="14"/>
      <c r="D437" s="14"/>
      <c r="E437" s="14"/>
      <c r="F437" s="14"/>
      <c r="G437" s="14"/>
      <c r="H437" s="14"/>
      <c r="I437" s="14"/>
      <c r="J437" s="24"/>
      <c r="K437" s="14"/>
      <c r="L437" s="14"/>
      <c r="M437" s="14"/>
      <c r="N437" s="14"/>
      <c r="O437" s="14"/>
      <c r="P437" s="14"/>
      <c r="Q437" s="14"/>
      <c r="R437" s="14"/>
      <c r="S437" s="14"/>
      <c r="T437" s="14"/>
      <c r="U437" s="14"/>
      <c r="V437" s="14"/>
      <c r="W437" s="14"/>
      <c r="X437" s="14"/>
      <c r="Y437" s="14"/>
      <c r="Z437" s="14"/>
      <c r="AA437" s="14"/>
    </row>
    <row r="438" spans="1:27" ht="13" x14ac:dyDescent="0.15">
      <c r="A438" s="14"/>
      <c r="B438" s="14"/>
      <c r="C438" s="14"/>
      <c r="D438" s="14"/>
      <c r="E438" s="14"/>
      <c r="F438" s="14"/>
      <c r="G438" s="14"/>
      <c r="H438" s="14"/>
      <c r="I438" s="14"/>
      <c r="J438" s="24"/>
      <c r="K438" s="14"/>
      <c r="L438" s="14"/>
      <c r="M438" s="14"/>
      <c r="N438" s="14"/>
      <c r="O438" s="14"/>
      <c r="P438" s="14"/>
      <c r="Q438" s="14"/>
      <c r="R438" s="14"/>
      <c r="S438" s="14"/>
      <c r="T438" s="14"/>
      <c r="U438" s="14"/>
      <c r="V438" s="14"/>
      <c r="W438" s="14"/>
      <c r="X438" s="14"/>
      <c r="Y438" s="14"/>
      <c r="Z438" s="14"/>
      <c r="AA438" s="14"/>
    </row>
    <row r="439" spans="1:27" ht="13" x14ac:dyDescent="0.15">
      <c r="A439" s="14"/>
      <c r="B439" s="14"/>
      <c r="C439" s="14"/>
      <c r="D439" s="14"/>
      <c r="E439" s="14"/>
      <c r="F439" s="14"/>
      <c r="G439" s="14"/>
      <c r="H439" s="14"/>
      <c r="I439" s="14"/>
      <c r="J439" s="24"/>
      <c r="K439" s="14"/>
      <c r="L439" s="14"/>
      <c r="M439" s="14"/>
      <c r="N439" s="14"/>
      <c r="O439" s="14"/>
      <c r="P439" s="14"/>
      <c r="Q439" s="14"/>
      <c r="R439" s="14"/>
      <c r="S439" s="14"/>
      <c r="T439" s="14"/>
      <c r="U439" s="14"/>
      <c r="V439" s="14"/>
      <c r="W439" s="14"/>
      <c r="X439" s="14"/>
      <c r="Y439" s="14"/>
      <c r="Z439" s="14"/>
      <c r="AA439" s="14"/>
    </row>
    <row r="440" spans="1:27" ht="13" x14ac:dyDescent="0.15">
      <c r="A440" s="14"/>
      <c r="B440" s="14"/>
      <c r="C440" s="14"/>
      <c r="D440" s="14"/>
      <c r="E440" s="14"/>
      <c r="F440" s="14"/>
      <c r="G440" s="14"/>
      <c r="H440" s="14"/>
      <c r="I440" s="14"/>
      <c r="J440" s="24"/>
      <c r="K440" s="14"/>
      <c r="L440" s="14"/>
      <c r="M440" s="14"/>
      <c r="N440" s="14"/>
      <c r="O440" s="14"/>
      <c r="P440" s="14"/>
      <c r="Q440" s="14"/>
      <c r="R440" s="14"/>
      <c r="S440" s="14"/>
      <c r="T440" s="14"/>
      <c r="U440" s="14"/>
      <c r="V440" s="14"/>
      <c r="W440" s="14"/>
      <c r="X440" s="14"/>
      <c r="Y440" s="14"/>
      <c r="Z440" s="14"/>
      <c r="AA440" s="14"/>
    </row>
    <row r="441" spans="1:27" ht="13" x14ac:dyDescent="0.15">
      <c r="A441" s="14"/>
      <c r="B441" s="14"/>
      <c r="C441" s="14"/>
      <c r="D441" s="14"/>
      <c r="E441" s="14"/>
      <c r="F441" s="14"/>
      <c r="G441" s="14"/>
      <c r="H441" s="14"/>
      <c r="I441" s="14"/>
      <c r="J441" s="24"/>
      <c r="K441" s="14"/>
      <c r="L441" s="14"/>
      <c r="M441" s="14"/>
      <c r="N441" s="14"/>
      <c r="O441" s="14"/>
      <c r="P441" s="14"/>
      <c r="Q441" s="14"/>
      <c r="R441" s="14"/>
      <c r="S441" s="14"/>
      <c r="T441" s="14"/>
      <c r="U441" s="14"/>
      <c r="V441" s="14"/>
      <c r="W441" s="14"/>
      <c r="X441" s="14"/>
      <c r="Y441" s="14"/>
      <c r="Z441" s="14"/>
      <c r="AA441" s="14"/>
    </row>
    <row r="442" spans="1:27" ht="13" x14ac:dyDescent="0.15">
      <c r="A442" s="14"/>
      <c r="B442" s="14"/>
      <c r="C442" s="14"/>
      <c r="D442" s="14"/>
      <c r="E442" s="14"/>
      <c r="F442" s="14"/>
      <c r="G442" s="14"/>
      <c r="H442" s="14"/>
      <c r="I442" s="14"/>
      <c r="J442" s="24"/>
      <c r="K442" s="14"/>
      <c r="L442" s="14"/>
      <c r="M442" s="14"/>
      <c r="N442" s="14"/>
      <c r="O442" s="14"/>
      <c r="P442" s="14"/>
      <c r="Q442" s="14"/>
      <c r="R442" s="14"/>
      <c r="S442" s="14"/>
      <c r="T442" s="14"/>
      <c r="U442" s="14"/>
      <c r="V442" s="14"/>
      <c r="W442" s="14"/>
      <c r="X442" s="14"/>
      <c r="Y442" s="14"/>
      <c r="Z442" s="14"/>
      <c r="AA442" s="14"/>
    </row>
    <row r="443" spans="1:27" ht="13" x14ac:dyDescent="0.15">
      <c r="A443" s="14"/>
      <c r="B443" s="14"/>
      <c r="C443" s="14"/>
      <c r="D443" s="14"/>
      <c r="E443" s="14"/>
      <c r="F443" s="14"/>
      <c r="G443" s="14"/>
      <c r="H443" s="14"/>
      <c r="I443" s="14"/>
      <c r="J443" s="24"/>
      <c r="K443" s="14"/>
      <c r="L443" s="14"/>
      <c r="M443" s="14"/>
      <c r="N443" s="14"/>
      <c r="O443" s="14"/>
      <c r="P443" s="14"/>
      <c r="Q443" s="14"/>
      <c r="R443" s="14"/>
      <c r="S443" s="14"/>
      <c r="T443" s="14"/>
      <c r="U443" s="14"/>
      <c r="V443" s="14"/>
      <c r="W443" s="14"/>
      <c r="X443" s="14"/>
      <c r="Y443" s="14"/>
      <c r="Z443" s="14"/>
      <c r="AA443" s="14"/>
    </row>
    <row r="444" spans="1:27" ht="13" x14ac:dyDescent="0.15">
      <c r="A444" s="14"/>
      <c r="B444" s="14"/>
      <c r="C444" s="14"/>
      <c r="D444" s="14"/>
      <c r="E444" s="14"/>
      <c r="F444" s="14"/>
      <c r="G444" s="14"/>
      <c r="H444" s="14"/>
      <c r="I444" s="14"/>
      <c r="J444" s="24"/>
      <c r="K444" s="14"/>
      <c r="L444" s="14"/>
      <c r="M444" s="14"/>
      <c r="N444" s="14"/>
      <c r="O444" s="14"/>
      <c r="P444" s="14"/>
      <c r="Q444" s="14"/>
      <c r="R444" s="14"/>
      <c r="S444" s="14"/>
      <c r="T444" s="14"/>
      <c r="U444" s="14"/>
      <c r="V444" s="14"/>
      <c r="W444" s="14"/>
      <c r="X444" s="14"/>
      <c r="Y444" s="14"/>
      <c r="Z444" s="14"/>
      <c r="AA444" s="14"/>
    </row>
    <row r="445" spans="1:27" ht="13" x14ac:dyDescent="0.15">
      <c r="A445" s="14"/>
      <c r="B445" s="14"/>
      <c r="C445" s="14"/>
      <c r="D445" s="14"/>
      <c r="E445" s="14"/>
      <c r="F445" s="14"/>
      <c r="G445" s="14"/>
      <c r="H445" s="14"/>
      <c r="I445" s="14"/>
      <c r="J445" s="24"/>
      <c r="K445" s="14"/>
      <c r="L445" s="14"/>
      <c r="M445" s="14"/>
      <c r="N445" s="14"/>
      <c r="O445" s="14"/>
      <c r="P445" s="14"/>
      <c r="Q445" s="14"/>
      <c r="R445" s="14"/>
      <c r="S445" s="14"/>
      <c r="T445" s="14"/>
      <c r="U445" s="14"/>
      <c r="V445" s="14"/>
      <c r="W445" s="14"/>
      <c r="X445" s="14"/>
      <c r="Y445" s="14"/>
      <c r="Z445" s="14"/>
      <c r="AA445" s="14"/>
    </row>
    <row r="446" spans="1:27" ht="13" x14ac:dyDescent="0.15">
      <c r="A446" s="14"/>
      <c r="B446" s="14"/>
      <c r="C446" s="14"/>
      <c r="D446" s="14"/>
      <c r="E446" s="14"/>
      <c r="F446" s="14"/>
      <c r="G446" s="14"/>
      <c r="H446" s="14"/>
      <c r="I446" s="14"/>
      <c r="J446" s="24"/>
      <c r="K446" s="14"/>
      <c r="L446" s="14"/>
      <c r="M446" s="14"/>
      <c r="N446" s="14"/>
      <c r="O446" s="14"/>
      <c r="P446" s="14"/>
      <c r="Q446" s="14"/>
      <c r="R446" s="14"/>
      <c r="S446" s="14"/>
      <c r="T446" s="14"/>
      <c r="U446" s="14"/>
      <c r="V446" s="14"/>
      <c r="W446" s="14"/>
      <c r="X446" s="14"/>
      <c r="Y446" s="14"/>
      <c r="Z446" s="14"/>
      <c r="AA446" s="14"/>
    </row>
    <row r="447" spans="1:27" ht="13" x14ac:dyDescent="0.15">
      <c r="A447" s="14"/>
      <c r="B447" s="14"/>
      <c r="C447" s="14"/>
      <c r="D447" s="14"/>
      <c r="E447" s="14"/>
      <c r="F447" s="14"/>
      <c r="G447" s="14"/>
      <c r="H447" s="14"/>
      <c r="I447" s="14"/>
      <c r="J447" s="24"/>
      <c r="K447" s="14"/>
      <c r="L447" s="14"/>
      <c r="M447" s="14"/>
      <c r="N447" s="14"/>
      <c r="O447" s="14"/>
      <c r="P447" s="14"/>
      <c r="Q447" s="14"/>
      <c r="R447" s="14"/>
      <c r="S447" s="14"/>
      <c r="T447" s="14"/>
      <c r="U447" s="14"/>
      <c r="V447" s="14"/>
      <c r="W447" s="14"/>
      <c r="X447" s="14"/>
      <c r="Y447" s="14"/>
      <c r="Z447" s="14"/>
      <c r="AA447" s="14"/>
    </row>
    <row r="448" spans="1:27" ht="13" x14ac:dyDescent="0.15">
      <c r="A448" s="14"/>
      <c r="B448" s="14"/>
      <c r="C448" s="14"/>
      <c r="D448" s="14"/>
      <c r="E448" s="14"/>
      <c r="F448" s="14"/>
      <c r="G448" s="14"/>
      <c r="H448" s="14"/>
      <c r="I448" s="14"/>
      <c r="J448" s="24"/>
      <c r="K448" s="14"/>
      <c r="L448" s="14"/>
      <c r="M448" s="14"/>
      <c r="N448" s="14"/>
      <c r="O448" s="14"/>
      <c r="P448" s="14"/>
      <c r="Q448" s="14"/>
      <c r="R448" s="14"/>
      <c r="S448" s="14"/>
      <c r="T448" s="14"/>
      <c r="U448" s="14"/>
      <c r="V448" s="14"/>
      <c r="W448" s="14"/>
      <c r="X448" s="14"/>
      <c r="Y448" s="14"/>
      <c r="Z448" s="14"/>
      <c r="AA448" s="14"/>
    </row>
    <row r="449" spans="1:27" ht="13" x14ac:dyDescent="0.15">
      <c r="A449" s="14"/>
      <c r="B449" s="14"/>
      <c r="C449" s="14"/>
      <c r="D449" s="14"/>
      <c r="E449" s="14"/>
      <c r="F449" s="14"/>
      <c r="G449" s="14"/>
      <c r="H449" s="14"/>
      <c r="I449" s="14"/>
      <c r="J449" s="24"/>
      <c r="K449" s="14"/>
      <c r="L449" s="14"/>
      <c r="M449" s="14"/>
      <c r="N449" s="14"/>
      <c r="O449" s="14"/>
      <c r="P449" s="14"/>
      <c r="Q449" s="14"/>
      <c r="R449" s="14"/>
      <c r="S449" s="14"/>
      <c r="T449" s="14"/>
      <c r="U449" s="14"/>
      <c r="V449" s="14"/>
      <c r="W449" s="14"/>
      <c r="X449" s="14"/>
      <c r="Y449" s="14"/>
      <c r="Z449" s="14"/>
      <c r="AA449" s="14"/>
    </row>
    <row r="450" spans="1:27" ht="13" x14ac:dyDescent="0.15">
      <c r="A450" s="14"/>
      <c r="B450" s="14"/>
      <c r="C450" s="14"/>
      <c r="D450" s="14"/>
      <c r="E450" s="14"/>
      <c r="F450" s="14"/>
      <c r="G450" s="14"/>
      <c r="H450" s="14"/>
      <c r="I450" s="14"/>
      <c r="J450" s="24"/>
      <c r="K450" s="14"/>
      <c r="L450" s="14"/>
      <c r="M450" s="14"/>
      <c r="N450" s="14"/>
      <c r="O450" s="14"/>
      <c r="P450" s="14"/>
      <c r="Q450" s="14"/>
      <c r="R450" s="14"/>
      <c r="S450" s="14"/>
      <c r="T450" s="14"/>
      <c r="U450" s="14"/>
      <c r="V450" s="14"/>
      <c r="W450" s="14"/>
      <c r="X450" s="14"/>
      <c r="Y450" s="14"/>
      <c r="Z450" s="14"/>
      <c r="AA450" s="14"/>
    </row>
    <row r="451" spans="1:27" ht="13" x14ac:dyDescent="0.15">
      <c r="A451" s="14"/>
      <c r="B451" s="14"/>
      <c r="C451" s="14"/>
      <c r="D451" s="14"/>
      <c r="E451" s="14"/>
      <c r="F451" s="14"/>
      <c r="G451" s="14"/>
      <c r="H451" s="14"/>
      <c r="I451" s="14"/>
      <c r="J451" s="24"/>
      <c r="K451" s="14"/>
      <c r="L451" s="14"/>
      <c r="M451" s="14"/>
      <c r="N451" s="14"/>
      <c r="O451" s="14"/>
      <c r="P451" s="14"/>
      <c r="Q451" s="14"/>
      <c r="R451" s="14"/>
      <c r="S451" s="14"/>
      <c r="T451" s="14"/>
      <c r="U451" s="14"/>
      <c r="V451" s="14"/>
      <c r="W451" s="14"/>
      <c r="X451" s="14"/>
      <c r="Y451" s="14"/>
      <c r="Z451" s="14"/>
      <c r="AA451" s="14"/>
    </row>
    <row r="452" spans="1:27" ht="13" x14ac:dyDescent="0.15">
      <c r="A452" s="14"/>
      <c r="B452" s="14"/>
      <c r="C452" s="14"/>
      <c r="D452" s="14"/>
      <c r="E452" s="14"/>
      <c r="F452" s="14"/>
      <c r="G452" s="14"/>
      <c r="H452" s="14"/>
      <c r="I452" s="14"/>
      <c r="J452" s="24"/>
      <c r="K452" s="14"/>
      <c r="L452" s="14"/>
      <c r="M452" s="14"/>
      <c r="N452" s="14"/>
      <c r="O452" s="14"/>
      <c r="P452" s="14"/>
      <c r="Q452" s="14"/>
      <c r="R452" s="14"/>
      <c r="S452" s="14"/>
      <c r="T452" s="14"/>
      <c r="U452" s="14"/>
      <c r="V452" s="14"/>
      <c r="W452" s="14"/>
      <c r="X452" s="14"/>
      <c r="Y452" s="14"/>
      <c r="Z452" s="14"/>
      <c r="AA452" s="14"/>
    </row>
    <row r="453" spans="1:27" ht="13" x14ac:dyDescent="0.15">
      <c r="A453" s="14"/>
      <c r="B453" s="14"/>
      <c r="C453" s="14"/>
      <c r="D453" s="14"/>
      <c r="E453" s="14"/>
      <c r="F453" s="14"/>
      <c r="G453" s="14"/>
      <c r="H453" s="14"/>
      <c r="I453" s="14"/>
      <c r="J453" s="24"/>
      <c r="K453" s="14"/>
      <c r="L453" s="14"/>
      <c r="M453" s="14"/>
      <c r="N453" s="14"/>
      <c r="O453" s="14"/>
      <c r="P453" s="14"/>
      <c r="Q453" s="14"/>
      <c r="R453" s="14"/>
      <c r="S453" s="14"/>
      <c r="T453" s="14"/>
      <c r="U453" s="14"/>
      <c r="V453" s="14"/>
      <c r="W453" s="14"/>
      <c r="X453" s="14"/>
      <c r="Y453" s="14"/>
      <c r="Z453" s="14"/>
      <c r="AA453" s="14"/>
    </row>
    <row r="454" spans="1:27" ht="13" x14ac:dyDescent="0.15">
      <c r="A454" s="14"/>
      <c r="B454" s="14"/>
      <c r="C454" s="14"/>
      <c r="D454" s="14"/>
      <c r="E454" s="14"/>
      <c r="F454" s="14"/>
      <c r="G454" s="14"/>
      <c r="H454" s="14"/>
      <c r="I454" s="14"/>
      <c r="J454" s="24"/>
      <c r="K454" s="14"/>
      <c r="L454" s="14"/>
      <c r="M454" s="14"/>
      <c r="N454" s="14"/>
      <c r="O454" s="14"/>
      <c r="P454" s="14"/>
      <c r="Q454" s="14"/>
      <c r="R454" s="14"/>
      <c r="S454" s="14"/>
      <c r="T454" s="14"/>
      <c r="U454" s="14"/>
      <c r="V454" s="14"/>
      <c r="W454" s="14"/>
      <c r="X454" s="14"/>
      <c r="Y454" s="14"/>
      <c r="Z454" s="14"/>
      <c r="AA454" s="14"/>
    </row>
    <row r="455" spans="1:27" ht="13" x14ac:dyDescent="0.15">
      <c r="A455" s="14"/>
      <c r="B455" s="14"/>
      <c r="C455" s="14"/>
      <c r="D455" s="14"/>
      <c r="E455" s="14"/>
      <c r="F455" s="14"/>
      <c r="G455" s="14"/>
      <c r="H455" s="14"/>
      <c r="I455" s="14"/>
      <c r="J455" s="24"/>
      <c r="K455" s="14"/>
      <c r="L455" s="14"/>
      <c r="M455" s="14"/>
      <c r="N455" s="14"/>
      <c r="O455" s="14"/>
      <c r="P455" s="14"/>
      <c r="Q455" s="14"/>
      <c r="R455" s="14"/>
      <c r="S455" s="14"/>
      <c r="T455" s="14"/>
      <c r="U455" s="14"/>
      <c r="V455" s="14"/>
      <c r="W455" s="14"/>
      <c r="X455" s="14"/>
      <c r="Y455" s="14"/>
      <c r="Z455" s="14"/>
      <c r="AA455" s="14"/>
    </row>
    <row r="456" spans="1:27" ht="13" x14ac:dyDescent="0.15">
      <c r="A456" s="14"/>
      <c r="B456" s="14"/>
      <c r="C456" s="14"/>
      <c r="D456" s="14"/>
      <c r="E456" s="14"/>
      <c r="F456" s="14"/>
      <c r="G456" s="14"/>
      <c r="H456" s="14"/>
      <c r="I456" s="14"/>
      <c r="J456" s="24"/>
      <c r="K456" s="14"/>
      <c r="L456" s="14"/>
      <c r="M456" s="14"/>
      <c r="N456" s="14"/>
      <c r="O456" s="14"/>
      <c r="P456" s="14"/>
      <c r="Q456" s="14"/>
      <c r="R456" s="14"/>
      <c r="S456" s="14"/>
      <c r="T456" s="14"/>
      <c r="U456" s="14"/>
      <c r="V456" s="14"/>
      <c r="W456" s="14"/>
      <c r="X456" s="14"/>
      <c r="Y456" s="14"/>
      <c r="Z456" s="14"/>
      <c r="AA456" s="14"/>
    </row>
    <row r="457" spans="1:27" ht="13" x14ac:dyDescent="0.15">
      <c r="A457" s="14"/>
      <c r="B457" s="14"/>
      <c r="C457" s="14"/>
      <c r="D457" s="14"/>
      <c r="E457" s="14"/>
      <c r="F457" s="14"/>
      <c r="G457" s="14"/>
      <c r="H457" s="14"/>
      <c r="I457" s="14"/>
      <c r="J457" s="24"/>
      <c r="K457" s="14"/>
      <c r="L457" s="14"/>
      <c r="M457" s="14"/>
      <c r="N457" s="14"/>
      <c r="O457" s="14"/>
      <c r="P457" s="14"/>
      <c r="Q457" s="14"/>
      <c r="R457" s="14"/>
      <c r="S457" s="14"/>
      <c r="T457" s="14"/>
      <c r="U457" s="14"/>
      <c r="V457" s="14"/>
      <c r="W457" s="14"/>
      <c r="X457" s="14"/>
      <c r="Y457" s="14"/>
      <c r="Z457" s="14"/>
      <c r="AA457" s="14"/>
    </row>
    <row r="458" spans="1:27" ht="13" x14ac:dyDescent="0.15">
      <c r="A458" s="14"/>
      <c r="B458" s="14"/>
      <c r="C458" s="14"/>
      <c r="D458" s="14"/>
      <c r="E458" s="14"/>
      <c r="F458" s="14"/>
      <c r="G458" s="14"/>
      <c r="H458" s="14"/>
      <c r="I458" s="14"/>
      <c r="J458" s="24"/>
      <c r="K458" s="14"/>
      <c r="L458" s="14"/>
      <c r="M458" s="14"/>
      <c r="N458" s="14"/>
      <c r="O458" s="14"/>
      <c r="P458" s="14"/>
      <c r="Q458" s="14"/>
      <c r="R458" s="14"/>
      <c r="S458" s="14"/>
      <c r="T458" s="14"/>
      <c r="U458" s="14"/>
      <c r="V458" s="14"/>
      <c r="W458" s="14"/>
      <c r="X458" s="14"/>
      <c r="Y458" s="14"/>
      <c r="Z458" s="14"/>
      <c r="AA458" s="14"/>
    </row>
    <row r="459" spans="1:27" ht="13" x14ac:dyDescent="0.15">
      <c r="A459" s="14"/>
      <c r="B459" s="14"/>
      <c r="C459" s="14"/>
      <c r="D459" s="14"/>
      <c r="E459" s="14"/>
      <c r="F459" s="14"/>
      <c r="G459" s="14"/>
      <c r="H459" s="14"/>
      <c r="I459" s="14"/>
      <c r="J459" s="24"/>
      <c r="K459" s="14"/>
      <c r="L459" s="14"/>
      <c r="M459" s="14"/>
      <c r="N459" s="14"/>
      <c r="O459" s="14"/>
      <c r="P459" s="14"/>
      <c r="Q459" s="14"/>
      <c r="R459" s="14"/>
      <c r="S459" s="14"/>
      <c r="T459" s="14"/>
      <c r="U459" s="14"/>
      <c r="V459" s="14"/>
      <c r="W459" s="14"/>
      <c r="X459" s="14"/>
      <c r="Y459" s="14"/>
      <c r="Z459" s="14"/>
      <c r="AA459" s="14"/>
    </row>
    <row r="460" spans="1:27" ht="13" x14ac:dyDescent="0.15">
      <c r="A460" s="14"/>
      <c r="B460" s="14"/>
      <c r="C460" s="14"/>
      <c r="D460" s="14"/>
      <c r="E460" s="14"/>
      <c r="F460" s="14"/>
      <c r="G460" s="14"/>
      <c r="H460" s="14"/>
      <c r="I460" s="14"/>
      <c r="J460" s="24"/>
      <c r="K460" s="14"/>
      <c r="L460" s="14"/>
      <c r="M460" s="14"/>
      <c r="N460" s="14"/>
      <c r="O460" s="14"/>
      <c r="P460" s="14"/>
      <c r="Q460" s="14"/>
      <c r="R460" s="14"/>
      <c r="S460" s="14"/>
      <c r="T460" s="14"/>
      <c r="U460" s="14"/>
      <c r="V460" s="14"/>
      <c r="W460" s="14"/>
      <c r="X460" s="14"/>
      <c r="Y460" s="14"/>
      <c r="Z460" s="14"/>
      <c r="AA460" s="14"/>
    </row>
    <row r="461" spans="1:27" ht="13" x14ac:dyDescent="0.15">
      <c r="A461" s="14"/>
      <c r="B461" s="14"/>
      <c r="C461" s="14"/>
      <c r="D461" s="14"/>
      <c r="E461" s="14"/>
      <c r="F461" s="14"/>
      <c r="G461" s="14"/>
      <c r="H461" s="14"/>
      <c r="I461" s="14"/>
      <c r="J461" s="24"/>
      <c r="K461" s="14"/>
      <c r="L461" s="14"/>
      <c r="M461" s="14"/>
      <c r="N461" s="14"/>
      <c r="O461" s="14"/>
      <c r="P461" s="14"/>
      <c r="Q461" s="14"/>
      <c r="R461" s="14"/>
      <c r="S461" s="14"/>
      <c r="T461" s="14"/>
      <c r="U461" s="14"/>
      <c r="V461" s="14"/>
      <c r="W461" s="14"/>
      <c r="X461" s="14"/>
      <c r="Y461" s="14"/>
      <c r="Z461" s="14"/>
      <c r="AA461" s="14"/>
    </row>
    <row r="462" spans="1:27" ht="13" x14ac:dyDescent="0.15">
      <c r="A462" s="14"/>
      <c r="B462" s="14"/>
      <c r="C462" s="14"/>
      <c r="D462" s="14"/>
      <c r="E462" s="14"/>
      <c r="F462" s="14"/>
      <c r="G462" s="14"/>
      <c r="H462" s="14"/>
      <c r="I462" s="14"/>
      <c r="J462" s="24"/>
      <c r="K462" s="14"/>
      <c r="L462" s="14"/>
      <c r="M462" s="14"/>
      <c r="N462" s="14"/>
      <c r="O462" s="14"/>
      <c r="P462" s="14"/>
      <c r="Q462" s="14"/>
      <c r="R462" s="14"/>
      <c r="S462" s="14"/>
      <c r="T462" s="14"/>
      <c r="U462" s="14"/>
      <c r="V462" s="14"/>
      <c r="W462" s="14"/>
      <c r="X462" s="14"/>
      <c r="Y462" s="14"/>
      <c r="Z462" s="14"/>
      <c r="AA462" s="14"/>
    </row>
    <row r="463" spans="1:27" ht="13" x14ac:dyDescent="0.15">
      <c r="A463" s="14"/>
      <c r="B463" s="14"/>
      <c r="C463" s="14"/>
      <c r="D463" s="14"/>
      <c r="E463" s="14"/>
      <c r="F463" s="14"/>
      <c r="G463" s="14"/>
      <c r="H463" s="14"/>
      <c r="I463" s="14"/>
      <c r="J463" s="24"/>
      <c r="K463" s="14"/>
      <c r="L463" s="14"/>
      <c r="M463" s="14"/>
      <c r="N463" s="14"/>
      <c r="O463" s="14"/>
      <c r="P463" s="14"/>
      <c r="Q463" s="14"/>
      <c r="R463" s="14"/>
      <c r="S463" s="14"/>
      <c r="T463" s="14"/>
      <c r="U463" s="14"/>
      <c r="V463" s="14"/>
      <c r="W463" s="14"/>
      <c r="X463" s="14"/>
      <c r="Y463" s="14"/>
      <c r="Z463" s="14"/>
      <c r="AA463" s="14"/>
    </row>
    <row r="464" spans="1:27" ht="13" x14ac:dyDescent="0.15">
      <c r="A464" s="14"/>
      <c r="B464" s="14"/>
      <c r="C464" s="14"/>
      <c r="D464" s="14"/>
      <c r="E464" s="14"/>
      <c r="F464" s="14"/>
      <c r="G464" s="14"/>
      <c r="H464" s="14"/>
      <c r="I464" s="14"/>
      <c r="J464" s="24"/>
      <c r="K464" s="14"/>
      <c r="L464" s="14"/>
      <c r="M464" s="14"/>
      <c r="N464" s="14"/>
      <c r="O464" s="14"/>
      <c r="P464" s="14"/>
      <c r="Q464" s="14"/>
      <c r="R464" s="14"/>
      <c r="S464" s="14"/>
      <c r="T464" s="14"/>
      <c r="U464" s="14"/>
      <c r="V464" s="14"/>
      <c r="W464" s="14"/>
      <c r="X464" s="14"/>
      <c r="Y464" s="14"/>
      <c r="Z464" s="14"/>
      <c r="AA464" s="14"/>
    </row>
    <row r="465" spans="1:27" ht="13" x14ac:dyDescent="0.15">
      <c r="A465" s="14"/>
      <c r="B465" s="14"/>
      <c r="C465" s="14"/>
      <c r="D465" s="14"/>
      <c r="E465" s="14"/>
      <c r="F465" s="14"/>
      <c r="G465" s="14"/>
      <c r="H465" s="14"/>
      <c r="I465" s="14"/>
      <c r="J465" s="24"/>
      <c r="K465" s="14"/>
      <c r="L465" s="14"/>
      <c r="M465" s="14"/>
      <c r="N465" s="14"/>
      <c r="O465" s="14"/>
      <c r="P465" s="14"/>
      <c r="Q465" s="14"/>
      <c r="R465" s="14"/>
      <c r="S465" s="14"/>
      <c r="T465" s="14"/>
      <c r="U465" s="14"/>
      <c r="V465" s="14"/>
      <c r="W465" s="14"/>
      <c r="X465" s="14"/>
      <c r="Y465" s="14"/>
      <c r="Z465" s="14"/>
      <c r="AA465" s="14"/>
    </row>
    <row r="466" spans="1:27" ht="13" x14ac:dyDescent="0.15">
      <c r="A466" s="14"/>
      <c r="B466" s="14"/>
      <c r="C466" s="14"/>
      <c r="D466" s="14"/>
      <c r="E466" s="14"/>
      <c r="F466" s="14"/>
      <c r="G466" s="14"/>
      <c r="H466" s="14"/>
      <c r="I466" s="14"/>
      <c r="J466" s="24"/>
      <c r="K466" s="14"/>
      <c r="L466" s="14"/>
      <c r="M466" s="14"/>
      <c r="N466" s="14"/>
      <c r="O466" s="14"/>
      <c r="P466" s="14"/>
      <c r="Q466" s="14"/>
      <c r="R466" s="14"/>
      <c r="S466" s="14"/>
      <c r="T466" s="14"/>
      <c r="U466" s="14"/>
      <c r="V466" s="14"/>
      <c r="W466" s="14"/>
      <c r="X466" s="14"/>
      <c r="Y466" s="14"/>
      <c r="Z466" s="14"/>
      <c r="AA466" s="14"/>
    </row>
    <row r="467" spans="1:27" ht="13" x14ac:dyDescent="0.15">
      <c r="A467" s="14"/>
      <c r="B467" s="14"/>
      <c r="C467" s="14"/>
      <c r="D467" s="14"/>
      <c r="E467" s="14"/>
      <c r="F467" s="14"/>
      <c r="G467" s="14"/>
      <c r="H467" s="14"/>
      <c r="I467" s="14"/>
      <c r="J467" s="24"/>
      <c r="K467" s="14"/>
      <c r="L467" s="14"/>
      <c r="M467" s="14"/>
      <c r="N467" s="14"/>
      <c r="O467" s="14"/>
      <c r="P467" s="14"/>
      <c r="Q467" s="14"/>
      <c r="R467" s="14"/>
      <c r="S467" s="14"/>
      <c r="T467" s="14"/>
      <c r="U467" s="14"/>
      <c r="V467" s="14"/>
      <c r="W467" s="14"/>
      <c r="X467" s="14"/>
      <c r="Y467" s="14"/>
      <c r="Z467" s="14"/>
      <c r="AA467" s="14"/>
    </row>
    <row r="468" spans="1:27" ht="13" x14ac:dyDescent="0.15">
      <c r="A468" s="14"/>
      <c r="B468" s="14"/>
      <c r="C468" s="14"/>
      <c r="D468" s="14"/>
      <c r="E468" s="14"/>
      <c r="F468" s="14"/>
      <c r="G468" s="14"/>
      <c r="H468" s="14"/>
      <c r="I468" s="14"/>
      <c r="J468" s="24"/>
      <c r="K468" s="14"/>
      <c r="L468" s="14"/>
      <c r="M468" s="14"/>
      <c r="N468" s="14"/>
      <c r="O468" s="14"/>
      <c r="P468" s="14"/>
      <c r="Q468" s="14"/>
      <c r="R468" s="14"/>
      <c r="S468" s="14"/>
      <c r="T468" s="14"/>
      <c r="U468" s="14"/>
      <c r="V468" s="14"/>
      <c r="W468" s="14"/>
      <c r="X468" s="14"/>
      <c r="Y468" s="14"/>
      <c r="Z468" s="14"/>
      <c r="AA468" s="14"/>
    </row>
    <row r="469" spans="1:27" ht="13" x14ac:dyDescent="0.15">
      <c r="A469" s="14"/>
      <c r="B469" s="14"/>
      <c r="C469" s="14"/>
      <c r="D469" s="14"/>
      <c r="E469" s="14"/>
      <c r="F469" s="14"/>
      <c r="G469" s="14"/>
      <c r="H469" s="14"/>
      <c r="I469" s="14"/>
      <c r="J469" s="24"/>
      <c r="K469" s="14"/>
      <c r="L469" s="14"/>
      <c r="M469" s="14"/>
      <c r="N469" s="14"/>
      <c r="O469" s="14"/>
      <c r="P469" s="14"/>
      <c r="Q469" s="14"/>
      <c r="R469" s="14"/>
      <c r="S469" s="14"/>
      <c r="T469" s="14"/>
      <c r="U469" s="14"/>
      <c r="V469" s="14"/>
      <c r="W469" s="14"/>
      <c r="X469" s="14"/>
      <c r="Y469" s="14"/>
      <c r="Z469" s="14"/>
      <c r="AA469" s="14"/>
    </row>
    <row r="470" spans="1:27" ht="13" x14ac:dyDescent="0.15">
      <c r="A470" s="14"/>
      <c r="B470" s="14"/>
      <c r="C470" s="14"/>
      <c r="D470" s="14"/>
      <c r="E470" s="14"/>
      <c r="F470" s="14"/>
      <c r="G470" s="14"/>
      <c r="H470" s="14"/>
      <c r="I470" s="14"/>
      <c r="J470" s="24"/>
      <c r="K470" s="14"/>
      <c r="L470" s="14"/>
      <c r="M470" s="14"/>
      <c r="N470" s="14"/>
      <c r="O470" s="14"/>
      <c r="P470" s="14"/>
      <c r="Q470" s="14"/>
      <c r="R470" s="14"/>
      <c r="S470" s="14"/>
      <c r="T470" s="14"/>
      <c r="U470" s="14"/>
      <c r="V470" s="14"/>
      <c r="W470" s="14"/>
      <c r="X470" s="14"/>
      <c r="Y470" s="14"/>
      <c r="Z470" s="14"/>
      <c r="AA470" s="14"/>
    </row>
    <row r="471" spans="1:27" ht="13" x14ac:dyDescent="0.15">
      <c r="A471" s="14"/>
      <c r="B471" s="14"/>
      <c r="C471" s="14"/>
      <c r="D471" s="14"/>
      <c r="E471" s="14"/>
      <c r="F471" s="14"/>
      <c r="G471" s="14"/>
      <c r="H471" s="14"/>
      <c r="I471" s="14"/>
      <c r="J471" s="24"/>
      <c r="K471" s="14"/>
      <c r="L471" s="14"/>
      <c r="M471" s="14"/>
      <c r="N471" s="14"/>
      <c r="O471" s="14"/>
      <c r="P471" s="14"/>
      <c r="Q471" s="14"/>
      <c r="R471" s="14"/>
      <c r="S471" s="14"/>
      <c r="T471" s="14"/>
      <c r="U471" s="14"/>
      <c r="V471" s="14"/>
      <c r="W471" s="14"/>
      <c r="X471" s="14"/>
      <c r="Y471" s="14"/>
      <c r="Z471" s="14"/>
      <c r="AA471" s="14"/>
    </row>
    <row r="472" spans="1:27" ht="13" x14ac:dyDescent="0.15">
      <c r="A472" s="14"/>
      <c r="B472" s="14"/>
      <c r="C472" s="14"/>
      <c r="D472" s="14"/>
      <c r="E472" s="14"/>
      <c r="F472" s="14"/>
      <c r="G472" s="14"/>
      <c r="H472" s="14"/>
      <c r="I472" s="14"/>
      <c r="J472" s="24"/>
      <c r="K472" s="14"/>
      <c r="L472" s="14"/>
      <c r="M472" s="14"/>
      <c r="N472" s="14"/>
      <c r="O472" s="14"/>
      <c r="P472" s="14"/>
      <c r="Q472" s="14"/>
      <c r="R472" s="14"/>
      <c r="S472" s="14"/>
      <c r="T472" s="14"/>
      <c r="U472" s="14"/>
      <c r="V472" s="14"/>
      <c r="W472" s="14"/>
      <c r="X472" s="14"/>
      <c r="Y472" s="14"/>
      <c r="Z472" s="14"/>
      <c r="AA472" s="14"/>
    </row>
    <row r="473" spans="1:27" ht="13" x14ac:dyDescent="0.15">
      <c r="A473" s="14"/>
      <c r="B473" s="14"/>
      <c r="C473" s="14"/>
      <c r="D473" s="14"/>
      <c r="E473" s="14"/>
      <c r="F473" s="14"/>
      <c r="G473" s="14"/>
      <c r="H473" s="14"/>
      <c r="I473" s="14"/>
      <c r="J473" s="24"/>
      <c r="K473" s="14"/>
      <c r="L473" s="14"/>
      <c r="M473" s="14"/>
      <c r="N473" s="14"/>
      <c r="O473" s="14"/>
      <c r="P473" s="14"/>
      <c r="Q473" s="14"/>
      <c r="R473" s="14"/>
      <c r="S473" s="14"/>
      <c r="T473" s="14"/>
      <c r="U473" s="14"/>
      <c r="V473" s="14"/>
      <c r="W473" s="14"/>
      <c r="X473" s="14"/>
      <c r="Y473" s="14"/>
      <c r="Z473" s="14"/>
      <c r="AA473" s="14"/>
    </row>
    <row r="474" spans="1:27" ht="13" x14ac:dyDescent="0.15">
      <c r="A474" s="14"/>
      <c r="B474" s="14"/>
      <c r="C474" s="14"/>
      <c r="D474" s="14"/>
      <c r="E474" s="14"/>
      <c r="F474" s="14"/>
      <c r="G474" s="14"/>
      <c r="H474" s="14"/>
      <c r="I474" s="14"/>
      <c r="J474" s="24"/>
      <c r="K474" s="14"/>
      <c r="L474" s="14"/>
      <c r="M474" s="14"/>
      <c r="N474" s="14"/>
      <c r="O474" s="14"/>
      <c r="P474" s="14"/>
      <c r="Q474" s="14"/>
      <c r="R474" s="14"/>
      <c r="S474" s="14"/>
      <c r="T474" s="14"/>
      <c r="U474" s="14"/>
      <c r="V474" s="14"/>
      <c r="W474" s="14"/>
      <c r="X474" s="14"/>
      <c r="Y474" s="14"/>
      <c r="Z474" s="14"/>
      <c r="AA474" s="14"/>
    </row>
    <row r="475" spans="1:27" ht="13" x14ac:dyDescent="0.15">
      <c r="A475" s="14"/>
      <c r="B475" s="14"/>
      <c r="C475" s="14"/>
      <c r="D475" s="14"/>
      <c r="E475" s="14"/>
      <c r="F475" s="14"/>
      <c r="G475" s="14"/>
      <c r="H475" s="14"/>
      <c r="I475" s="14"/>
      <c r="J475" s="24"/>
      <c r="K475" s="14"/>
      <c r="L475" s="14"/>
      <c r="M475" s="14"/>
      <c r="N475" s="14"/>
      <c r="O475" s="14"/>
      <c r="P475" s="14"/>
      <c r="Q475" s="14"/>
      <c r="R475" s="14"/>
      <c r="S475" s="14"/>
      <c r="T475" s="14"/>
      <c r="U475" s="14"/>
      <c r="V475" s="14"/>
      <c r="W475" s="14"/>
      <c r="X475" s="14"/>
      <c r="Y475" s="14"/>
      <c r="Z475" s="14"/>
      <c r="AA475" s="14"/>
    </row>
    <row r="476" spans="1:27" ht="13" x14ac:dyDescent="0.15">
      <c r="A476" s="14"/>
      <c r="B476" s="14"/>
      <c r="C476" s="14"/>
      <c r="D476" s="14"/>
      <c r="E476" s="14"/>
      <c r="F476" s="14"/>
      <c r="G476" s="14"/>
      <c r="H476" s="14"/>
      <c r="I476" s="14"/>
      <c r="J476" s="24"/>
      <c r="K476" s="14"/>
      <c r="L476" s="14"/>
      <c r="M476" s="14"/>
      <c r="N476" s="14"/>
      <c r="O476" s="14"/>
      <c r="P476" s="14"/>
      <c r="Q476" s="14"/>
      <c r="R476" s="14"/>
      <c r="S476" s="14"/>
      <c r="T476" s="14"/>
      <c r="U476" s="14"/>
      <c r="V476" s="14"/>
      <c r="W476" s="14"/>
      <c r="X476" s="14"/>
      <c r="Y476" s="14"/>
      <c r="Z476" s="14"/>
      <c r="AA476" s="14"/>
    </row>
    <row r="477" spans="1:27" ht="13" x14ac:dyDescent="0.15">
      <c r="A477" s="14"/>
      <c r="B477" s="14"/>
      <c r="C477" s="14"/>
      <c r="D477" s="14"/>
      <c r="E477" s="14"/>
      <c r="F477" s="14"/>
      <c r="G477" s="14"/>
      <c r="H477" s="14"/>
      <c r="I477" s="14"/>
      <c r="J477" s="24"/>
      <c r="K477" s="14"/>
      <c r="L477" s="14"/>
      <c r="M477" s="14"/>
      <c r="N477" s="14"/>
      <c r="O477" s="14"/>
      <c r="P477" s="14"/>
      <c r="Q477" s="14"/>
      <c r="R477" s="14"/>
      <c r="S477" s="14"/>
      <c r="T477" s="14"/>
      <c r="U477" s="14"/>
      <c r="V477" s="14"/>
      <c r="W477" s="14"/>
      <c r="X477" s="14"/>
      <c r="Y477" s="14"/>
      <c r="Z477" s="14"/>
      <c r="AA477" s="14"/>
    </row>
    <row r="478" spans="1:27" ht="13" x14ac:dyDescent="0.15">
      <c r="A478" s="14"/>
      <c r="B478" s="14"/>
      <c r="C478" s="14"/>
      <c r="D478" s="14"/>
      <c r="E478" s="14"/>
      <c r="F478" s="14"/>
      <c r="G478" s="14"/>
      <c r="H478" s="14"/>
      <c r="I478" s="14"/>
      <c r="J478" s="24"/>
      <c r="K478" s="14"/>
      <c r="L478" s="14"/>
      <c r="M478" s="14"/>
      <c r="N478" s="14"/>
      <c r="O478" s="14"/>
      <c r="P478" s="14"/>
      <c r="Q478" s="14"/>
      <c r="R478" s="14"/>
      <c r="S478" s="14"/>
      <c r="T478" s="14"/>
      <c r="U478" s="14"/>
      <c r="V478" s="14"/>
      <c r="W478" s="14"/>
      <c r="X478" s="14"/>
      <c r="Y478" s="14"/>
      <c r="Z478" s="14"/>
      <c r="AA478" s="14"/>
    </row>
    <row r="479" spans="1:27" ht="13" x14ac:dyDescent="0.15">
      <c r="A479" s="14"/>
      <c r="B479" s="14"/>
      <c r="C479" s="14"/>
      <c r="D479" s="14"/>
      <c r="E479" s="14"/>
      <c r="F479" s="14"/>
      <c r="G479" s="14"/>
      <c r="H479" s="14"/>
      <c r="I479" s="14"/>
      <c r="J479" s="24"/>
      <c r="K479" s="14"/>
      <c r="L479" s="14"/>
      <c r="M479" s="14"/>
      <c r="N479" s="14"/>
      <c r="O479" s="14"/>
      <c r="P479" s="14"/>
      <c r="Q479" s="14"/>
      <c r="R479" s="14"/>
      <c r="S479" s="14"/>
      <c r="T479" s="14"/>
      <c r="U479" s="14"/>
      <c r="V479" s="14"/>
      <c r="W479" s="14"/>
      <c r="X479" s="14"/>
      <c r="Y479" s="14"/>
      <c r="Z479" s="14"/>
      <c r="AA479" s="14"/>
    </row>
    <row r="480" spans="1:27" ht="13" x14ac:dyDescent="0.15">
      <c r="A480" s="14"/>
      <c r="B480" s="14"/>
      <c r="C480" s="14"/>
      <c r="D480" s="14"/>
      <c r="E480" s="14"/>
      <c r="F480" s="14"/>
      <c r="G480" s="14"/>
      <c r="H480" s="14"/>
      <c r="I480" s="14"/>
      <c r="J480" s="24"/>
      <c r="K480" s="14"/>
      <c r="L480" s="14"/>
      <c r="M480" s="14"/>
      <c r="N480" s="14"/>
      <c r="O480" s="14"/>
      <c r="P480" s="14"/>
      <c r="Q480" s="14"/>
      <c r="R480" s="14"/>
      <c r="S480" s="14"/>
      <c r="T480" s="14"/>
      <c r="U480" s="14"/>
      <c r="V480" s="14"/>
      <c r="W480" s="14"/>
      <c r="X480" s="14"/>
      <c r="Y480" s="14"/>
      <c r="Z480" s="14"/>
      <c r="AA480" s="14"/>
    </row>
    <row r="481" spans="1:27" ht="13" x14ac:dyDescent="0.15">
      <c r="A481" s="14"/>
      <c r="B481" s="14"/>
      <c r="C481" s="14"/>
      <c r="D481" s="14"/>
      <c r="E481" s="14"/>
      <c r="F481" s="14"/>
      <c r="G481" s="14"/>
      <c r="H481" s="14"/>
      <c r="I481" s="14"/>
      <c r="J481" s="24"/>
      <c r="K481" s="14"/>
      <c r="L481" s="14"/>
      <c r="M481" s="14"/>
      <c r="N481" s="14"/>
      <c r="O481" s="14"/>
      <c r="P481" s="14"/>
      <c r="Q481" s="14"/>
      <c r="R481" s="14"/>
      <c r="S481" s="14"/>
      <c r="T481" s="14"/>
      <c r="U481" s="14"/>
      <c r="V481" s="14"/>
      <c r="W481" s="14"/>
      <c r="X481" s="14"/>
      <c r="Y481" s="14"/>
      <c r="Z481" s="14"/>
      <c r="AA481" s="14"/>
    </row>
    <row r="482" spans="1:27" ht="13" x14ac:dyDescent="0.15">
      <c r="A482" s="14"/>
      <c r="B482" s="14"/>
      <c r="C482" s="14"/>
      <c r="D482" s="14"/>
      <c r="E482" s="14"/>
      <c r="F482" s="14"/>
      <c r="G482" s="14"/>
      <c r="H482" s="14"/>
      <c r="I482" s="14"/>
      <c r="J482" s="24"/>
      <c r="K482" s="14"/>
      <c r="L482" s="14"/>
      <c r="M482" s="14"/>
      <c r="N482" s="14"/>
      <c r="O482" s="14"/>
      <c r="P482" s="14"/>
      <c r="Q482" s="14"/>
      <c r="R482" s="14"/>
      <c r="S482" s="14"/>
      <c r="T482" s="14"/>
      <c r="U482" s="14"/>
      <c r="V482" s="14"/>
      <c r="W482" s="14"/>
      <c r="X482" s="14"/>
      <c r="Y482" s="14"/>
      <c r="Z482" s="14"/>
      <c r="AA482" s="14"/>
    </row>
    <row r="483" spans="1:27" ht="13" x14ac:dyDescent="0.15">
      <c r="A483" s="14"/>
      <c r="B483" s="14"/>
      <c r="C483" s="14"/>
      <c r="D483" s="14"/>
      <c r="E483" s="14"/>
      <c r="F483" s="14"/>
      <c r="G483" s="14"/>
      <c r="H483" s="14"/>
      <c r="I483" s="14"/>
      <c r="J483" s="24"/>
      <c r="K483" s="14"/>
      <c r="L483" s="14"/>
      <c r="M483" s="14"/>
      <c r="N483" s="14"/>
      <c r="O483" s="14"/>
      <c r="P483" s="14"/>
      <c r="Q483" s="14"/>
      <c r="R483" s="14"/>
      <c r="S483" s="14"/>
      <c r="T483" s="14"/>
      <c r="U483" s="14"/>
      <c r="V483" s="14"/>
      <c r="W483" s="14"/>
      <c r="X483" s="14"/>
      <c r="Y483" s="14"/>
      <c r="Z483" s="14"/>
      <c r="AA483" s="14"/>
    </row>
    <row r="484" spans="1:27" ht="13" x14ac:dyDescent="0.15">
      <c r="A484" s="14"/>
      <c r="B484" s="14"/>
      <c r="C484" s="14"/>
      <c r="D484" s="14"/>
      <c r="E484" s="14"/>
      <c r="F484" s="14"/>
      <c r="G484" s="14"/>
      <c r="H484" s="14"/>
      <c r="I484" s="14"/>
      <c r="J484" s="24"/>
      <c r="K484" s="14"/>
      <c r="L484" s="14"/>
      <c r="M484" s="14"/>
      <c r="N484" s="14"/>
      <c r="O484" s="14"/>
      <c r="P484" s="14"/>
      <c r="Q484" s="14"/>
      <c r="R484" s="14"/>
      <c r="S484" s="14"/>
      <c r="T484" s="14"/>
      <c r="U484" s="14"/>
      <c r="V484" s="14"/>
      <c r="W484" s="14"/>
      <c r="X484" s="14"/>
      <c r="Y484" s="14"/>
      <c r="Z484" s="14"/>
      <c r="AA484" s="14"/>
    </row>
    <row r="485" spans="1:27" ht="13" x14ac:dyDescent="0.15">
      <c r="A485" s="14"/>
      <c r="B485" s="14"/>
      <c r="C485" s="14"/>
      <c r="D485" s="14"/>
      <c r="E485" s="14"/>
      <c r="F485" s="14"/>
      <c r="G485" s="14"/>
      <c r="H485" s="14"/>
      <c r="I485" s="14"/>
      <c r="J485" s="24"/>
      <c r="K485" s="14"/>
      <c r="L485" s="14"/>
      <c r="M485" s="14"/>
      <c r="N485" s="14"/>
      <c r="O485" s="14"/>
      <c r="P485" s="14"/>
      <c r="Q485" s="14"/>
      <c r="R485" s="14"/>
      <c r="S485" s="14"/>
      <c r="T485" s="14"/>
      <c r="U485" s="14"/>
      <c r="V485" s="14"/>
      <c r="W485" s="14"/>
      <c r="X485" s="14"/>
      <c r="Y485" s="14"/>
      <c r="Z485" s="14"/>
      <c r="AA485" s="14"/>
    </row>
    <row r="486" spans="1:27" ht="13" x14ac:dyDescent="0.15">
      <c r="A486" s="14"/>
      <c r="B486" s="14"/>
      <c r="C486" s="14"/>
      <c r="D486" s="14"/>
      <c r="E486" s="14"/>
      <c r="F486" s="14"/>
      <c r="G486" s="14"/>
      <c r="H486" s="14"/>
      <c r="I486" s="14"/>
      <c r="J486" s="24"/>
      <c r="K486" s="14"/>
      <c r="L486" s="14"/>
      <c r="M486" s="14"/>
      <c r="N486" s="14"/>
      <c r="O486" s="14"/>
      <c r="P486" s="14"/>
      <c r="Q486" s="14"/>
      <c r="R486" s="14"/>
      <c r="S486" s="14"/>
      <c r="T486" s="14"/>
      <c r="U486" s="14"/>
      <c r="V486" s="14"/>
      <c r="W486" s="14"/>
      <c r="X486" s="14"/>
      <c r="Y486" s="14"/>
      <c r="Z486" s="14"/>
      <c r="AA486" s="14"/>
    </row>
    <row r="487" spans="1:27" ht="13" x14ac:dyDescent="0.15">
      <c r="A487" s="14"/>
      <c r="B487" s="14"/>
      <c r="C487" s="14"/>
      <c r="D487" s="14"/>
      <c r="E487" s="14"/>
      <c r="F487" s="14"/>
      <c r="G487" s="14"/>
      <c r="H487" s="14"/>
      <c r="I487" s="14"/>
      <c r="J487" s="24"/>
      <c r="K487" s="14"/>
      <c r="L487" s="14"/>
      <c r="M487" s="14"/>
      <c r="N487" s="14"/>
      <c r="O487" s="14"/>
      <c r="P487" s="14"/>
      <c r="Q487" s="14"/>
      <c r="R487" s="14"/>
      <c r="S487" s="14"/>
      <c r="T487" s="14"/>
      <c r="U487" s="14"/>
      <c r="V487" s="14"/>
      <c r="W487" s="14"/>
      <c r="X487" s="14"/>
      <c r="Y487" s="14"/>
      <c r="Z487" s="14"/>
      <c r="AA487" s="14"/>
    </row>
    <row r="488" spans="1:27" ht="13" x14ac:dyDescent="0.15">
      <c r="A488" s="14"/>
      <c r="B488" s="14"/>
      <c r="C488" s="14"/>
      <c r="D488" s="14"/>
      <c r="E488" s="14"/>
      <c r="F488" s="14"/>
      <c r="G488" s="14"/>
      <c r="H488" s="14"/>
      <c r="I488" s="14"/>
      <c r="J488" s="24"/>
      <c r="K488" s="14"/>
      <c r="L488" s="14"/>
      <c r="M488" s="14"/>
      <c r="N488" s="14"/>
      <c r="O488" s="14"/>
      <c r="P488" s="14"/>
      <c r="Q488" s="14"/>
      <c r="R488" s="14"/>
      <c r="S488" s="14"/>
      <c r="T488" s="14"/>
      <c r="U488" s="14"/>
      <c r="V488" s="14"/>
      <c r="W488" s="14"/>
      <c r="X488" s="14"/>
      <c r="Y488" s="14"/>
      <c r="Z488" s="14"/>
      <c r="AA488" s="14"/>
    </row>
    <row r="489" spans="1:27" ht="13" x14ac:dyDescent="0.15">
      <c r="A489" s="14"/>
      <c r="B489" s="14"/>
      <c r="C489" s="14"/>
      <c r="D489" s="14"/>
      <c r="E489" s="14"/>
      <c r="F489" s="14"/>
      <c r="G489" s="14"/>
      <c r="H489" s="14"/>
      <c r="I489" s="14"/>
      <c r="J489" s="24"/>
      <c r="K489" s="14"/>
      <c r="L489" s="14"/>
      <c r="M489" s="14"/>
      <c r="N489" s="14"/>
      <c r="O489" s="14"/>
      <c r="P489" s="14"/>
      <c r="Q489" s="14"/>
      <c r="R489" s="14"/>
      <c r="S489" s="14"/>
      <c r="T489" s="14"/>
      <c r="U489" s="14"/>
      <c r="V489" s="14"/>
      <c r="W489" s="14"/>
      <c r="X489" s="14"/>
      <c r="Y489" s="14"/>
      <c r="Z489" s="14"/>
      <c r="AA489" s="14"/>
    </row>
    <row r="490" spans="1:27" ht="13" x14ac:dyDescent="0.15">
      <c r="A490" s="14"/>
      <c r="B490" s="14"/>
      <c r="C490" s="14"/>
      <c r="D490" s="14"/>
      <c r="E490" s="14"/>
      <c r="F490" s="14"/>
      <c r="G490" s="14"/>
      <c r="H490" s="14"/>
      <c r="I490" s="14"/>
      <c r="J490" s="24"/>
      <c r="K490" s="14"/>
      <c r="L490" s="14"/>
      <c r="M490" s="14"/>
      <c r="N490" s="14"/>
      <c r="O490" s="14"/>
      <c r="P490" s="14"/>
      <c r="Q490" s="14"/>
      <c r="R490" s="14"/>
      <c r="S490" s="14"/>
      <c r="T490" s="14"/>
      <c r="U490" s="14"/>
      <c r="V490" s="14"/>
      <c r="W490" s="14"/>
      <c r="X490" s="14"/>
      <c r="Y490" s="14"/>
      <c r="Z490" s="14"/>
      <c r="AA490" s="14"/>
    </row>
    <row r="491" spans="1:27" ht="13" x14ac:dyDescent="0.15">
      <c r="A491" s="14"/>
      <c r="B491" s="14"/>
      <c r="C491" s="14"/>
      <c r="D491" s="14"/>
      <c r="E491" s="14"/>
      <c r="F491" s="14"/>
      <c r="G491" s="14"/>
      <c r="H491" s="14"/>
      <c r="I491" s="14"/>
      <c r="J491" s="24"/>
      <c r="K491" s="14"/>
      <c r="L491" s="14"/>
      <c r="M491" s="14"/>
      <c r="N491" s="14"/>
      <c r="O491" s="14"/>
      <c r="P491" s="14"/>
      <c r="Q491" s="14"/>
      <c r="R491" s="14"/>
      <c r="S491" s="14"/>
      <c r="T491" s="14"/>
      <c r="U491" s="14"/>
      <c r="V491" s="14"/>
      <c r="W491" s="14"/>
      <c r="X491" s="14"/>
      <c r="Y491" s="14"/>
      <c r="Z491" s="14"/>
      <c r="AA491" s="14"/>
    </row>
    <row r="492" spans="1:27" ht="13" x14ac:dyDescent="0.15">
      <c r="A492" s="14"/>
      <c r="B492" s="14"/>
      <c r="C492" s="14"/>
      <c r="D492" s="14"/>
      <c r="E492" s="14"/>
      <c r="F492" s="14"/>
      <c r="G492" s="14"/>
      <c r="H492" s="14"/>
      <c r="I492" s="14"/>
      <c r="J492" s="24"/>
      <c r="K492" s="14"/>
      <c r="L492" s="14"/>
      <c r="M492" s="14"/>
      <c r="N492" s="14"/>
      <c r="O492" s="14"/>
      <c r="P492" s="14"/>
      <c r="Q492" s="14"/>
      <c r="R492" s="14"/>
      <c r="S492" s="14"/>
      <c r="T492" s="14"/>
      <c r="U492" s="14"/>
      <c r="V492" s="14"/>
      <c r="W492" s="14"/>
      <c r="X492" s="14"/>
      <c r="Y492" s="14"/>
      <c r="Z492" s="14"/>
      <c r="AA492" s="14"/>
    </row>
    <row r="493" spans="1:27" ht="13" x14ac:dyDescent="0.15">
      <c r="A493" s="14"/>
      <c r="B493" s="14"/>
      <c r="C493" s="14"/>
      <c r="D493" s="14"/>
      <c r="E493" s="14"/>
      <c r="F493" s="14"/>
      <c r="G493" s="14"/>
      <c r="H493" s="14"/>
      <c r="I493" s="14"/>
      <c r="J493" s="24"/>
      <c r="K493" s="14"/>
      <c r="L493" s="14"/>
      <c r="M493" s="14"/>
      <c r="N493" s="14"/>
      <c r="O493" s="14"/>
      <c r="P493" s="14"/>
      <c r="Q493" s="14"/>
      <c r="R493" s="14"/>
      <c r="S493" s="14"/>
      <c r="T493" s="14"/>
      <c r="U493" s="14"/>
      <c r="V493" s="14"/>
      <c r="W493" s="14"/>
      <c r="X493" s="14"/>
      <c r="Y493" s="14"/>
      <c r="Z493" s="14"/>
      <c r="AA493" s="14"/>
    </row>
    <row r="494" spans="1:27" ht="13" x14ac:dyDescent="0.15">
      <c r="A494" s="14"/>
      <c r="B494" s="14"/>
      <c r="C494" s="14"/>
      <c r="D494" s="14"/>
      <c r="E494" s="14"/>
      <c r="F494" s="14"/>
      <c r="G494" s="14"/>
      <c r="H494" s="14"/>
      <c r="I494" s="14"/>
      <c r="J494" s="24"/>
      <c r="K494" s="14"/>
      <c r="L494" s="14"/>
      <c r="M494" s="14"/>
      <c r="N494" s="14"/>
      <c r="O494" s="14"/>
      <c r="P494" s="14"/>
      <c r="Q494" s="14"/>
      <c r="R494" s="14"/>
      <c r="S494" s="14"/>
      <c r="T494" s="14"/>
      <c r="U494" s="14"/>
      <c r="V494" s="14"/>
      <c r="W494" s="14"/>
      <c r="X494" s="14"/>
      <c r="Y494" s="14"/>
      <c r="Z494" s="14"/>
      <c r="AA494" s="14"/>
    </row>
    <row r="495" spans="1:27" ht="13" x14ac:dyDescent="0.15">
      <c r="A495" s="14"/>
      <c r="B495" s="14"/>
      <c r="C495" s="14"/>
      <c r="D495" s="14"/>
      <c r="E495" s="14"/>
      <c r="F495" s="14"/>
      <c r="G495" s="14"/>
      <c r="H495" s="14"/>
      <c r="I495" s="14"/>
      <c r="J495" s="24"/>
      <c r="K495" s="14"/>
      <c r="L495" s="14"/>
      <c r="M495" s="14"/>
      <c r="N495" s="14"/>
      <c r="O495" s="14"/>
      <c r="P495" s="14"/>
      <c r="Q495" s="14"/>
      <c r="R495" s="14"/>
      <c r="S495" s="14"/>
      <c r="T495" s="14"/>
      <c r="U495" s="14"/>
      <c r="V495" s="14"/>
      <c r="W495" s="14"/>
      <c r="X495" s="14"/>
      <c r="Y495" s="14"/>
      <c r="Z495" s="14"/>
      <c r="AA495" s="14"/>
    </row>
    <row r="496" spans="1:27" ht="13" x14ac:dyDescent="0.15">
      <c r="A496" s="14"/>
      <c r="B496" s="14"/>
      <c r="C496" s="14"/>
      <c r="D496" s="14"/>
      <c r="E496" s="14"/>
      <c r="F496" s="14"/>
      <c r="G496" s="14"/>
      <c r="H496" s="14"/>
      <c r="I496" s="14"/>
      <c r="J496" s="24"/>
      <c r="K496" s="14"/>
      <c r="L496" s="14"/>
      <c r="M496" s="14"/>
      <c r="N496" s="14"/>
      <c r="O496" s="14"/>
      <c r="P496" s="14"/>
      <c r="Q496" s="14"/>
      <c r="R496" s="14"/>
      <c r="S496" s="14"/>
      <c r="T496" s="14"/>
      <c r="U496" s="14"/>
      <c r="V496" s="14"/>
      <c r="W496" s="14"/>
      <c r="X496" s="14"/>
      <c r="Y496" s="14"/>
      <c r="Z496" s="14"/>
      <c r="AA496" s="14"/>
    </row>
    <row r="497" spans="1:27" ht="13" x14ac:dyDescent="0.15">
      <c r="A497" s="14"/>
      <c r="B497" s="14"/>
      <c r="C497" s="14"/>
      <c r="D497" s="14"/>
      <c r="E497" s="14"/>
      <c r="F497" s="14"/>
      <c r="G497" s="14"/>
      <c r="H497" s="14"/>
      <c r="I497" s="14"/>
      <c r="J497" s="24"/>
      <c r="K497" s="14"/>
      <c r="L497" s="14"/>
      <c r="M497" s="14"/>
      <c r="N497" s="14"/>
      <c r="O497" s="14"/>
      <c r="P497" s="14"/>
      <c r="Q497" s="14"/>
      <c r="R497" s="14"/>
      <c r="S497" s="14"/>
      <c r="T497" s="14"/>
      <c r="U497" s="14"/>
      <c r="V497" s="14"/>
      <c r="W497" s="14"/>
      <c r="X497" s="14"/>
      <c r="Y497" s="14"/>
      <c r="Z497" s="14"/>
      <c r="AA497" s="14"/>
    </row>
    <row r="498" spans="1:27" ht="13" x14ac:dyDescent="0.15">
      <c r="A498" s="14"/>
      <c r="B498" s="14"/>
      <c r="C498" s="14"/>
      <c r="D498" s="14"/>
      <c r="E498" s="14"/>
      <c r="F498" s="14"/>
      <c r="G498" s="14"/>
      <c r="H498" s="14"/>
      <c r="I498" s="14"/>
      <c r="J498" s="24"/>
      <c r="K498" s="14"/>
      <c r="L498" s="14"/>
      <c r="M498" s="14"/>
      <c r="N498" s="14"/>
      <c r="O498" s="14"/>
      <c r="P498" s="14"/>
      <c r="Q498" s="14"/>
      <c r="R498" s="14"/>
      <c r="S498" s="14"/>
      <c r="T498" s="14"/>
      <c r="U498" s="14"/>
      <c r="V498" s="14"/>
      <c r="W498" s="14"/>
      <c r="X498" s="14"/>
      <c r="Y498" s="14"/>
      <c r="Z498" s="14"/>
      <c r="AA498" s="14"/>
    </row>
    <row r="499" spans="1:27" ht="13" x14ac:dyDescent="0.15">
      <c r="A499" s="14"/>
      <c r="B499" s="14"/>
      <c r="C499" s="14"/>
      <c r="D499" s="14"/>
      <c r="E499" s="14"/>
      <c r="F499" s="14"/>
      <c r="G499" s="14"/>
      <c r="H499" s="14"/>
      <c r="I499" s="14"/>
      <c r="J499" s="24"/>
      <c r="K499" s="14"/>
      <c r="L499" s="14"/>
      <c r="M499" s="14"/>
      <c r="N499" s="14"/>
      <c r="O499" s="14"/>
      <c r="P499" s="14"/>
      <c r="Q499" s="14"/>
      <c r="R499" s="14"/>
      <c r="S499" s="14"/>
      <c r="T499" s="14"/>
      <c r="U499" s="14"/>
      <c r="V499" s="14"/>
      <c r="W499" s="14"/>
      <c r="X499" s="14"/>
      <c r="Y499" s="14"/>
      <c r="Z499" s="14"/>
      <c r="AA499" s="14"/>
    </row>
    <row r="500" spans="1:27" ht="13" x14ac:dyDescent="0.15">
      <c r="A500" s="14"/>
      <c r="B500" s="14"/>
      <c r="C500" s="14"/>
      <c r="D500" s="14"/>
      <c r="E500" s="14"/>
      <c r="F500" s="14"/>
      <c r="G500" s="14"/>
      <c r="H500" s="14"/>
      <c r="I500" s="14"/>
      <c r="J500" s="24"/>
      <c r="K500" s="14"/>
      <c r="L500" s="14"/>
      <c r="M500" s="14"/>
      <c r="N500" s="14"/>
      <c r="O500" s="14"/>
      <c r="P500" s="14"/>
      <c r="Q500" s="14"/>
      <c r="R500" s="14"/>
      <c r="S500" s="14"/>
      <c r="T500" s="14"/>
      <c r="U500" s="14"/>
      <c r="V500" s="14"/>
      <c r="W500" s="14"/>
      <c r="X500" s="14"/>
      <c r="Y500" s="14"/>
      <c r="Z500" s="14"/>
      <c r="AA500" s="14"/>
    </row>
    <row r="501" spans="1:27" ht="13" x14ac:dyDescent="0.15">
      <c r="A501" s="14"/>
      <c r="B501" s="14"/>
      <c r="C501" s="14"/>
      <c r="D501" s="14"/>
      <c r="E501" s="14"/>
      <c r="F501" s="14"/>
      <c r="G501" s="14"/>
      <c r="H501" s="14"/>
      <c r="I501" s="14"/>
      <c r="J501" s="24"/>
      <c r="K501" s="14"/>
      <c r="L501" s="14"/>
      <c r="M501" s="14"/>
      <c r="N501" s="14"/>
      <c r="O501" s="14"/>
      <c r="P501" s="14"/>
      <c r="Q501" s="14"/>
      <c r="R501" s="14"/>
      <c r="S501" s="14"/>
      <c r="T501" s="14"/>
      <c r="U501" s="14"/>
      <c r="V501" s="14"/>
      <c r="W501" s="14"/>
      <c r="X501" s="14"/>
      <c r="Y501" s="14"/>
      <c r="Z501" s="14"/>
      <c r="AA501" s="14"/>
    </row>
    <row r="502" spans="1:27" ht="13" x14ac:dyDescent="0.15">
      <c r="A502" s="14"/>
      <c r="B502" s="14"/>
      <c r="C502" s="14"/>
      <c r="D502" s="14"/>
      <c r="E502" s="14"/>
      <c r="F502" s="14"/>
      <c r="G502" s="14"/>
      <c r="H502" s="14"/>
      <c r="I502" s="14"/>
      <c r="J502" s="24"/>
      <c r="K502" s="14"/>
      <c r="L502" s="14"/>
      <c r="M502" s="14"/>
      <c r="N502" s="14"/>
      <c r="O502" s="14"/>
      <c r="P502" s="14"/>
      <c r="Q502" s="14"/>
      <c r="R502" s="14"/>
      <c r="S502" s="14"/>
      <c r="T502" s="14"/>
      <c r="U502" s="14"/>
      <c r="V502" s="14"/>
      <c r="W502" s="14"/>
      <c r="X502" s="14"/>
      <c r="Y502" s="14"/>
      <c r="Z502" s="14"/>
      <c r="AA502" s="14"/>
    </row>
    <row r="503" spans="1:27" ht="13" x14ac:dyDescent="0.15">
      <c r="A503" s="14"/>
      <c r="B503" s="14"/>
      <c r="C503" s="14"/>
      <c r="D503" s="14"/>
      <c r="E503" s="14"/>
      <c r="F503" s="14"/>
      <c r="G503" s="14"/>
      <c r="H503" s="14"/>
      <c r="I503" s="14"/>
      <c r="J503" s="24"/>
      <c r="K503" s="14"/>
      <c r="L503" s="14"/>
      <c r="M503" s="14"/>
      <c r="N503" s="14"/>
      <c r="O503" s="14"/>
      <c r="P503" s="14"/>
      <c r="Q503" s="14"/>
      <c r="R503" s="14"/>
      <c r="S503" s="14"/>
      <c r="T503" s="14"/>
      <c r="U503" s="14"/>
      <c r="V503" s="14"/>
      <c r="W503" s="14"/>
      <c r="X503" s="14"/>
      <c r="Y503" s="14"/>
      <c r="Z503" s="14"/>
      <c r="AA503" s="14"/>
    </row>
    <row r="504" spans="1:27" ht="13" x14ac:dyDescent="0.15">
      <c r="A504" s="14"/>
      <c r="B504" s="14"/>
      <c r="C504" s="14"/>
      <c r="D504" s="14"/>
      <c r="E504" s="14"/>
      <c r="F504" s="14"/>
      <c r="G504" s="14"/>
      <c r="H504" s="14"/>
      <c r="I504" s="14"/>
      <c r="J504" s="24"/>
      <c r="K504" s="14"/>
      <c r="L504" s="14"/>
      <c r="M504" s="14"/>
      <c r="N504" s="14"/>
      <c r="O504" s="14"/>
      <c r="P504" s="14"/>
      <c r="Q504" s="14"/>
      <c r="R504" s="14"/>
      <c r="S504" s="14"/>
      <c r="T504" s="14"/>
      <c r="U504" s="14"/>
      <c r="V504" s="14"/>
      <c r="W504" s="14"/>
      <c r="X504" s="14"/>
      <c r="Y504" s="14"/>
      <c r="Z504" s="14"/>
      <c r="AA504" s="14"/>
    </row>
    <row r="505" spans="1:27" ht="13" x14ac:dyDescent="0.15">
      <c r="A505" s="14"/>
      <c r="B505" s="14"/>
      <c r="C505" s="14"/>
      <c r="D505" s="14"/>
      <c r="E505" s="14"/>
      <c r="F505" s="14"/>
      <c r="G505" s="14"/>
      <c r="H505" s="14"/>
      <c r="I505" s="14"/>
      <c r="J505" s="24"/>
      <c r="K505" s="14"/>
      <c r="L505" s="14"/>
      <c r="M505" s="14"/>
      <c r="N505" s="14"/>
      <c r="O505" s="14"/>
      <c r="P505" s="14"/>
      <c r="Q505" s="14"/>
      <c r="R505" s="14"/>
      <c r="S505" s="14"/>
      <c r="T505" s="14"/>
      <c r="U505" s="14"/>
      <c r="V505" s="14"/>
      <c r="W505" s="14"/>
      <c r="X505" s="14"/>
      <c r="Y505" s="14"/>
      <c r="Z505" s="14"/>
      <c r="AA505" s="14"/>
    </row>
    <row r="506" spans="1:27" ht="13" x14ac:dyDescent="0.15">
      <c r="A506" s="14"/>
      <c r="B506" s="14"/>
      <c r="C506" s="14"/>
      <c r="D506" s="14"/>
      <c r="E506" s="14"/>
      <c r="F506" s="14"/>
      <c r="G506" s="14"/>
      <c r="H506" s="14"/>
      <c r="I506" s="14"/>
      <c r="J506" s="24"/>
      <c r="K506" s="14"/>
      <c r="L506" s="14"/>
      <c r="M506" s="14"/>
      <c r="N506" s="14"/>
      <c r="O506" s="14"/>
      <c r="P506" s="14"/>
      <c r="Q506" s="14"/>
      <c r="R506" s="14"/>
      <c r="S506" s="14"/>
      <c r="T506" s="14"/>
      <c r="U506" s="14"/>
      <c r="V506" s="14"/>
      <c r="W506" s="14"/>
      <c r="X506" s="14"/>
      <c r="Y506" s="14"/>
      <c r="Z506" s="14"/>
      <c r="AA506" s="14"/>
    </row>
    <row r="507" spans="1:27" ht="13" x14ac:dyDescent="0.15">
      <c r="A507" s="14"/>
      <c r="B507" s="14"/>
      <c r="C507" s="14"/>
      <c r="D507" s="14"/>
      <c r="E507" s="14"/>
      <c r="F507" s="14"/>
      <c r="G507" s="14"/>
      <c r="H507" s="14"/>
      <c r="I507" s="14"/>
      <c r="J507" s="24"/>
      <c r="K507" s="14"/>
      <c r="L507" s="14"/>
      <c r="M507" s="14"/>
      <c r="N507" s="14"/>
      <c r="O507" s="14"/>
      <c r="P507" s="14"/>
      <c r="Q507" s="14"/>
      <c r="R507" s="14"/>
      <c r="S507" s="14"/>
      <c r="T507" s="14"/>
      <c r="U507" s="14"/>
      <c r="V507" s="14"/>
      <c r="W507" s="14"/>
      <c r="X507" s="14"/>
      <c r="Y507" s="14"/>
      <c r="Z507" s="14"/>
      <c r="AA507" s="14"/>
    </row>
    <row r="508" spans="1:27" ht="13" x14ac:dyDescent="0.15">
      <c r="A508" s="14"/>
      <c r="B508" s="14"/>
      <c r="C508" s="14"/>
      <c r="D508" s="14"/>
      <c r="E508" s="14"/>
      <c r="F508" s="14"/>
      <c r="G508" s="14"/>
      <c r="H508" s="14"/>
      <c r="I508" s="14"/>
      <c r="J508" s="24"/>
      <c r="K508" s="14"/>
      <c r="L508" s="14"/>
      <c r="M508" s="14"/>
      <c r="N508" s="14"/>
      <c r="O508" s="14"/>
      <c r="P508" s="14"/>
      <c r="Q508" s="14"/>
      <c r="R508" s="14"/>
      <c r="S508" s="14"/>
      <c r="T508" s="14"/>
      <c r="U508" s="14"/>
      <c r="V508" s="14"/>
      <c r="W508" s="14"/>
      <c r="X508" s="14"/>
      <c r="Y508" s="14"/>
      <c r="Z508" s="14"/>
      <c r="AA508" s="14"/>
    </row>
    <row r="509" spans="1:27" ht="13" x14ac:dyDescent="0.15">
      <c r="A509" s="14"/>
      <c r="B509" s="14"/>
      <c r="C509" s="14"/>
      <c r="D509" s="14"/>
      <c r="E509" s="14"/>
      <c r="F509" s="14"/>
      <c r="G509" s="14"/>
      <c r="H509" s="14"/>
      <c r="I509" s="14"/>
      <c r="J509" s="24"/>
      <c r="K509" s="14"/>
      <c r="L509" s="14"/>
      <c r="M509" s="14"/>
      <c r="N509" s="14"/>
      <c r="O509" s="14"/>
      <c r="P509" s="14"/>
      <c r="Q509" s="14"/>
      <c r="R509" s="14"/>
      <c r="S509" s="14"/>
      <c r="T509" s="14"/>
      <c r="U509" s="14"/>
      <c r="V509" s="14"/>
      <c r="W509" s="14"/>
      <c r="X509" s="14"/>
      <c r="Y509" s="14"/>
      <c r="Z509" s="14"/>
      <c r="AA509" s="14"/>
    </row>
    <row r="510" spans="1:27" ht="13" x14ac:dyDescent="0.15">
      <c r="A510" s="14"/>
      <c r="B510" s="14"/>
      <c r="C510" s="14"/>
      <c r="D510" s="14"/>
      <c r="E510" s="14"/>
      <c r="F510" s="14"/>
      <c r="G510" s="14"/>
      <c r="H510" s="14"/>
      <c r="I510" s="14"/>
      <c r="J510" s="24"/>
      <c r="K510" s="14"/>
      <c r="L510" s="14"/>
      <c r="M510" s="14"/>
      <c r="N510" s="14"/>
      <c r="O510" s="14"/>
      <c r="P510" s="14"/>
      <c r="Q510" s="14"/>
      <c r="R510" s="14"/>
      <c r="S510" s="14"/>
      <c r="T510" s="14"/>
      <c r="U510" s="14"/>
      <c r="V510" s="14"/>
      <c r="W510" s="14"/>
      <c r="X510" s="14"/>
      <c r="Y510" s="14"/>
      <c r="Z510" s="14"/>
      <c r="AA510" s="14"/>
    </row>
    <row r="511" spans="1:27" ht="13" x14ac:dyDescent="0.15">
      <c r="A511" s="14"/>
      <c r="B511" s="14"/>
      <c r="C511" s="14"/>
      <c r="D511" s="14"/>
      <c r="E511" s="14"/>
      <c r="F511" s="14"/>
      <c r="G511" s="14"/>
      <c r="H511" s="14"/>
      <c r="I511" s="14"/>
      <c r="J511" s="24"/>
      <c r="K511" s="14"/>
      <c r="L511" s="14"/>
      <c r="M511" s="14"/>
      <c r="N511" s="14"/>
      <c r="O511" s="14"/>
      <c r="P511" s="14"/>
      <c r="Q511" s="14"/>
      <c r="R511" s="14"/>
      <c r="S511" s="14"/>
      <c r="T511" s="14"/>
      <c r="U511" s="14"/>
      <c r="V511" s="14"/>
      <c r="W511" s="14"/>
      <c r="X511" s="14"/>
      <c r="Y511" s="14"/>
      <c r="Z511" s="14"/>
      <c r="AA511" s="14"/>
    </row>
    <row r="512" spans="1:27" ht="13" x14ac:dyDescent="0.15">
      <c r="A512" s="14"/>
      <c r="B512" s="14"/>
      <c r="C512" s="14"/>
      <c r="D512" s="14"/>
      <c r="E512" s="14"/>
      <c r="F512" s="14"/>
      <c r="G512" s="14"/>
      <c r="H512" s="14"/>
      <c r="I512" s="14"/>
      <c r="J512" s="24"/>
      <c r="K512" s="14"/>
      <c r="L512" s="14"/>
      <c r="M512" s="14"/>
      <c r="N512" s="14"/>
      <c r="O512" s="14"/>
      <c r="P512" s="14"/>
      <c r="Q512" s="14"/>
      <c r="R512" s="14"/>
      <c r="S512" s="14"/>
      <c r="T512" s="14"/>
      <c r="U512" s="14"/>
      <c r="V512" s="14"/>
      <c r="W512" s="14"/>
      <c r="X512" s="14"/>
      <c r="Y512" s="14"/>
      <c r="Z512" s="14"/>
      <c r="AA512" s="14"/>
    </row>
    <row r="513" spans="1:27" ht="13" x14ac:dyDescent="0.15">
      <c r="A513" s="14"/>
      <c r="B513" s="14"/>
      <c r="C513" s="14"/>
      <c r="D513" s="14"/>
      <c r="E513" s="14"/>
      <c r="F513" s="14"/>
      <c r="G513" s="14"/>
      <c r="H513" s="14"/>
      <c r="I513" s="14"/>
      <c r="J513" s="24"/>
      <c r="K513" s="14"/>
      <c r="L513" s="14"/>
      <c r="M513" s="14"/>
      <c r="N513" s="14"/>
      <c r="O513" s="14"/>
      <c r="P513" s="14"/>
      <c r="Q513" s="14"/>
      <c r="R513" s="14"/>
      <c r="S513" s="14"/>
      <c r="T513" s="14"/>
      <c r="U513" s="14"/>
      <c r="V513" s="14"/>
      <c r="W513" s="14"/>
      <c r="X513" s="14"/>
      <c r="Y513" s="14"/>
      <c r="Z513" s="14"/>
      <c r="AA513" s="14"/>
    </row>
    <row r="514" spans="1:27" ht="13" x14ac:dyDescent="0.15">
      <c r="A514" s="14"/>
      <c r="B514" s="14"/>
      <c r="C514" s="14"/>
      <c r="D514" s="14"/>
      <c r="E514" s="14"/>
      <c r="F514" s="14"/>
      <c r="G514" s="14"/>
      <c r="H514" s="14"/>
      <c r="I514" s="14"/>
      <c r="J514" s="24"/>
      <c r="K514" s="14"/>
      <c r="L514" s="14"/>
      <c r="M514" s="14"/>
      <c r="N514" s="14"/>
      <c r="O514" s="14"/>
      <c r="P514" s="14"/>
      <c r="Q514" s="14"/>
      <c r="R514" s="14"/>
      <c r="S514" s="14"/>
      <c r="T514" s="14"/>
      <c r="U514" s="14"/>
      <c r="V514" s="14"/>
      <c r="W514" s="14"/>
      <c r="X514" s="14"/>
      <c r="Y514" s="14"/>
      <c r="Z514" s="14"/>
      <c r="AA514" s="14"/>
    </row>
    <row r="515" spans="1:27" ht="13" x14ac:dyDescent="0.15">
      <c r="A515" s="14"/>
      <c r="B515" s="14"/>
      <c r="C515" s="14"/>
      <c r="D515" s="14"/>
      <c r="E515" s="14"/>
      <c r="F515" s="14"/>
      <c r="G515" s="14"/>
      <c r="H515" s="14"/>
      <c r="I515" s="14"/>
      <c r="J515" s="24"/>
      <c r="K515" s="14"/>
      <c r="L515" s="14"/>
      <c r="M515" s="14"/>
      <c r="N515" s="14"/>
      <c r="O515" s="14"/>
      <c r="P515" s="14"/>
      <c r="Q515" s="14"/>
      <c r="R515" s="14"/>
      <c r="S515" s="14"/>
      <c r="T515" s="14"/>
      <c r="U515" s="14"/>
      <c r="V515" s="14"/>
      <c r="W515" s="14"/>
      <c r="X515" s="14"/>
      <c r="Y515" s="14"/>
      <c r="Z515" s="14"/>
      <c r="AA515" s="14"/>
    </row>
    <row r="516" spans="1:27" ht="13" x14ac:dyDescent="0.15">
      <c r="A516" s="14"/>
      <c r="B516" s="14"/>
      <c r="C516" s="14"/>
      <c r="D516" s="14"/>
      <c r="E516" s="14"/>
      <c r="F516" s="14"/>
      <c r="G516" s="14"/>
      <c r="H516" s="14"/>
      <c r="I516" s="14"/>
      <c r="J516" s="24"/>
      <c r="K516" s="14"/>
      <c r="L516" s="14"/>
      <c r="M516" s="14"/>
      <c r="N516" s="14"/>
      <c r="O516" s="14"/>
      <c r="P516" s="14"/>
      <c r="Q516" s="14"/>
      <c r="R516" s="14"/>
      <c r="S516" s="14"/>
      <c r="T516" s="14"/>
      <c r="U516" s="14"/>
      <c r="V516" s="14"/>
      <c r="W516" s="14"/>
      <c r="X516" s="14"/>
      <c r="Y516" s="14"/>
      <c r="Z516" s="14"/>
      <c r="AA516" s="14"/>
    </row>
    <row r="517" spans="1:27" ht="13" x14ac:dyDescent="0.15">
      <c r="A517" s="14"/>
      <c r="B517" s="14"/>
      <c r="C517" s="14"/>
      <c r="D517" s="14"/>
      <c r="E517" s="14"/>
      <c r="F517" s="14"/>
      <c r="G517" s="14"/>
      <c r="H517" s="14"/>
      <c r="I517" s="14"/>
      <c r="J517" s="24"/>
      <c r="K517" s="14"/>
      <c r="L517" s="14"/>
      <c r="M517" s="14"/>
      <c r="N517" s="14"/>
      <c r="O517" s="14"/>
      <c r="P517" s="14"/>
      <c r="Q517" s="14"/>
      <c r="R517" s="14"/>
      <c r="S517" s="14"/>
      <c r="T517" s="14"/>
      <c r="U517" s="14"/>
      <c r="V517" s="14"/>
      <c r="W517" s="14"/>
      <c r="X517" s="14"/>
      <c r="Y517" s="14"/>
      <c r="Z517" s="14"/>
      <c r="AA517" s="14"/>
    </row>
    <row r="518" spans="1:27" ht="13" x14ac:dyDescent="0.15">
      <c r="A518" s="14"/>
      <c r="B518" s="14"/>
      <c r="C518" s="14"/>
      <c r="D518" s="14"/>
      <c r="E518" s="14"/>
      <c r="F518" s="14"/>
      <c r="G518" s="14"/>
      <c r="H518" s="14"/>
      <c r="I518" s="14"/>
      <c r="J518" s="24"/>
      <c r="K518" s="14"/>
      <c r="L518" s="14"/>
      <c r="M518" s="14"/>
      <c r="N518" s="14"/>
      <c r="O518" s="14"/>
      <c r="P518" s="14"/>
      <c r="Q518" s="14"/>
      <c r="R518" s="14"/>
      <c r="S518" s="14"/>
      <c r="T518" s="14"/>
      <c r="U518" s="14"/>
      <c r="V518" s="14"/>
      <c r="W518" s="14"/>
      <c r="X518" s="14"/>
      <c r="Y518" s="14"/>
      <c r="Z518" s="14"/>
      <c r="AA518" s="14"/>
    </row>
    <row r="519" spans="1:27" ht="13" x14ac:dyDescent="0.15">
      <c r="A519" s="14"/>
      <c r="B519" s="14"/>
      <c r="C519" s="14"/>
      <c r="D519" s="14"/>
      <c r="E519" s="14"/>
      <c r="F519" s="14"/>
      <c r="G519" s="14"/>
      <c r="H519" s="14"/>
      <c r="I519" s="14"/>
      <c r="J519" s="24"/>
      <c r="K519" s="14"/>
      <c r="L519" s="14"/>
      <c r="M519" s="14"/>
      <c r="N519" s="14"/>
      <c r="O519" s="14"/>
      <c r="P519" s="14"/>
      <c r="Q519" s="14"/>
      <c r="R519" s="14"/>
      <c r="S519" s="14"/>
      <c r="T519" s="14"/>
      <c r="U519" s="14"/>
      <c r="V519" s="14"/>
      <c r="W519" s="14"/>
      <c r="X519" s="14"/>
      <c r="Y519" s="14"/>
      <c r="Z519" s="14"/>
      <c r="AA519" s="14"/>
    </row>
    <row r="520" spans="1:27" ht="13" x14ac:dyDescent="0.15">
      <c r="A520" s="14"/>
      <c r="B520" s="14"/>
      <c r="C520" s="14"/>
      <c r="D520" s="14"/>
      <c r="E520" s="14"/>
      <c r="F520" s="14"/>
      <c r="G520" s="14"/>
      <c r="H520" s="14"/>
      <c r="I520" s="14"/>
      <c r="J520" s="24"/>
      <c r="K520" s="14"/>
      <c r="L520" s="14"/>
      <c r="M520" s="14"/>
      <c r="N520" s="14"/>
      <c r="O520" s="14"/>
      <c r="P520" s="14"/>
      <c r="Q520" s="14"/>
      <c r="R520" s="14"/>
      <c r="S520" s="14"/>
      <c r="T520" s="14"/>
      <c r="U520" s="14"/>
      <c r="V520" s="14"/>
      <c r="W520" s="14"/>
      <c r="X520" s="14"/>
      <c r="Y520" s="14"/>
      <c r="Z520" s="14"/>
      <c r="AA520" s="14"/>
    </row>
    <row r="521" spans="1:27" ht="13" x14ac:dyDescent="0.15">
      <c r="A521" s="14"/>
      <c r="B521" s="14"/>
      <c r="C521" s="14"/>
      <c r="D521" s="14"/>
      <c r="E521" s="14"/>
      <c r="F521" s="14"/>
      <c r="G521" s="14"/>
      <c r="H521" s="14"/>
      <c r="I521" s="14"/>
      <c r="J521" s="24"/>
      <c r="K521" s="14"/>
      <c r="L521" s="14"/>
      <c r="M521" s="14"/>
      <c r="N521" s="14"/>
      <c r="O521" s="14"/>
      <c r="P521" s="14"/>
      <c r="Q521" s="14"/>
      <c r="R521" s="14"/>
      <c r="S521" s="14"/>
      <c r="T521" s="14"/>
      <c r="U521" s="14"/>
      <c r="V521" s="14"/>
      <c r="W521" s="14"/>
      <c r="X521" s="14"/>
      <c r="Y521" s="14"/>
      <c r="Z521" s="14"/>
      <c r="AA521" s="14"/>
    </row>
    <row r="522" spans="1:27" ht="13" x14ac:dyDescent="0.15">
      <c r="A522" s="14"/>
      <c r="B522" s="14"/>
      <c r="C522" s="14"/>
      <c r="D522" s="14"/>
      <c r="E522" s="14"/>
      <c r="F522" s="14"/>
      <c r="G522" s="14"/>
      <c r="H522" s="14"/>
      <c r="I522" s="14"/>
      <c r="J522" s="24"/>
      <c r="K522" s="14"/>
      <c r="L522" s="14"/>
      <c r="M522" s="14"/>
      <c r="N522" s="14"/>
      <c r="O522" s="14"/>
      <c r="P522" s="14"/>
      <c r="Q522" s="14"/>
      <c r="R522" s="14"/>
      <c r="S522" s="14"/>
      <c r="T522" s="14"/>
      <c r="U522" s="14"/>
      <c r="V522" s="14"/>
      <c r="W522" s="14"/>
      <c r="X522" s="14"/>
      <c r="Y522" s="14"/>
      <c r="Z522" s="14"/>
      <c r="AA522" s="14"/>
    </row>
    <row r="523" spans="1:27" ht="13" x14ac:dyDescent="0.15">
      <c r="A523" s="14"/>
      <c r="B523" s="14"/>
      <c r="C523" s="14"/>
      <c r="D523" s="14"/>
      <c r="E523" s="14"/>
      <c r="F523" s="14"/>
      <c r="G523" s="14"/>
      <c r="H523" s="14"/>
      <c r="I523" s="14"/>
      <c r="J523" s="24"/>
      <c r="K523" s="14"/>
      <c r="L523" s="14"/>
      <c r="M523" s="14"/>
      <c r="N523" s="14"/>
      <c r="O523" s="14"/>
      <c r="P523" s="14"/>
      <c r="Q523" s="14"/>
      <c r="R523" s="14"/>
      <c r="S523" s="14"/>
      <c r="T523" s="14"/>
      <c r="U523" s="14"/>
      <c r="V523" s="14"/>
      <c r="W523" s="14"/>
      <c r="X523" s="14"/>
      <c r="Y523" s="14"/>
      <c r="Z523" s="14"/>
      <c r="AA523" s="14"/>
    </row>
    <row r="524" spans="1:27" ht="13" x14ac:dyDescent="0.15">
      <c r="A524" s="14"/>
      <c r="B524" s="14"/>
      <c r="C524" s="14"/>
      <c r="D524" s="14"/>
      <c r="E524" s="14"/>
      <c r="F524" s="14"/>
      <c r="G524" s="14"/>
      <c r="H524" s="14"/>
      <c r="I524" s="14"/>
      <c r="J524" s="24"/>
      <c r="K524" s="14"/>
      <c r="L524" s="14"/>
      <c r="M524" s="14"/>
      <c r="N524" s="14"/>
      <c r="O524" s="14"/>
      <c r="P524" s="14"/>
      <c r="Q524" s="14"/>
      <c r="R524" s="14"/>
      <c r="S524" s="14"/>
      <c r="T524" s="14"/>
      <c r="U524" s="14"/>
      <c r="V524" s="14"/>
      <c r="W524" s="14"/>
      <c r="X524" s="14"/>
      <c r="Y524" s="14"/>
      <c r="Z524" s="14"/>
      <c r="AA524" s="14"/>
    </row>
    <row r="525" spans="1:27" ht="13" x14ac:dyDescent="0.15">
      <c r="A525" s="14"/>
      <c r="B525" s="14"/>
      <c r="C525" s="14"/>
      <c r="D525" s="14"/>
      <c r="E525" s="14"/>
      <c r="F525" s="14"/>
      <c r="G525" s="14"/>
      <c r="H525" s="14"/>
      <c r="I525" s="14"/>
      <c r="J525" s="24"/>
      <c r="K525" s="14"/>
      <c r="L525" s="14"/>
      <c r="M525" s="14"/>
      <c r="N525" s="14"/>
      <c r="O525" s="14"/>
      <c r="P525" s="14"/>
      <c r="Q525" s="14"/>
      <c r="R525" s="14"/>
      <c r="S525" s="14"/>
      <c r="T525" s="14"/>
      <c r="U525" s="14"/>
      <c r="V525" s="14"/>
      <c r="W525" s="14"/>
      <c r="X525" s="14"/>
      <c r="Y525" s="14"/>
      <c r="Z525" s="14"/>
      <c r="AA525" s="14"/>
    </row>
    <row r="526" spans="1:27" ht="13" x14ac:dyDescent="0.15">
      <c r="A526" s="14"/>
      <c r="B526" s="14"/>
      <c r="C526" s="14"/>
      <c r="D526" s="14"/>
      <c r="E526" s="14"/>
      <c r="F526" s="14"/>
      <c r="G526" s="14"/>
      <c r="H526" s="14"/>
      <c r="I526" s="14"/>
      <c r="J526" s="24"/>
      <c r="K526" s="14"/>
      <c r="L526" s="14"/>
      <c r="M526" s="14"/>
      <c r="N526" s="14"/>
      <c r="O526" s="14"/>
      <c r="P526" s="14"/>
      <c r="Q526" s="14"/>
      <c r="R526" s="14"/>
      <c r="S526" s="14"/>
      <c r="T526" s="14"/>
      <c r="U526" s="14"/>
      <c r="V526" s="14"/>
      <c r="W526" s="14"/>
      <c r="X526" s="14"/>
      <c r="Y526" s="14"/>
      <c r="Z526" s="14"/>
      <c r="AA526" s="14"/>
    </row>
    <row r="527" spans="1:27" ht="13" x14ac:dyDescent="0.15">
      <c r="A527" s="14"/>
      <c r="B527" s="14"/>
      <c r="C527" s="14"/>
      <c r="D527" s="14"/>
      <c r="E527" s="14"/>
      <c r="F527" s="14"/>
      <c r="G527" s="14"/>
      <c r="H527" s="14"/>
      <c r="I527" s="14"/>
      <c r="J527" s="24"/>
      <c r="K527" s="14"/>
      <c r="L527" s="14"/>
      <c r="M527" s="14"/>
      <c r="N527" s="14"/>
      <c r="O527" s="14"/>
      <c r="P527" s="14"/>
      <c r="Q527" s="14"/>
      <c r="R527" s="14"/>
      <c r="S527" s="14"/>
      <c r="T527" s="14"/>
      <c r="U527" s="14"/>
      <c r="V527" s="14"/>
      <c r="W527" s="14"/>
      <c r="X527" s="14"/>
      <c r="Y527" s="14"/>
      <c r="Z527" s="14"/>
      <c r="AA527" s="14"/>
    </row>
    <row r="528" spans="1:27" ht="13" x14ac:dyDescent="0.15">
      <c r="A528" s="14"/>
      <c r="B528" s="14"/>
      <c r="C528" s="14"/>
      <c r="D528" s="14"/>
      <c r="E528" s="14"/>
      <c r="F528" s="14"/>
      <c r="G528" s="14"/>
      <c r="H528" s="14"/>
      <c r="I528" s="14"/>
      <c r="J528" s="24"/>
      <c r="K528" s="14"/>
      <c r="L528" s="14"/>
      <c r="M528" s="14"/>
      <c r="N528" s="14"/>
      <c r="O528" s="14"/>
      <c r="P528" s="14"/>
      <c r="Q528" s="14"/>
      <c r="R528" s="14"/>
      <c r="S528" s="14"/>
      <c r="T528" s="14"/>
      <c r="U528" s="14"/>
      <c r="V528" s="14"/>
      <c r="W528" s="14"/>
      <c r="X528" s="14"/>
      <c r="Y528" s="14"/>
      <c r="Z528" s="14"/>
      <c r="AA528" s="14"/>
    </row>
    <row r="529" spans="1:27" ht="13" x14ac:dyDescent="0.15">
      <c r="A529" s="14"/>
      <c r="B529" s="14"/>
      <c r="C529" s="14"/>
      <c r="D529" s="14"/>
      <c r="E529" s="14"/>
      <c r="F529" s="14"/>
      <c r="G529" s="14"/>
      <c r="H529" s="14"/>
      <c r="I529" s="14"/>
      <c r="J529" s="24"/>
      <c r="K529" s="14"/>
      <c r="L529" s="14"/>
      <c r="M529" s="14"/>
      <c r="N529" s="14"/>
      <c r="O529" s="14"/>
      <c r="P529" s="14"/>
      <c r="Q529" s="14"/>
      <c r="R529" s="14"/>
      <c r="S529" s="14"/>
      <c r="T529" s="14"/>
      <c r="U529" s="14"/>
      <c r="V529" s="14"/>
      <c r="W529" s="14"/>
      <c r="X529" s="14"/>
      <c r="Y529" s="14"/>
      <c r="Z529" s="14"/>
      <c r="AA529" s="14"/>
    </row>
    <row r="530" spans="1:27" ht="13" x14ac:dyDescent="0.15">
      <c r="A530" s="14"/>
      <c r="B530" s="14"/>
      <c r="C530" s="14"/>
      <c r="D530" s="14"/>
      <c r="E530" s="14"/>
      <c r="F530" s="14"/>
      <c r="G530" s="14"/>
      <c r="H530" s="14"/>
      <c r="I530" s="14"/>
      <c r="J530" s="24"/>
      <c r="K530" s="14"/>
      <c r="L530" s="14"/>
      <c r="M530" s="14"/>
      <c r="N530" s="14"/>
      <c r="O530" s="14"/>
      <c r="P530" s="14"/>
      <c r="Q530" s="14"/>
      <c r="R530" s="14"/>
      <c r="S530" s="14"/>
      <c r="T530" s="14"/>
      <c r="U530" s="14"/>
      <c r="V530" s="14"/>
      <c r="W530" s="14"/>
      <c r="X530" s="14"/>
      <c r="Y530" s="14"/>
      <c r="Z530" s="14"/>
      <c r="AA530" s="14"/>
    </row>
    <row r="531" spans="1:27" ht="13" x14ac:dyDescent="0.15">
      <c r="A531" s="14"/>
      <c r="B531" s="14"/>
      <c r="C531" s="14"/>
      <c r="D531" s="14"/>
      <c r="E531" s="14"/>
      <c r="F531" s="14"/>
      <c r="G531" s="14"/>
      <c r="H531" s="14"/>
      <c r="I531" s="14"/>
      <c r="J531" s="24"/>
      <c r="K531" s="14"/>
      <c r="L531" s="14"/>
      <c r="M531" s="14"/>
      <c r="N531" s="14"/>
      <c r="O531" s="14"/>
      <c r="P531" s="14"/>
      <c r="Q531" s="14"/>
      <c r="R531" s="14"/>
      <c r="S531" s="14"/>
      <c r="T531" s="14"/>
      <c r="U531" s="14"/>
      <c r="V531" s="14"/>
      <c r="W531" s="14"/>
      <c r="X531" s="14"/>
      <c r="Y531" s="14"/>
      <c r="Z531" s="14"/>
      <c r="AA531" s="14"/>
    </row>
    <row r="532" spans="1:27" ht="13" x14ac:dyDescent="0.15">
      <c r="A532" s="14"/>
      <c r="B532" s="14"/>
      <c r="C532" s="14"/>
      <c r="D532" s="14"/>
      <c r="E532" s="14"/>
      <c r="F532" s="14"/>
      <c r="G532" s="14"/>
      <c r="H532" s="14"/>
      <c r="I532" s="14"/>
      <c r="J532" s="24"/>
      <c r="K532" s="14"/>
      <c r="L532" s="14"/>
      <c r="M532" s="14"/>
      <c r="N532" s="14"/>
      <c r="O532" s="14"/>
      <c r="P532" s="14"/>
      <c r="Q532" s="14"/>
      <c r="R532" s="14"/>
      <c r="S532" s="14"/>
      <c r="T532" s="14"/>
      <c r="U532" s="14"/>
      <c r="V532" s="14"/>
      <c r="W532" s="14"/>
      <c r="X532" s="14"/>
      <c r="Y532" s="14"/>
      <c r="Z532" s="14"/>
      <c r="AA532" s="14"/>
    </row>
    <row r="533" spans="1:27" ht="13" x14ac:dyDescent="0.15">
      <c r="A533" s="14"/>
      <c r="B533" s="14"/>
      <c r="C533" s="14"/>
      <c r="D533" s="14"/>
      <c r="E533" s="14"/>
      <c r="F533" s="14"/>
      <c r="G533" s="14"/>
      <c r="H533" s="14"/>
      <c r="I533" s="14"/>
      <c r="J533" s="24"/>
      <c r="K533" s="14"/>
      <c r="L533" s="14"/>
      <c r="M533" s="14"/>
      <c r="N533" s="14"/>
      <c r="O533" s="14"/>
      <c r="P533" s="14"/>
      <c r="Q533" s="14"/>
      <c r="R533" s="14"/>
      <c r="S533" s="14"/>
      <c r="T533" s="14"/>
      <c r="U533" s="14"/>
      <c r="V533" s="14"/>
      <c r="W533" s="14"/>
      <c r="X533" s="14"/>
      <c r="Y533" s="14"/>
      <c r="Z533" s="14"/>
      <c r="AA533" s="14"/>
    </row>
    <row r="534" spans="1:27" ht="13" x14ac:dyDescent="0.15">
      <c r="A534" s="14"/>
      <c r="B534" s="14"/>
      <c r="C534" s="14"/>
      <c r="D534" s="14"/>
      <c r="E534" s="14"/>
      <c r="F534" s="14"/>
      <c r="G534" s="14"/>
      <c r="H534" s="14"/>
      <c r="I534" s="14"/>
      <c r="J534" s="24"/>
      <c r="K534" s="14"/>
      <c r="L534" s="14"/>
      <c r="M534" s="14"/>
      <c r="N534" s="14"/>
      <c r="O534" s="14"/>
      <c r="P534" s="14"/>
      <c r="Q534" s="14"/>
      <c r="R534" s="14"/>
      <c r="S534" s="14"/>
      <c r="T534" s="14"/>
      <c r="U534" s="14"/>
      <c r="V534" s="14"/>
      <c r="W534" s="14"/>
      <c r="X534" s="14"/>
      <c r="Y534" s="14"/>
      <c r="Z534" s="14"/>
      <c r="AA534" s="14"/>
    </row>
    <row r="535" spans="1:27" ht="13" x14ac:dyDescent="0.15">
      <c r="A535" s="14"/>
      <c r="B535" s="14"/>
      <c r="C535" s="14"/>
      <c r="D535" s="14"/>
      <c r="E535" s="14"/>
      <c r="F535" s="14"/>
      <c r="G535" s="14"/>
      <c r="H535" s="14"/>
      <c r="I535" s="14"/>
      <c r="J535" s="24"/>
      <c r="K535" s="14"/>
      <c r="L535" s="14"/>
      <c r="M535" s="14"/>
      <c r="N535" s="14"/>
      <c r="O535" s="14"/>
      <c r="P535" s="14"/>
      <c r="Q535" s="14"/>
      <c r="R535" s="14"/>
      <c r="S535" s="14"/>
      <c r="T535" s="14"/>
      <c r="U535" s="14"/>
      <c r="V535" s="14"/>
      <c r="W535" s="14"/>
      <c r="X535" s="14"/>
      <c r="Y535" s="14"/>
      <c r="Z535" s="14"/>
      <c r="AA535" s="14"/>
    </row>
    <row r="536" spans="1:27" ht="13" x14ac:dyDescent="0.15">
      <c r="A536" s="14"/>
      <c r="B536" s="14"/>
      <c r="C536" s="14"/>
      <c r="D536" s="14"/>
      <c r="E536" s="14"/>
      <c r="F536" s="14"/>
      <c r="G536" s="14"/>
      <c r="H536" s="14"/>
      <c r="I536" s="14"/>
      <c r="J536" s="24"/>
      <c r="K536" s="14"/>
      <c r="L536" s="14"/>
      <c r="M536" s="14"/>
      <c r="N536" s="14"/>
      <c r="O536" s="14"/>
      <c r="P536" s="14"/>
      <c r="Q536" s="14"/>
      <c r="R536" s="14"/>
      <c r="S536" s="14"/>
      <c r="T536" s="14"/>
      <c r="U536" s="14"/>
      <c r="V536" s="14"/>
      <c r="W536" s="14"/>
      <c r="X536" s="14"/>
      <c r="Y536" s="14"/>
      <c r="Z536" s="14"/>
      <c r="AA536" s="14"/>
    </row>
    <row r="537" spans="1:27" ht="13" x14ac:dyDescent="0.15">
      <c r="A537" s="14"/>
      <c r="B537" s="14"/>
      <c r="C537" s="14"/>
      <c r="D537" s="14"/>
      <c r="E537" s="14"/>
      <c r="F537" s="14"/>
      <c r="G537" s="14"/>
      <c r="H537" s="14"/>
      <c r="I537" s="14"/>
      <c r="J537" s="24"/>
      <c r="K537" s="14"/>
      <c r="L537" s="14"/>
      <c r="M537" s="14"/>
      <c r="N537" s="14"/>
      <c r="O537" s="14"/>
      <c r="P537" s="14"/>
      <c r="Q537" s="14"/>
      <c r="R537" s="14"/>
      <c r="S537" s="14"/>
      <c r="T537" s="14"/>
      <c r="U537" s="14"/>
      <c r="V537" s="14"/>
      <c r="W537" s="14"/>
      <c r="X537" s="14"/>
      <c r="Y537" s="14"/>
      <c r="Z537" s="14"/>
      <c r="AA537" s="14"/>
    </row>
    <row r="538" spans="1:27" ht="13" x14ac:dyDescent="0.15">
      <c r="A538" s="14"/>
      <c r="B538" s="14"/>
      <c r="C538" s="14"/>
      <c r="D538" s="14"/>
      <c r="E538" s="14"/>
      <c r="F538" s="14"/>
      <c r="G538" s="14"/>
      <c r="H538" s="14"/>
      <c r="I538" s="14"/>
      <c r="J538" s="24"/>
      <c r="K538" s="14"/>
      <c r="L538" s="14"/>
      <c r="M538" s="14"/>
      <c r="N538" s="14"/>
      <c r="O538" s="14"/>
      <c r="P538" s="14"/>
      <c r="Q538" s="14"/>
      <c r="R538" s="14"/>
      <c r="S538" s="14"/>
      <c r="T538" s="14"/>
      <c r="U538" s="14"/>
      <c r="V538" s="14"/>
      <c r="W538" s="14"/>
      <c r="X538" s="14"/>
      <c r="Y538" s="14"/>
      <c r="Z538" s="14"/>
      <c r="AA538" s="14"/>
    </row>
    <row r="539" spans="1:27" ht="13" x14ac:dyDescent="0.15">
      <c r="A539" s="14"/>
      <c r="B539" s="14"/>
      <c r="C539" s="14"/>
      <c r="D539" s="14"/>
      <c r="E539" s="14"/>
      <c r="F539" s="14"/>
      <c r="G539" s="14"/>
      <c r="H539" s="14"/>
      <c r="I539" s="14"/>
      <c r="J539" s="24"/>
      <c r="K539" s="14"/>
      <c r="L539" s="14"/>
      <c r="M539" s="14"/>
      <c r="N539" s="14"/>
      <c r="O539" s="14"/>
      <c r="P539" s="14"/>
      <c r="Q539" s="14"/>
      <c r="R539" s="14"/>
      <c r="S539" s="14"/>
      <c r="T539" s="14"/>
      <c r="U539" s="14"/>
      <c r="V539" s="14"/>
      <c r="W539" s="14"/>
      <c r="X539" s="14"/>
      <c r="Y539" s="14"/>
      <c r="Z539" s="14"/>
      <c r="AA539" s="14"/>
    </row>
    <row r="540" spans="1:27" ht="13" x14ac:dyDescent="0.15">
      <c r="A540" s="14"/>
      <c r="B540" s="14"/>
      <c r="C540" s="14"/>
      <c r="D540" s="14"/>
      <c r="E540" s="14"/>
      <c r="F540" s="14"/>
      <c r="G540" s="14"/>
      <c r="H540" s="14"/>
      <c r="I540" s="14"/>
      <c r="J540" s="24"/>
      <c r="K540" s="14"/>
      <c r="L540" s="14"/>
      <c r="M540" s="14"/>
      <c r="N540" s="14"/>
      <c r="O540" s="14"/>
      <c r="P540" s="14"/>
      <c r="Q540" s="14"/>
      <c r="R540" s="14"/>
      <c r="S540" s="14"/>
      <c r="T540" s="14"/>
      <c r="U540" s="14"/>
      <c r="V540" s="14"/>
      <c r="W540" s="14"/>
      <c r="X540" s="14"/>
      <c r="Y540" s="14"/>
      <c r="Z540" s="14"/>
      <c r="AA540" s="14"/>
    </row>
    <row r="541" spans="1:27" ht="13" x14ac:dyDescent="0.15">
      <c r="A541" s="14"/>
      <c r="B541" s="14"/>
      <c r="C541" s="14"/>
      <c r="D541" s="14"/>
      <c r="E541" s="14"/>
      <c r="F541" s="14"/>
      <c r="G541" s="14"/>
      <c r="H541" s="14"/>
      <c r="I541" s="14"/>
      <c r="J541" s="24"/>
      <c r="K541" s="14"/>
      <c r="L541" s="14"/>
      <c r="M541" s="14"/>
      <c r="N541" s="14"/>
      <c r="O541" s="14"/>
      <c r="P541" s="14"/>
      <c r="Q541" s="14"/>
      <c r="R541" s="14"/>
      <c r="S541" s="14"/>
      <c r="T541" s="14"/>
      <c r="U541" s="14"/>
      <c r="V541" s="14"/>
      <c r="W541" s="14"/>
      <c r="X541" s="14"/>
      <c r="Y541" s="14"/>
      <c r="Z541" s="14"/>
      <c r="AA541" s="14"/>
    </row>
    <row r="542" spans="1:27" ht="13" x14ac:dyDescent="0.15">
      <c r="A542" s="14"/>
      <c r="B542" s="14"/>
      <c r="C542" s="14"/>
      <c r="D542" s="14"/>
      <c r="E542" s="14"/>
      <c r="F542" s="14"/>
      <c r="G542" s="14"/>
      <c r="H542" s="14"/>
      <c r="I542" s="14"/>
      <c r="J542" s="24"/>
      <c r="K542" s="14"/>
      <c r="L542" s="14"/>
      <c r="M542" s="14"/>
      <c r="N542" s="14"/>
      <c r="O542" s="14"/>
      <c r="P542" s="14"/>
      <c r="Q542" s="14"/>
      <c r="R542" s="14"/>
      <c r="S542" s="14"/>
      <c r="T542" s="14"/>
      <c r="U542" s="14"/>
      <c r="V542" s="14"/>
      <c r="W542" s="14"/>
      <c r="X542" s="14"/>
      <c r="Y542" s="14"/>
      <c r="Z542" s="14"/>
      <c r="AA542" s="14"/>
    </row>
    <row r="543" spans="1:27" ht="13" x14ac:dyDescent="0.15">
      <c r="A543" s="14"/>
      <c r="B543" s="14"/>
      <c r="C543" s="14"/>
      <c r="D543" s="14"/>
      <c r="E543" s="14"/>
      <c r="F543" s="14"/>
      <c r="G543" s="14"/>
      <c r="H543" s="14"/>
      <c r="I543" s="14"/>
      <c r="J543" s="24"/>
      <c r="K543" s="14"/>
      <c r="L543" s="14"/>
      <c r="M543" s="14"/>
      <c r="N543" s="14"/>
      <c r="O543" s="14"/>
      <c r="P543" s="14"/>
      <c r="Q543" s="14"/>
      <c r="R543" s="14"/>
      <c r="S543" s="14"/>
      <c r="T543" s="14"/>
      <c r="U543" s="14"/>
      <c r="V543" s="14"/>
      <c r="W543" s="14"/>
      <c r="X543" s="14"/>
      <c r="Y543" s="14"/>
      <c r="Z543" s="14"/>
      <c r="AA543" s="14"/>
    </row>
    <row r="544" spans="1:27" ht="13" x14ac:dyDescent="0.15">
      <c r="A544" s="14"/>
      <c r="B544" s="14"/>
      <c r="C544" s="14"/>
      <c r="D544" s="14"/>
      <c r="E544" s="14"/>
      <c r="F544" s="14"/>
      <c r="G544" s="14"/>
      <c r="H544" s="14"/>
      <c r="I544" s="14"/>
      <c r="J544" s="24"/>
      <c r="K544" s="14"/>
      <c r="L544" s="14"/>
      <c r="M544" s="14"/>
      <c r="N544" s="14"/>
      <c r="O544" s="14"/>
      <c r="P544" s="14"/>
      <c r="Q544" s="14"/>
      <c r="R544" s="14"/>
      <c r="S544" s="14"/>
      <c r="T544" s="14"/>
      <c r="U544" s="14"/>
      <c r="V544" s="14"/>
      <c r="W544" s="14"/>
      <c r="X544" s="14"/>
      <c r="Y544" s="14"/>
      <c r="Z544" s="14"/>
      <c r="AA544" s="14"/>
    </row>
    <row r="545" spans="1:27" ht="13" x14ac:dyDescent="0.15">
      <c r="A545" s="14"/>
      <c r="B545" s="14"/>
      <c r="C545" s="14"/>
      <c r="D545" s="14"/>
      <c r="E545" s="14"/>
      <c r="F545" s="14"/>
      <c r="G545" s="14"/>
      <c r="H545" s="14"/>
      <c r="I545" s="14"/>
      <c r="J545" s="24"/>
      <c r="K545" s="14"/>
      <c r="L545" s="14"/>
      <c r="M545" s="14"/>
      <c r="N545" s="14"/>
      <c r="O545" s="14"/>
      <c r="P545" s="14"/>
      <c r="Q545" s="14"/>
      <c r="R545" s="14"/>
      <c r="S545" s="14"/>
      <c r="T545" s="14"/>
      <c r="U545" s="14"/>
      <c r="V545" s="14"/>
      <c r="W545" s="14"/>
      <c r="X545" s="14"/>
      <c r="Y545" s="14"/>
      <c r="Z545" s="14"/>
      <c r="AA545" s="14"/>
    </row>
    <row r="546" spans="1:27" ht="13" x14ac:dyDescent="0.15">
      <c r="A546" s="14"/>
      <c r="B546" s="14"/>
      <c r="C546" s="14"/>
      <c r="D546" s="14"/>
      <c r="E546" s="14"/>
      <c r="F546" s="14"/>
      <c r="G546" s="14"/>
      <c r="H546" s="14"/>
      <c r="I546" s="14"/>
      <c r="J546" s="24"/>
      <c r="K546" s="14"/>
      <c r="L546" s="14"/>
      <c r="M546" s="14"/>
      <c r="N546" s="14"/>
      <c r="O546" s="14"/>
      <c r="P546" s="14"/>
      <c r="Q546" s="14"/>
      <c r="R546" s="14"/>
      <c r="S546" s="14"/>
      <c r="T546" s="14"/>
      <c r="U546" s="14"/>
      <c r="V546" s="14"/>
      <c r="W546" s="14"/>
      <c r="X546" s="14"/>
      <c r="Y546" s="14"/>
      <c r="Z546" s="14"/>
      <c r="AA546" s="14"/>
    </row>
    <row r="547" spans="1:27" ht="13" x14ac:dyDescent="0.15">
      <c r="A547" s="14"/>
      <c r="B547" s="14"/>
      <c r="C547" s="14"/>
      <c r="D547" s="14"/>
      <c r="E547" s="14"/>
      <c r="F547" s="14"/>
      <c r="G547" s="14"/>
      <c r="H547" s="14"/>
      <c r="I547" s="14"/>
      <c r="J547" s="24"/>
      <c r="K547" s="14"/>
      <c r="L547" s="14"/>
      <c r="M547" s="14"/>
      <c r="N547" s="14"/>
      <c r="O547" s="14"/>
      <c r="P547" s="14"/>
      <c r="Q547" s="14"/>
      <c r="R547" s="14"/>
      <c r="S547" s="14"/>
      <c r="T547" s="14"/>
      <c r="U547" s="14"/>
      <c r="V547" s="14"/>
      <c r="W547" s="14"/>
      <c r="X547" s="14"/>
      <c r="Y547" s="14"/>
      <c r="Z547" s="14"/>
      <c r="AA547" s="14"/>
    </row>
    <row r="548" spans="1:27" ht="13" x14ac:dyDescent="0.15">
      <c r="A548" s="14"/>
      <c r="B548" s="14"/>
      <c r="C548" s="14"/>
      <c r="D548" s="14"/>
      <c r="E548" s="14"/>
      <c r="F548" s="14"/>
      <c r="G548" s="14"/>
      <c r="H548" s="14"/>
      <c r="I548" s="14"/>
      <c r="J548" s="24"/>
      <c r="K548" s="14"/>
      <c r="L548" s="14"/>
      <c r="M548" s="14"/>
      <c r="N548" s="14"/>
      <c r="O548" s="14"/>
      <c r="P548" s="14"/>
      <c r="Q548" s="14"/>
      <c r="R548" s="14"/>
      <c r="S548" s="14"/>
      <c r="T548" s="14"/>
      <c r="U548" s="14"/>
      <c r="V548" s="14"/>
      <c r="W548" s="14"/>
      <c r="X548" s="14"/>
      <c r="Y548" s="14"/>
      <c r="Z548" s="14"/>
      <c r="AA548" s="14"/>
    </row>
    <row r="549" spans="1:27" ht="13" x14ac:dyDescent="0.15">
      <c r="A549" s="14"/>
      <c r="B549" s="14"/>
      <c r="C549" s="14"/>
      <c r="D549" s="14"/>
      <c r="E549" s="14"/>
      <c r="F549" s="14"/>
      <c r="G549" s="14"/>
      <c r="H549" s="14"/>
      <c r="I549" s="14"/>
      <c r="J549" s="24"/>
      <c r="K549" s="14"/>
      <c r="L549" s="14"/>
      <c r="M549" s="14"/>
      <c r="N549" s="14"/>
      <c r="O549" s="14"/>
      <c r="P549" s="14"/>
      <c r="Q549" s="14"/>
      <c r="R549" s="14"/>
      <c r="S549" s="14"/>
      <c r="T549" s="14"/>
      <c r="U549" s="14"/>
      <c r="V549" s="14"/>
      <c r="W549" s="14"/>
      <c r="X549" s="14"/>
      <c r="Y549" s="14"/>
      <c r="Z549" s="14"/>
      <c r="AA549" s="14"/>
    </row>
    <row r="550" spans="1:27" ht="13" x14ac:dyDescent="0.15">
      <c r="A550" s="14"/>
      <c r="B550" s="14"/>
      <c r="C550" s="14"/>
      <c r="D550" s="14"/>
      <c r="E550" s="14"/>
      <c r="F550" s="14"/>
      <c r="G550" s="14"/>
      <c r="H550" s="14"/>
      <c r="I550" s="14"/>
      <c r="J550" s="24"/>
      <c r="K550" s="14"/>
      <c r="L550" s="14"/>
      <c r="M550" s="14"/>
      <c r="N550" s="14"/>
      <c r="O550" s="14"/>
      <c r="P550" s="14"/>
      <c r="Q550" s="14"/>
      <c r="R550" s="14"/>
      <c r="S550" s="14"/>
      <c r="T550" s="14"/>
      <c r="U550" s="14"/>
      <c r="V550" s="14"/>
      <c r="W550" s="14"/>
      <c r="X550" s="14"/>
      <c r="Y550" s="14"/>
      <c r="Z550" s="14"/>
      <c r="AA550" s="14"/>
    </row>
    <row r="551" spans="1:27" ht="13" x14ac:dyDescent="0.15">
      <c r="A551" s="14"/>
      <c r="B551" s="14"/>
      <c r="C551" s="14"/>
      <c r="D551" s="14"/>
      <c r="E551" s="14"/>
      <c r="F551" s="14"/>
      <c r="G551" s="14"/>
      <c r="H551" s="14"/>
      <c r="I551" s="14"/>
      <c r="J551" s="24"/>
      <c r="K551" s="14"/>
      <c r="L551" s="14"/>
      <c r="M551" s="14"/>
      <c r="N551" s="14"/>
      <c r="O551" s="14"/>
      <c r="P551" s="14"/>
      <c r="Q551" s="14"/>
      <c r="R551" s="14"/>
      <c r="S551" s="14"/>
      <c r="T551" s="14"/>
      <c r="U551" s="14"/>
      <c r="V551" s="14"/>
      <c r="W551" s="14"/>
      <c r="X551" s="14"/>
      <c r="Y551" s="14"/>
      <c r="Z551" s="14"/>
      <c r="AA551" s="14"/>
    </row>
    <row r="552" spans="1:27" ht="13" x14ac:dyDescent="0.15">
      <c r="A552" s="14"/>
      <c r="B552" s="14"/>
      <c r="C552" s="14"/>
      <c r="D552" s="14"/>
      <c r="E552" s="14"/>
      <c r="F552" s="14"/>
      <c r="G552" s="14"/>
      <c r="H552" s="14"/>
      <c r="I552" s="14"/>
      <c r="J552" s="24"/>
      <c r="K552" s="14"/>
      <c r="L552" s="14"/>
      <c r="M552" s="14"/>
      <c r="N552" s="14"/>
      <c r="O552" s="14"/>
      <c r="P552" s="14"/>
      <c r="Q552" s="14"/>
      <c r="R552" s="14"/>
      <c r="S552" s="14"/>
      <c r="T552" s="14"/>
      <c r="U552" s="14"/>
      <c r="V552" s="14"/>
      <c r="W552" s="14"/>
      <c r="X552" s="14"/>
      <c r="Y552" s="14"/>
      <c r="Z552" s="14"/>
      <c r="AA552" s="14"/>
    </row>
    <row r="553" spans="1:27" ht="13" x14ac:dyDescent="0.15">
      <c r="A553" s="14"/>
      <c r="B553" s="14"/>
      <c r="C553" s="14"/>
      <c r="D553" s="14"/>
      <c r="E553" s="14"/>
      <c r="F553" s="14"/>
      <c r="G553" s="14"/>
      <c r="H553" s="14"/>
      <c r="I553" s="14"/>
      <c r="J553" s="24"/>
      <c r="K553" s="14"/>
      <c r="L553" s="14"/>
      <c r="M553" s="14"/>
      <c r="N553" s="14"/>
      <c r="O553" s="14"/>
      <c r="P553" s="14"/>
      <c r="Q553" s="14"/>
      <c r="R553" s="14"/>
      <c r="S553" s="14"/>
      <c r="T553" s="14"/>
      <c r="U553" s="14"/>
      <c r="V553" s="14"/>
      <c r="W553" s="14"/>
      <c r="X553" s="14"/>
      <c r="Y553" s="14"/>
      <c r="Z553" s="14"/>
      <c r="AA553" s="14"/>
    </row>
    <row r="554" spans="1:27" ht="13" x14ac:dyDescent="0.15">
      <c r="A554" s="14"/>
      <c r="B554" s="14"/>
      <c r="C554" s="14"/>
      <c r="D554" s="14"/>
      <c r="E554" s="14"/>
      <c r="F554" s="14"/>
      <c r="G554" s="14"/>
      <c r="H554" s="14"/>
      <c r="I554" s="14"/>
      <c r="J554" s="24"/>
      <c r="K554" s="14"/>
      <c r="L554" s="14"/>
      <c r="M554" s="14"/>
      <c r="N554" s="14"/>
      <c r="O554" s="14"/>
      <c r="P554" s="14"/>
      <c r="Q554" s="14"/>
      <c r="R554" s="14"/>
      <c r="S554" s="14"/>
      <c r="T554" s="14"/>
      <c r="U554" s="14"/>
      <c r="V554" s="14"/>
      <c r="W554" s="14"/>
      <c r="X554" s="14"/>
      <c r="Y554" s="14"/>
      <c r="Z554" s="14"/>
      <c r="AA554" s="14"/>
    </row>
    <row r="555" spans="1:27" ht="13" x14ac:dyDescent="0.15">
      <c r="A555" s="14"/>
      <c r="B555" s="14"/>
      <c r="C555" s="14"/>
      <c r="D555" s="14"/>
      <c r="E555" s="14"/>
      <c r="F555" s="14"/>
      <c r="G555" s="14"/>
      <c r="H555" s="14"/>
      <c r="I555" s="14"/>
      <c r="J555" s="24"/>
      <c r="K555" s="14"/>
      <c r="L555" s="14"/>
      <c r="M555" s="14"/>
      <c r="N555" s="14"/>
      <c r="O555" s="14"/>
      <c r="P555" s="14"/>
      <c r="Q555" s="14"/>
      <c r="R555" s="14"/>
      <c r="S555" s="14"/>
      <c r="T555" s="14"/>
      <c r="U555" s="14"/>
      <c r="V555" s="14"/>
      <c r="W555" s="14"/>
      <c r="X555" s="14"/>
      <c r="Y555" s="14"/>
      <c r="Z555" s="14"/>
      <c r="AA555" s="14"/>
    </row>
    <row r="556" spans="1:27" ht="13" x14ac:dyDescent="0.15">
      <c r="A556" s="14"/>
      <c r="B556" s="14"/>
      <c r="C556" s="14"/>
      <c r="D556" s="14"/>
      <c r="E556" s="14"/>
      <c r="F556" s="14"/>
      <c r="G556" s="14"/>
      <c r="H556" s="14"/>
      <c r="I556" s="14"/>
      <c r="J556" s="24"/>
      <c r="K556" s="14"/>
      <c r="L556" s="14"/>
      <c r="M556" s="14"/>
      <c r="N556" s="14"/>
      <c r="O556" s="14"/>
      <c r="P556" s="14"/>
      <c r="Q556" s="14"/>
      <c r="R556" s="14"/>
      <c r="S556" s="14"/>
      <c r="T556" s="14"/>
      <c r="U556" s="14"/>
      <c r="V556" s="14"/>
      <c r="W556" s="14"/>
      <c r="X556" s="14"/>
      <c r="Y556" s="14"/>
      <c r="Z556" s="14"/>
      <c r="AA556" s="14"/>
    </row>
    <row r="557" spans="1:27" ht="13" x14ac:dyDescent="0.15">
      <c r="A557" s="14"/>
      <c r="B557" s="14"/>
      <c r="C557" s="14"/>
      <c r="D557" s="14"/>
      <c r="E557" s="14"/>
      <c r="F557" s="14"/>
      <c r="G557" s="14"/>
      <c r="H557" s="14"/>
      <c r="I557" s="14"/>
      <c r="J557" s="24"/>
      <c r="K557" s="14"/>
      <c r="L557" s="14"/>
      <c r="M557" s="14"/>
      <c r="N557" s="14"/>
      <c r="O557" s="14"/>
      <c r="P557" s="14"/>
      <c r="Q557" s="14"/>
      <c r="R557" s="14"/>
      <c r="S557" s="14"/>
      <c r="T557" s="14"/>
      <c r="U557" s="14"/>
      <c r="V557" s="14"/>
      <c r="W557" s="14"/>
      <c r="X557" s="14"/>
      <c r="Y557" s="14"/>
      <c r="Z557" s="14"/>
      <c r="AA557" s="14"/>
    </row>
    <row r="558" spans="1:27" ht="13" x14ac:dyDescent="0.15">
      <c r="A558" s="14"/>
      <c r="B558" s="14"/>
      <c r="C558" s="14"/>
      <c r="D558" s="14"/>
      <c r="E558" s="14"/>
      <c r="F558" s="14"/>
      <c r="G558" s="14"/>
      <c r="H558" s="14"/>
      <c r="I558" s="14"/>
      <c r="J558" s="24"/>
      <c r="K558" s="14"/>
      <c r="L558" s="14"/>
      <c r="M558" s="14"/>
      <c r="N558" s="14"/>
      <c r="O558" s="14"/>
      <c r="P558" s="14"/>
      <c r="Q558" s="14"/>
      <c r="R558" s="14"/>
      <c r="S558" s="14"/>
      <c r="T558" s="14"/>
      <c r="U558" s="14"/>
      <c r="V558" s="14"/>
      <c r="W558" s="14"/>
      <c r="X558" s="14"/>
      <c r="Y558" s="14"/>
      <c r="Z558" s="14"/>
      <c r="AA558" s="14"/>
    </row>
    <row r="559" spans="1:27" ht="13" x14ac:dyDescent="0.15">
      <c r="A559" s="14"/>
      <c r="B559" s="14"/>
      <c r="C559" s="14"/>
      <c r="D559" s="14"/>
      <c r="E559" s="14"/>
      <c r="F559" s="14"/>
      <c r="G559" s="14"/>
      <c r="H559" s="14"/>
      <c r="I559" s="14"/>
      <c r="J559" s="24"/>
      <c r="K559" s="14"/>
      <c r="L559" s="14"/>
      <c r="M559" s="14"/>
      <c r="N559" s="14"/>
      <c r="O559" s="14"/>
      <c r="P559" s="14"/>
      <c r="Q559" s="14"/>
      <c r="R559" s="14"/>
      <c r="S559" s="14"/>
      <c r="T559" s="14"/>
      <c r="U559" s="14"/>
      <c r="V559" s="14"/>
      <c r="W559" s="14"/>
      <c r="X559" s="14"/>
      <c r="Y559" s="14"/>
      <c r="Z559" s="14"/>
      <c r="AA559" s="14"/>
    </row>
    <row r="560" spans="1:27" ht="13" x14ac:dyDescent="0.15">
      <c r="A560" s="14"/>
      <c r="B560" s="14"/>
      <c r="C560" s="14"/>
      <c r="D560" s="14"/>
      <c r="E560" s="14"/>
      <c r="F560" s="14"/>
      <c r="G560" s="14"/>
      <c r="H560" s="14"/>
      <c r="I560" s="14"/>
      <c r="J560" s="24"/>
      <c r="K560" s="14"/>
      <c r="L560" s="14"/>
      <c r="M560" s="14"/>
      <c r="N560" s="14"/>
      <c r="O560" s="14"/>
      <c r="P560" s="14"/>
      <c r="Q560" s="14"/>
      <c r="R560" s="14"/>
      <c r="S560" s="14"/>
      <c r="T560" s="14"/>
      <c r="U560" s="14"/>
      <c r="V560" s="14"/>
      <c r="W560" s="14"/>
      <c r="X560" s="14"/>
      <c r="Y560" s="14"/>
      <c r="Z560" s="14"/>
      <c r="AA560" s="14"/>
    </row>
    <row r="561" spans="1:27" ht="13" x14ac:dyDescent="0.15">
      <c r="A561" s="14"/>
      <c r="B561" s="14"/>
      <c r="C561" s="14"/>
      <c r="D561" s="14"/>
      <c r="E561" s="14"/>
      <c r="F561" s="14"/>
      <c r="G561" s="14"/>
      <c r="H561" s="14"/>
      <c r="I561" s="14"/>
      <c r="J561" s="24"/>
      <c r="K561" s="14"/>
      <c r="L561" s="14"/>
      <c r="M561" s="14"/>
      <c r="N561" s="14"/>
      <c r="O561" s="14"/>
      <c r="P561" s="14"/>
      <c r="Q561" s="14"/>
      <c r="R561" s="14"/>
      <c r="S561" s="14"/>
      <c r="T561" s="14"/>
      <c r="U561" s="14"/>
      <c r="V561" s="14"/>
      <c r="W561" s="14"/>
      <c r="X561" s="14"/>
      <c r="Y561" s="14"/>
      <c r="Z561" s="14"/>
      <c r="AA561" s="14"/>
    </row>
    <row r="562" spans="1:27" ht="13" x14ac:dyDescent="0.15">
      <c r="A562" s="14"/>
      <c r="B562" s="14"/>
      <c r="C562" s="14"/>
      <c r="D562" s="14"/>
      <c r="E562" s="14"/>
      <c r="F562" s="14"/>
      <c r="G562" s="14"/>
      <c r="H562" s="14"/>
      <c r="I562" s="14"/>
      <c r="J562" s="24"/>
      <c r="K562" s="14"/>
      <c r="L562" s="14"/>
      <c r="M562" s="14"/>
      <c r="N562" s="14"/>
      <c r="O562" s="14"/>
      <c r="P562" s="14"/>
      <c r="Q562" s="14"/>
      <c r="R562" s="14"/>
      <c r="S562" s="14"/>
      <c r="T562" s="14"/>
      <c r="U562" s="14"/>
      <c r="V562" s="14"/>
      <c r="W562" s="14"/>
      <c r="X562" s="14"/>
      <c r="Y562" s="14"/>
      <c r="Z562" s="14"/>
      <c r="AA562" s="14"/>
    </row>
    <row r="563" spans="1:27" ht="13" x14ac:dyDescent="0.15">
      <c r="A563" s="14"/>
      <c r="B563" s="14"/>
      <c r="C563" s="14"/>
      <c r="D563" s="14"/>
      <c r="E563" s="14"/>
      <c r="F563" s="14"/>
      <c r="G563" s="14"/>
      <c r="H563" s="14"/>
      <c r="I563" s="14"/>
      <c r="J563" s="24"/>
      <c r="K563" s="14"/>
      <c r="L563" s="14"/>
      <c r="M563" s="14"/>
      <c r="N563" s="14"/>
      <c r="O563" s="14"/>
      <c r="P563" s="14"/>
      <c r="Q563" s="14"/>
      <c r="R563" s="14"/>
      <c r="S563" s="14"/>
      <c r="T563" s="14"/>
      <c r="U563" s="14"/>
      <c r="V563" s="14"/>
      <c r="W563" s="14"/>
      <c r="X563" s="14"/>
      <c r="Y563" s="14"/>
      <c r="Z563" s="14"/>
      <c r="AA563" s="14"/>
    </row>
    <row r="564" spans="1:27" ht="13" x14ac:dyDescent="0.15">
      <c r="A564" s="14"/>
      <c r="B564" s="14"/>
      <c r="C564" s="14"/>
      <c r="D564" s="14"/>
      <c r="E564" s="14"/>
      <c r="F564" s="14"/>
      <c r="G564" s="14"/>
      <c r="H564" s="14"/>
      <c r="I564" s="14"/>
      <c r="J564" s="24"/>
      <c r="K564" s="14"/>
      <c r="L564" s="14"/>
      <c r="M564" s="14"/>
      <c r="N564" s="14"/>
      <c r="O564" s="14"/>
      <c r="P564" s="14"/>
      <c r="Q564" s="14"/>
      <c r="R564" s="14"/>
      <c r="S564" s="14"/>
      <c r="T564" s="14"/>
      <c r="U564" s="14"/>
      <c r="V564" s="14"/>
      <c r="W564" s="14"/>
      <c r="X564" s="14"/>
      <c r="Y564" s="14"/>
      <c r="Z564" s="14"/>
      <c r="AA564" s="14"/>
    </row>
    <row r="565" spans="1:27" ht="13" x14ac:dyDescent="0.15">
      <c r="A565" s="14"/>
      <c r="B565" s="14"/>
      <c r="C565" s="14"/>
      <c r="D565" s="14"/>
      <c r="E565" s="14"/>
      <c r="F565" s="14"/>
      <c r="G565" s="14"/>
      <c r="H565" s="14"/>
      <c r="I565" s="14"/>
      <c r="J565" s="24"/>
      <c r="K565" s="14"/>
      <c r="L565" s="14"/>
      <c r="M565" s="14"/>
      <c r="N565" s="14"/>
      <c r="O565" s="14"/>
      <c r="P565" s="14"/>
      <c r="Q565" s="14"/>
      <c r="R565" s="14"/>
      <c r="S565" s="14"/>
      <c r="T565" s="14"/>
      <c r="U565" s="14"/>
      <c r="V565" s="14"/>
      <c r="W565" s="14"/>
      <c r="X565" s="14"/>
      <c r="Y565" s="14"/>
      <c r="Z565" s="14"/>
      <c r="AA565" s="14"/>
    </row>
    <row r="566" spans="1:27" ht="13" x14ac:dyDescent="0.15">
      <c r="A566" s="14"/>
      <c r="B566" s="14"/>
      <c r="C566" s="14"/>
      <c r="D566" s="14"/>
      <c r="E566" s="14"/>
      <c r="F566" s="14"/>
      <c r="G566" s="14"/>
      <c r="H566" s="14"/>
      <c r="I566" s="14"/>
      <c r="J566" s="24"/>
      <c r="K566" s="14"/>
      <c r="L566" s="14"/>
      <c r="M566" s="14"/>
      <c r="N566" s="14"/>
      <c r="O566" s="14"/>
      <c r="P566" s="14"/>
      <c r="Q566" s="14"/>
      <c r="R566" s="14"/>
      <c r="S566" s="14"/>
      <c r="T566" s="14"/>
      <c r="U566" s="14"/>
      <c r="V566" s="14"/>
      <c r="W566" s="14"/>
      <c r="X566" s="14"/>
      <c r="Y566" s="14"/>
      <c r="Z566" s="14"/>
      <c r="AA566" s="14"/>
    </row>
    <row r="567" spans="1:27" ht="13" x14ac:dyDescent="0.15">
      <c r="A567" s="14"/>
      <c r="B567" s="14"/>
      <c r="C567" s="14"/>
      <c r="D567" s="14"/>
      <c r="E567" s="14"/>
      <c r="F567" s="14"/>
      <c r="G567" s="14"/>
      <c r="H567" s="14"/>
      <c r="I567" s="14"/>
      <c r="J567" s="24"/>
      <c r="K567" s="14"/>
      <c r="L567" s="14"/>
      <c r="M567" s="14"/>
      <c r="N567" s="14"/>
      <c r="O567" s="14"/>
      <c r="P567" s="14"/>
      <c r="Q567" s="14"/>
      <c r="R567" s="14"/>
      <c r="S567" s="14"/>
      <c r="T567" s="14"/>
      <c r="U567" s="14"/>
      <c r="V567" s="14"/>
      <c r="W567" s="14"/>
      <c r="X567" s="14"/>
      <c r="Y567" s="14"/>
      <c r="Z567" s="14"/>
      <c r="AA567" s="14"/>
    </row>
    <row r="568" spans="1:27" ht="13" x14ac:dyDescent="0.15">
      <c r="A568" s="14"/>
      <c r="B568" s="14"/>
      <c r="C568" s="14"/>
      <c r="D568" s="14"/>
      <c r="E568" s="14"/>
      <c r="F568" s="14"/>
      <c r="G568" s="14"/>
      <c r="H568" s="14"/>
      <c r="I568" s="14"/>
      <c r="J568" s="24"/>
      <c r="K568" s="14"/>
      <c r="L568" s="14"/>
      <c r="M568" s="14"/>
      <c r="N568" s="14"/>
      <c r="O568" s="14"/>
      <c r="P568" s="14"/>
      <c r="Q568" s="14"/>
      <c r="R568" s="14"/>
      <c r="S568" s="14"/>
      <c r="T568" s="14"/>
      <c r="U568" s="14"/>
      <c r="V568" s="14"/>
      <c r="W568" s="14"/>
      <c r="X568" s="14"/>
      <c r="Y568" s="14"/>
      <c r="Z568" s="14"/>
      <c r="AA568" s="14"/>
    </row>
    <row r="569" spans="1:27" ht="13" x14ac:dyDescent="0.15">
      <c r="A569" s="14"/>
      <c r="B569" s="14"/>
      <c r="C569" s="14"/>
      <c r="D569" s="14"/>
      <c r="E569" s="14"/>
      <c r="F569" s="14"/>
      <c r="G569" s="14"/>
      <c r="H569" s="14"/>
      <c r="I569" s="14"/>
      <c r="J569" s="24"/>
      <c r="K569" s="14"/>
      <c r="L569" s="14"/>
      <c r="M569" s="14"/>
      <c r="N569" s="14"/>
      <c r="O569" s="14"/>
      <c r="P569" s="14"/>
      <c r="Q569" s="14"/>
      <c r="R569" s="14"/>
      <c r="S569" s="14"/>
      <c r="T569" s="14"/>
      <c r="U569" s="14"/>
      <c r="V569" s="14"/>
      <c r="W569" s="14"/>
      <c r="X569" s="14"/>
      <c r="Y569" s="14"/>
      <c r="Z569" s="14"/>
      <c r="AA569" s="14"/>
    </row>
    <row r="570" spans="1:27" ht="13" x14ac:dyDescent="0.15">
      <c r="A570" s="14"/>
      <c r="B570" s="14"/>
      <c r="C570" s="14"/>
      <c r="D570" s="14"/>
      <c r="E570" s="14"/>
      <c r="F570" s="14"/>
      <c r="G570" s="14"/>
      <c r="H570" s="14"/>
      <c r="I570" s="14"/>
      <c r="J570" s="24"/>
      <c r="K570" s="14"/>
      <c r="L570" s="14"/>
      <c r="M570" s="14"/>
      <c r="N570" s="14"/>
      <c r="O570" s="14"/>
      <c r="P570" s="14"/>
      <c r="Q570" s="14"/>
      <c r="R570" s="14"/>
      <c r="S570" s="14"/>
      <c r="T570" s="14"/>
      <c r="U570" s="14"/>
      <c r="V570" s="14"/>
      <c r="W570" s="14"/>
      <c r="X570" s="14"/>
      <c r="Y570" s="14"/>
      <c r="Z570" s="14"/>
      <c r="AA570" s="14"/>
    </row>
    <row r="571" spans="1:27" ht="13" x14ac:dyDescent="0.15">
      <c r="A571" s="14"/>
      <c r="B571" s="14"/>
      <c r="C571" s="14"/>
      <c r="D571" s="14"/>
      <c r="E571" s="14"/>
      <c r="F571" s="14"/>
      <c r="G571" s="14"/>
      <c r="H571" s="14"/>
      <c r="I571" s="14"/>
      <c r="J571" s="24"/>
      <c r="K571" s="14"/>
      <c r="L571" s="14"/>
      <c r="M571" s="14"/>
      <c r="N571" s="14"/>
      <c r="O571" s="14"/>
      <c r="P571" s="14"/>
      <c r="Q571" s="14"/>
      <c r="R571" s="14"/>
      <c r="S571" s="14"/>
      <c r="T571" s="14"/>
      <c r="U571" s="14"/>
      <c r="V571" s="14"/>
      <c r="W571" s="14"/>
      <c r="X571" s="14"/>
      <c r="Y571" s="14"/>
      <c r="Z571" s="14"/>
      <c r="AA571" s="14"/>
    </row>
    <row r="572" spans="1:27" ht="13" x14ac:dyDescent="0.15">
      <c r="A572" s="14"/>
      <c r="B572" s="14"/>
      <c r="C572" s="14"/>
      <c r="D572" s="14"/>
      <c r="E572" s="14"/>
      <c r="F572" s="14"/>
      <c r="G572" s="14"/>
      <c r="H572" s="14"/>
      <c r="I572" s="14"/>
      <c r="J572" s="24"/>
      <c r="K572" s="14"/>
      <c r="L572" s="14"/>
      <c r="M572" s="14"/>
      <c r="N572" s="14"/>
      <c r="O572" s="14"/>
      <c r="P572" s="14"/>
      <c r="Q572" s="14"/>
      <c r="R572" s="14"/>
      <c r="S572" s="14"/>
      <c r="T572" s="14"/>
      <c r="U572" s="14"/>
      <c r="V572" s="14"/>
      <c r="W572" s="14"/>
      <c r="X572" s="14"/>
      <c r="Y572" s="14"/>
      <c r="Z572" s="14"/>
      <c r="AA572" s="14"/>
    </row>
    <row r="573" spans="1:27" ht="13" x14ac:dyDescent="0.15">
      <c r="A573" s="14"/>
      <c r="B573" s="14"/>
      <c r="C573" s="14"/>
      <c r="D573" s="14"/>
      <c r="E573" s="14"/>
      <c r="F573" s="14"/>
      <c r="G573" s="14"/>
      <c r="H573" s="14"/>
      <c r="I573" s="14"/>
      <c r="J573" s="24"/>
      <c r="K573" s="14"/>
      <c r="L573" s="14"/>
      <c r="M573" s="14"/>
      <c r="N573" s="14"/>
      <c r="O573" s="14"/>
      <c r="P573" s="14"/>
      <c r="Q573" s="14"/>
      <c r="R573" s="14"/>
      <c r="S573" s="14"/>
      <c r="T573" s="14"/>
      <c r="U573" s="14"/>
      <c r="V573" s="14"/>
      <c r="W573" s="14"/>
      <c r="X573" s="14"/>
      <c r="Y573" s="14"/>
      <c r="Z573" s="14"/>
      <c r="AA573" s="14"/>
    </row>
    <row r="574" spans="1:27" ht="13" x14ac:dyDescent="0.15">
      <c r="A574" s="14"/>
      <c r="B574" s="14"/>
      <c r="C574" s="14"/>
      <c r="D574" s="14"/>
      <c r="E574" s="14"/>
      <c r="F574" s="14"/>
      <c r="G574" s="14"/>
      <c r="H574" s="14"/>
      <c r="I574" s="14"/>
      <c r="J574" s="24"/>
      <c r="K574" s="14"/>
      <c r="L574" s="14"/>
      <c r="M574" s="14"/>
      <c r="N574" s="14"/>
      <c r="O574" s="14"/>
      <c r="P574" s="14"/>
      <c r="Q574" s="14"/>
      <c r="R574" s="14"/>
      <c r="S574" s="14"/>
      <c r="T574" s="14"/>
      <c r="U574" s="14"/>
      <c r="V574" s="14"/>
      <c r="W574" s="14"/>
      <c r="X574" s="14"/>
      <c r="Y574" s="14"/>
      <c r="Z574" s="14"/>
      <c r="AA574" s="14"/>
    </row>
    <row r="575" spans="1:27" ht="13" x14ac:dyDescent="0.15">
      <c r="A575" s="14"/>
      <c r="B575" s="14"/>
      <c r="C575" s="14"/>
      <c r="D575" s="14"/>
      <c r="E575" s="14"/>
      <c r="F575" s="14"/>
      <c r="G575" s="14"/>
      <c r="H575" s="14"/>
      <c r="I575" s="14"/>
      <c r="J575" s="24"/>
      <c r="K575" s="14"/>
      <c r="L575" s="14"/>
      <c r="M575" s="14"/>
      <c r="N575" s="14"/>
      <c r="O575" s="14"/>
      <c r="P575" s="14"/>
      <c r="Q575" s="14"/>
      <c r="R575" s="14"/>
      <c r="S575" s="14"/>
      <c r="T575" s="14"/>
      <c r="U575" s="14"/>
      <c r="V575" s="14"/>
      <c r="W575" s="14"/>
      <c r="X575" s="14"/>
      <c r="Y575" s="14"/>
      <c r="Z575" s="14"/>
      <c r="AA575" s="14"/>
    </row>
    <row r="576" spans="1:27" ht="13" x14ac:dyDescent="0.15">
      <c r="A576" s="14"/>
      <c r="B576" s="14"/>
      <c r="C576" s="14"/>
      <c r="D576" s="14"/>
      <c r="E576" s="14"/>
      <c r="F576" s="14"/>
      <c r="G576" s="14"/>
      <c r="H576" s="14"/>
      <c r="I576" s="14"/>
      <c r="J576" s="24"/>
      <c r="K576" s="14"/>
      <c r="L576" s="14"/>
      <c r="M576" s="14"/>
      <c r="N576" s="14"/>
      <c r="O576" s="14"/>
      <c r="P576" s="14"/>
      <c r="Q576" s="14"/>
      <c r="R576" s="14"/>
      <c r="S576" s="14"/>
      <c r="T576" s="14"/>
      <c r="U576" s="14"/>
      <c r="V576" s="14"/>
      <c r="W576" s="14"/>
      <c r="X576" s="14"/>
      <c r="Y576" s="14"/>
      <c r="Z576" s="14"/>
      <c r="AA576" s="14"/>
    </row>
    <row r="577" spans="1:27" ht="13" x14ac:dyDescent="0.15">
      <c r="A577" s="14"/>
      <c r="B577" s="14"/>
      <c r="C577" s="14"/>
      <c r="D577" s="14"/>
      <c r="E577" s="14"/>
      <c r="F577" s="14"/>
      <c r="G577" s="14"/>
      <c r="H577" s="14"/>
      <c r="I577" s="14"/>
      <c r="J577" s="24"/>
      <c r="K577" s="14"/>
      <c r="L577" s="14"/>
      <c r="M577" s="14"/>
      <c r="N577" s="14"/>
      <c r="O577" s="14"/>
      <c r="P577" s="14"/>
      <c r="Q577" s="14"/>
      <c r="R577" s="14"/>
      <c r="S577" s="14"/>
      <c r="T577" s="14"/>
      <c r="U577" s="14"/>
      <c r="V577" s="14"/>
      <c r="W577" s="14"/>
      <c r="X577" s="14"/>
      <c r="Y577" s="14"/>
      <c r="Z577" s="14"/>
      <c r="AA577" s="14"/>
    </row>
    <row r="578" spans="1:27" ht="13" x14ac:dyDescent="0.15">
      <c r="A578" s="14"/>
      <c r="B578" s="14"/>
      <c r="C578" s="14"/>
      <c r="D578" s="14"/>
      <c r="E578" s="14"/>
      <c r="F578" s="14"/>
      <c r="G578" s="14"/>
      <c r="H578" s="14"/>
      <c r="I578" s="14"/>
      <c r="J578" s="24"/>
      <c r="K578" s="14"/>
      <c r="L578" s="14"/>
      <c r="M578" s="14"/>
      <c r="N578" s="14"/>
      <c r="O578" s="14"/>
      <c r="P578" s="14"/>
      <c r="Q578" s="14"/>
      <c r="R578" s="14"/>
      <c r="S578" s="14"/>
      <c r="T578" s="14"/>
      <c r="U578" s="14"/>
      <c r="V578" s="14"/>
      <c r="W578" s="14"/>
      <c r="X578" s="14"/>
      <c r="Y578" s="14"/>
      <c r="Z578" s="14"/>
      <c r="AA578" s="14"/>
    </row>
    <row r="579" spans="1:27" ht="13" x14ac:dyDescent="0.15">
      <c r="A579" s="14"/>
      <c r="B579" s="14"/>
      <c r="C579" s="14"/>
      <c r="D579" s="14"/>
      <c r="E579" s="14"/>
      <c r="F579" s="14"/>
      <c r="G579" s="14"/>
      <c r="H579" s="14"/>
      <c r="I579" s="14"/>
      <c r="J579" s="24"/>
      <c r="K579" s="14"/>
      <c r="L579" s="14"/>
      <c r="M579" s="14"/>
      <c r="N579" s="14"/>
      <c r="O579" s="14"/>
      <c r="P579" s="14"/>
      <c r="Q579" s="14"/>
      <c r="R579" s="14"/>
      <c r="S579" s="14"/>
      <c r="T579" s="14"/>
      <c r="U579" s="14"/>
      <c r="V579" s="14"/>
      <c r="W579" s="14"/>
      <c r="X579" s="14"/>
      <c r="Y579" s="14"/>
      <c r="Z579" s="14"/>
      <c r="AA579" s="14"/>
    </row>
    <row r="580" spans="1:27" ht="13" x14ac:dyDescent="0.15">
      <c r="A580" s="14"/>
      <c r="B580" s="14"/>
      <c r="C580" s="14"/>
      <c r="D580" s="14"/>
      <c r="E580" s="14"/>
      <c r="F580" s="14"/>
      <c r="G580" s="14"/>
      <c r="H580" s="14"/>
      <c r="I580" s="14"/>
      <c r="J580" s="24"/>
      <c r="K580" s="14"/>
      <c r="L580" s="14"/>
      <c r="M580" s="14"/>
      <c r="N580" s="14"/>
      <c r="O580" s="14"/>
      <c r="P580" s="14"/>
      <c r="Q580" s="14"/>
      <c r="R580" s="14"/>
      <c r="S580" s="14"/>
      <c r="T580" s="14"/>
      <c r="U580" s="14"/>
      <c r="V580" s="14"/>
      <c r="W580" s="14"/>
      <c r="X580" s="14"/>
      <c r="Y580" s="14"/>
      <c r="Z580" s="14"/>
      <c r="AA580" s="14"/>
    </row>
    <row r="581" spans="1:27" ht="13" x14ac:dyDescent="0.15">
      <c r="A581" s="14"/>
      <c r="B581" s="14"/>
      <c r="C581" s="14"/>
      <c r="D581" s="14"/>
      <c r="E581" s="14"/>
      <c r="F581" s="14"/>
      <c r="G581" s="14"/>
      <c r="H581" s="14"/>
      <c r="I581" s="14"/>
      <c r="J581" s="24"/>
      <c r="K581" s="14"/>
      <c r="L581" s="14"/>
      <c r="M581" s="14"/>
      <c r="N581" s="14"/>
      <c r="O581" s="14"/>
      <c r="P581" s="14"/>
      <c r="Q581" s="14"/>
      <c r="R581" s="14"/>
      <c r="S581" s="14"/>
      <c r="T581" s="14"/>
      <c r="U581" s="14"/>
      <c r="V581" s="14"/>
      <c r="W581" s="14"/>
      <c r="X581" s="14"/>
      <c r="Y581" s="14"/>
      <c r="Z581" s="14"/>
      <c r="AA581" s="14"/>
    </row>
    <row r="582" spans="1:27" ht="13" x14ac:dyDescent="0.15">
      <c r="A582" s="14"/>
      <c r="B582" s="14"/>
      <c r="C582" s="14"/>
      <c r="D582" s="14"/>
      <c r="E582" s="14"/>
      <c r="F582" s="14"/>
      <c r="G582" s="14"/>
      <c r="H582" s="14"/>
      <c r="I582" s="14"/>
      <c r="J582" s="24"/>
      <c r="K582" s="14"/>
      <c r="L582" s="14"/>
      <c r="M582" s="14"/>
      <c r="N582" s="14"/>
      <c r="O582" s="14"/>
      <c r="P582" s="14"/>
      <c r="Q582" s="14"/>
      <c r="R582" s="14"/>
      <c r="S582" s="14"/>
      <c r="T582" s="14"/>
      <c r="U582" s="14"/>
      <c r="V582" s="14"/>
      <c r="W582" s="14"/>
      <c r="X582" s="14"/>
      <c r="Y582" s="14"/>
      <c r="Z582" s="14"/>
      <c r="AA582" s="14"/>
    </row>
    <row r="583" spans="1:27" ht="13" x14ac:dyDescent="0.15">
      <c r="A583" s="14"/>
      <c r="B583" s="14"/>
      <c r="C583" s="14"/>
      <c r="D583" s="14"/>
      <c r="E583" s="14"/>
      <c r="F583" s="14"/>
      <c r="G583" s="14"/>
      <c r="H583" s="14"/>
      <c r="I583" s="14"/>
      <c r="J583" s="24"/>
      <c r="K583" s="14"/>
      <c r="L583" s="14"/>
      <c r="M583" s="14"/>
      <c r="N583" s="14"/>
      <c r="O583" s="14"/>
      <c r="P583" s="14"/>
      <c r="Q583" s="14"/>
      <c r="R583" s="14"/>
      <c r="S583" s="14"/>
      <c r="T583" s="14"/>
      <c r="U583" s="14"/>
      <c r="V583" s="14"/>
      <c r="W583" s="14"/>
      <c r="X583" s="14"/>
      <c r="Y583" s="14"/>
      <c r="Z583" s="14"/>
      <c r="AA583" s="14"/>
    </row>
    <row r="584" spans="1:27" ht="13" x14ac:dyDescent="0.15">
      <c r="A584" s="14"/>
      <c r="B584" s="14"/>
      <c r="C584" s="14"/>
      <c r="D584" s="14"/>
      <c r="E584" s="14"/>
      <c r="F584" s="14"/>
      <c r="G584" s="14"/>
      <c r="H584" s="14"/>
      <c r="I584" s="14"/>
      <c r="J584" s="24"/>
      <c r="K584" s="14"/>
      <c r="L584" s="14"/>
      <c r="M584" s="14"/>
      <c r="N584" s="14"/>
      <c r="O584" s="14"/>
      <c r="P584" s="14"/>
      <c r="Q584" s="14"/>
      <c r="R584" s="14"/>
      <c r="S584" s="14"/>
      <c r="T584" s="14"/>
      <c r="U584" s="14"/>
      <c r="V584" s="14"/>
      <c r="W584" s="14"/>
      <c r="X584" s="14"/>
      <c r="Y584" s="14"/>
      <c r="Z584" s="14"/>
      <c r="AA584" s="14"/>
    </row>
    <row r="585" spans="1:27" ht="13" x14ac:dyDescent="0.15">
      <c r="A585" s="14"/>
      <c r="B585" s="14"/>
      <c r="C585" s="14"/>
      <c r="D585" s="14"/>
      <c r="E585" s="14"/>
      <c r="F585" s="14"/>
      <c r="G585" s="14"/>
      <c r="H585" s="14"/>
      <c r="I585" s="14"/>
      <c r="J585" s="24"/>
      <c r="K585" s="14"/>
      <c r="L585" s="14"/>
      <c r="M585" s="14"/>
      <c r="N585" s="14"/>
      <c r="O585" s="14"/>
      <c r="P585" s="14"/>
      <c r="Q585" s="14"/>
      <c r="R585" s="14"/>
      <c r="S585" s="14"/>
      <c r="T585" s="14"/>
      <c r="U585" s="14"/>
      <c r="V585" s="14"/>
      <c r="W585" s="14"/>
      <c r="X585" s="14"/>
      <c r="Y585" s="14"/>
      <c r="Z585" s="14"/>
      <c r="AA585" s="14"/>
    </row>
    <row r="586" spans="1:27" ht="13" x14ac:dyDescent="0.15">
      <c r="A586" s="14"/>
      <c r="B586" s="14"/>
      <c r="C586" s="14"/>
      <c r="D586" s="14"/>
      <c r="E586" s="14"/>
      <c r="F586" s="14"/>
      <c r="G586" s="14"/>
      <c r="H586" s="14"/>
      <c r="I586" s="14"/>
      <c r="J586" s="24"/>
      <c r="K586" s="14"/>
      <c r="L586" s="14"/>
      <c r="M586" s="14"/>
      <c r="N586" s="14"/>
      <c r="O586" s="14"/>
      <c r="P586" s="14"/>
      <c r="Q586" s="14"/>
      <c r="R586" s="14"/>
      <c r="S586" s="14"/>
      <c r="T586" s="14"/>
      <c r="U586" s="14"/>
      <c r="V586" s="14"/>
      <c r="W586" s="14"/>
      <c r="X586" s="14"/>
      <c r="Y586" s="14"/>
      <c r="Z586" s="14"/>
      <c r="AA586" s="14"/>
    </row>
    <row r="587" spans="1:27" ht="13" x14ac:dyDescent="0.15">
      <c r="A587" s="14"/>
      <c r="B587" s="14"/>
      <c r="C587" s="14"/>
      <c r="D587" s="14"/>
      <c r="E587" s="14"/>
      <c r="F587" s="14"/>
      <c r="G587" s="14"/>
      <c r="H587" s="14"/>
      <c r="I587" s="14"/>
      <c r="J587" s="24"/>
      <c r="K587" s="14"/>
      <c r="L587" s="14"/>
      <c r="M587" s="14"/>
      <c r="N587" s="14"/>
      <c r="O587" s="14"/>
      <c r="P587" s="14"/>
      <c r="Q587" s="14"/>
      <c r="R587" s="14"/>
      <c r="S587" s="14"/>
      <c r="T587" s="14"/>
      <c r="U587" s="14"/>
      <c r="V587" s="14"/>
      <c r="W587" s="14"/>
      <c r="X587" s="14"/>
      <c r="Y587" s="14"/>
      <c r="Z587" s="14"/>
      <c r="AA587" s="14"/>
    </row>
    <row r="588" spans="1:27" ht="13" x14ac:dyDescent="0.15">
      <c r="A588" s="14"/>
      <c r="B588" s="14"/>
      <c r="C588" s="14"/>
      <c r="D588" s="14"/>
      <c r="E588" s="14"/>
      <c r="F588" s="14"/>
      <c r="G588" s="14"/>
      <c r="H588" s="14"/>
      <c r="I588" s="14"/>
      <c r="J588" s="24"/>
      <c r="K588" s="14"/>
      <c r="L588" s="14"/>
      <c r="M588" s="14"/>
      <c r="N588" s="14"/>
      <c r="O588" s="14"/>
      <c r="P588" s="14"/>
      <c r="Q588" s="14"/>
      <c r="R588" s="14"/>
      <c r="S588" s="14"/>
      <c r="T588" s="14"/>
      <c r="U588" s="14"/>
      <c r="V588" s="14"/>
      <c r="W588" s="14"/>
      <c r="X588" s="14"/>
      <c r="Y588" s="14"/>
      <c r="Z588" s="14"/>
      <c r="AA588" s="14"/>
    </row>
    <row r="589" spans="1:27" ht="13" x14ac:dyDescent="0.15">
      <c r="A589" s="14"/>
      <c r="B589" s="14"/>
      <c r="C589" s="14"/>
      <c r="D589" s="14"/>
      <c r="E589" s="14"/>
      <c r="F589" s="14"/>
      <c r="G589" s="14"/>
      <c r="H589" s="14"/>
      <c r="I589" s="14"/>
      <c r="J589" s="24"/>
      <c r="K589" s="14"/>
      <c r="L589" s="14"/>
      <c r="M589" s="14"/>
      <c r="N589" s="14"/>
      <c r="O589" s="14"/>
      <c r="P589" s="14"/>
      <c r="Q589" s="14"/>
      <c r="R589" s="14"/>
      <c r="S589" s="14"/>
      <c r="T589" s="14"/>
      <c r="U589" s="14"/>
      <c r="V589" s="14"/>
      <c r="W589" s="14"/>
      <c r="X589" s="14"/>
      <c r="Y589" s="14"/>
      <c r="Z589" s="14"/>
      <c r="AA589" s="14"/>
    </row>
    <row r="590" spans="1:27" ht="13" x14ac:dyDescent="0.15">
      <c r="A590" s="14"/>
      <c r="B590" s="14"/>
      <c r="C590" s="14"/>
      <c r="D590" s="14"/>
      <c r="E590" s="14"/>
      <c r="F590" s="14"/>
      <c r="G590" s="14"/>
      <c r="H590" s="14"/>
      <c r="I590" s="14"/>
      <c r="J590" s="24"/>
      <c r="K590" s="14"/>
      <c r="L590" s="14"/>
      <c r="M590" s="14"/>
      <c r="N590" s="14"/>
      <c r="O590" s="14"/>
      <c r="P590" s="14"/>
      <c r="Q590" s="14"/>
      <c r="R590" s="14"/>
      <c r="S590" s="14"/>
      <c r="T590" s="14"/>
      <c r="U590" s="14"/>
      <c r="V590" s="14"/>
      <c r="W590" s="14"/>
      <c r="X590" s="14"/>
      <c r="Y590" s="14"/>
      <c r="Z590" s="14"/>
      <c r="AA590" s="14"/>
    </row>
    <row r="591" spans="1:27" ht="13" x14ac:dyDescent="0.15">
      <c r="A591" s="14"/>
      <c r="B591" s="14"/>
      <c r="C591" s="14"/>
      <c r="D591" s="14"/>
      <c r="E591" s="14"/>
      <c r="F591" s="14"/>
      <c r="G591" s="14"/>
      <c r="H591" s="14"/>
      <c r="I591" s="14"/>
      <c r="J591" s="24"/>
      <c r="K591" s="14"/>
      <c r="L591" s="14"/>
      <c r="M591" s="14"/>
      <c r="N591" s="14"/>
      <c r="O591" s="14"/>
      <c r="P591" s="14"/>
      <c r="Q591" s="14"/>
      <c r="R591" s="14"/>
      <c r="S591" s="14"/>
      <c r="T591" s="14"/>
      <c r="U591" s="14"/>
      <c r="V591" s="14"/>
      <c r="W591" s="14"/>
      <c r="X591" s="14"/>
      <c r="Y591" s="14"/>
      <c r="Z591" s="14"/>
      <c r="AA591" s="14"/>
    </row>
    <row r="592" spans="1:27" ht="13" x14ac:dyDescent="0.15">
      <c r="A592" s="14"/>
      <c r="B592" s="14"/>
      <c r="C592" s="14"/>
      <c r="D592" s="14"/>
      <c r="E592" s="14"/>
      <c r="F592" s="14"/>
      <c r="G592" s="14"/>
      <c r="H592" s="14"/>
      <c r="I592" s="14"/>
      <c r="J592" s="24"/>
      <c r="K592" s="14"/>
      <c r="L592" s="14"/>
      <c r="M592" s="14"/>
      <c r="N592" s="14"/>
      <c r="O592" s="14"/>
      <c r="P592" s="14"/>
      <c r="Q592" s="14"/>
      <c r="R592" s="14"/>
      <c r="S592" s="14"/>
      <c r="T592" s="14"/>
      <c r="U592" s="14"/>
      <c r="V592" s="14"/>
      <c r="W592" s="14"/>
      <c r="X592" s="14"/>
      <c r="Y592" s="14"/>
      <c r="Z592" s="14"/>
      <c r="AA592" s="14"/>
    </row>
    <row r="593" spans="1:27" ht="13" x14ac:dyDescent="0.15">
      <c r="A593" s="14"/>
      <c r="B593" s="14"/>
      <c r="C593" s="14"/>
      <c r="D593" s="14"/>
      <c r="E593" s="14"/>
      <c r="F593" s="14"/>
      <c r="G593" s="14"/>
      <c r="H593" s="14"/>
      <c r="I593" s="14"/>
      <c r="J593" s="24"/>
      <c r="K593" s="14"/>
      <c r="L593" s="14"/>
      <c r="M593" s="14"/>
      <c r="N593" s="14"/>
      <c r="O593" s="14"/>
      <c r="P593" s="14"/>
      <c r="Q593" s="14"/>
      <c r="R593" s="14"/>
      <c r="S593" s="14"/>
      <c r="T593" s="14"/>
      <c r="U593" s="14"/>
      <c r="V593" s="14"/>
      <c r="W593" s="14"/>
      <c r="X593" s="14"/>
      <c r="Y593" s="14"/>
      <c r="Z593" s="14"/>
      <c r="AA593" s="14"/>
    </row>
    <row r="594" spans="1:27" ht="13" x14ac:dyDescent="0.15">
      <c r="A594" s="14"/>
      <c r="B594" s="14"/>
      <c r="C594" s="14"/>
      <c r="D594" s="14"/>
      <c r="E594" s="14"/>
      <c r="F594" s="14"/>
      <c r="G594" s="14"/>
      <c r="H594" s="14"/>
      <c r="I594" s="14"/>
      <c r="J594" s="24"/>
      <c r="K594" s="14"/>
      <c r="L594" s="14"/>
      <c r="M594" s="14"/>
      <c r="N594" s="14"/>
      <c r="O594" s="14"/>
      <c r="P594" s="14"/>
      <c r="Q594" s="14"/>
      <c r="R594" s="14"/>
      <c r="S594" s="14"/>
      <c r="T594" s="14"/>
      <c r="U594" s="14"/>
      <c r="V594" s="14"/>
      <c r="W594" s="14"/>
      <c r="X594" s="14"/>
      <c r="Y594" s="14"/>
      <c r="Z594" s="14"/>
      <c r="AA594" s="14"/>
    </row>
    <row r="595" spans="1:27" ht="13" x14ac:dyDescent="0.15">
      <c r="A595" s="14"/>
      <c r="B595" s="14"/>
      <c r="C595" s="14"/>
      <c r="D595" s="14"/>
      <c r="E595" s="14"/>
      <c r="F595" s="14"/>
      <c r="G595" s="14"/>
      <c r="H595" s="14"/>
      <c r="I595" s="14"/>
      <c r="J595" s="24"/>
      <c r="K595" s="14"/>
      <c r="L595" s="14"/>
      <c r="M595" s="14"/>
      <c r="N595" s="14"/>
      <c r="O595" s="14"/>
      <c r="P595" s="14"/>
      <c r="Q595" s="14"/>
      <c r="R595" s="14"/>
      <c r="S595" s="14"/>
      <c r="T595" s="14"/>
      <c r="U595" s="14"/>
      <c r="V595" s="14"/>
      <c r="W595" s="14"/>
      <c r="X595" s="14"/>
      <c r="Y595" s="14"/>
      <c r="Z595" s="14"/>
      <c r="AA595" s="14"/>
    </row>
    <row r="596" spans="1:27" ht="13" x14ac:dyDescent="0.15">
      <c r="A596" s="14"/>
      <c r="B596" s="14"/>
      <c r="C596" s="14"/>
      <c r="D596" s="14"/>
      <c r="E596" s="14"/>
      <c r="F596" s="14"/>
      <c r="G596" s="14"/>
      <c r="H596" s="14"/>
      <c r="I596" s="14"/>
      <c r="J596" s="24"/>
      <c r="K596" s="14"/>
      <c r="L596" s="14"/>
      <c r="M596" s="14"/>
      <c r="N596" s="14"/>
      <c r="O596" s="14"/>
      <c r="P596" s="14"/>
      <c r="Q596" s="14"/>
      <c r="R596" s="14"/>
      <c r="S596" s="14"/>
      <c r="T596" s="14"/>
      <c r="U596" s="14"/>
      <c r="V596" s="14"/>
      <c r="W596" s="14"/>
      <c r="X596" s="14"/>
      <c r="Y596" s="14"/>
      <c r="Z596" s="14"/>
      <c r="AA596" s="14"/>
    </row>
    <row r="597" spans="1:27" ht="13" x14ac:dyDescent="0.15">
      <c r="A597" s="14"/>
      <c r="B597" s="14"/>
      <c r="C597" s="14"/>
      <c r="D597" s="14"/>
      <c r="E597" s="14"/>
      <c r="F597" s="14"/>
      <c r="G597" s="14"/>
      <c r="H597" s="14"/>
      <c r="I597" s="14"/>
      <c r="J597" s="24"/>
      <c r="K597" s="14"/>
      <c r="L597" s="14"/>
      <c r="M597" s="14"/>
      <c r="N597" s="14"/>
      <c r="O597" s="14"/>
      <c r="P597" s="14"/>
      <c r="Q597" s="14"/>
      <c r="R597" s="14"/>
      <c r="S597" s="14"/>
      <c r="T597" s="14"/>
      <c r="U597" s="14"/>
      <c r="V597" s="14"/>
      <c r="W597" s="14"/>
      <c r="X597" s="14"/>
      <c r="Y597" s="14"/>
      <c r="Z597" s="14"/>
      <c r="AA597" s="14"/>
    </row>
    <row r="598" spans="1:27" ht="13" x14ac:dyDescent="0.15">
      <c r="A598" s="14"/>
      <c r="B598" s="14"/>
      <c r="C598" s="14"/>
      <c r="D598" s="14"/>
      <c r="E598" s="14"/>
      <c r="F598" s="14"/>
      <c r="G598" s="14"/>
      <c r="H598" s="14"/>
      <c r="I598" s="14"/>
      <c r="J598" s="24"/>
      <c r="K598" s="14"/>
      <c r="L598" s="14"/>
      <c r="M598" s="14"/>
      <c r="N598" s="14"/>
      <c r="O598" s="14"/>
      <c r="P598" s="14"/>
      <c r="Q598" s="14"/>
      <c r="R598" s="14"/>
      <c r="S598" s="14"/>
      <c r="T598" s="14"/>
      <c r="U598" s="14"/>
      <c r="V598" s="14"/>
      <c r="W598" s="14"/>
      <c r="X598" s="14"/>
      <c r="Y598" s="14"/>
      <c r="Z598" s="14"/>
      <c r="AA598" s="14"/>
    </row>
    <row r="599" spans="1:27" ht="13" x14ac:dyDescent="0.15">
      <c r="A599" s="14"/>
      <c r="B599" s="14"/>
      <c r="C599" s="14"/>
      <c r="D599" s="14"/>
      <c r="E599" s="14"/>
      <c r="F599" s="14"/>
      <c r="G599" s="14"/>
      <c r="H599" s="14"/>
      <c r="I599" s="14"/>
      <c r="J599" s="24"/>
      <c r="K599" s="14"/>
      <c r="L599" s="14"/>
      <c r="M599" s="14"/>
      <c r="N599" s="14"/>
      <c r="O599" s="14"/>
      <c r="P599" s="14"/>
      <c r="Q599" s="14"/>
      <c r="R599" s="14"/>
      <c r="S599" s="14"/>
      <c r="T599" s="14"/>
      <c r="U599" s="14"/>
      <c r="V599" s="14"/>
      <c r="W599" s="14"/>
      <c r="X599" s="14"/>
      <c r="Y599" s="14"/>
      <c r="Z599" s="14"/>
      <c r="AA599" s="14"/>
    </row>
    <row r="600" spans="1:27" ht="13" x14ac:dyDescent="0.15">
      <c r="A600" s="14"/>
      <c r="B600" s="14"/>
      <c r="C600" s="14"/>
      <c r="D600" s="14"/>
      <c r="E600" s="14"/>
      <c r="F600" s="14"/>
      <c r="G600" s="14"/>
      <c r="H600" s="14"/>
      <c r="I600" s="14"/>
      <c r="J600" s="24"/>
      <c r="K600" s="14"/>
      <c r="L600" s="14"/>
      <c r="M600" s="14"/>
      <c r="N600" s="14"/>
      <c r="O600" s="14"/>
      <c r="P600" s="14"/>
      <c r="Q600" s="14"/>
      <c r="R600" s="14"/>
      <c r="S600" s="14"/>
      <c r="T600" s="14"/>
      <c r="U600" s="14"/>
      <c r="V600" s="14"/>
      <c r="W600" s="14"/>
      <c r="X600" s="14"/>
      <c r="Y600" s="14"/>
      <c r="Z600" s="14"/>
      <c r="AA600" s="14"/>
    </row>
    <row r="601" spans="1:27" ht="13" x14ac:dyDescent="0.15">
      <c r="A601" s="14"/>
      <c r="B601" s="14"/>
      <c r="C601" s="14"/>
      <c r="D601" s="14"/>
      <c r="E601" s="14"/>
      <c r="F601" s="14"/>
      <c r="G601" s="14"/>
      <c r="H601" s="14"/>
      <c r="I601" s="14"/>
      <c r="J601" s="24"/>
      <c r="K601" s="14"/>
      <c r="L601" s="14"/>
      <c r="M601" s="14"/>
      <c r="N601" s="14"/>
      <c r="O601" s="14"/>
      <c r="P601" s="14"/>
      <c r="Q601" s="14"/>
      <c r="R601" s="14"/>
      <c r="S601" s="14"/>
      <c r="T601" s="14"/>
      <c r="U601" s="14"/>
      <c r="V601" s="14"/>
      <c r="W601" s="14"/>
      <c r="X601" s="14"/>
      <c r="Y601" s="14"/>
      <c r="Z601" s="14"/>
      <c r="AA601" s="14"/>
    </row>
    <row r="602" spans="1:27" ht="13" x14ac:dyDescent="0.15">
      <c r="A602" s="14"/>
      <c r="B602" s="14"/>
      <c r="C602" s="14"/>
      <c r="D602" s="14"/>
      <c r="E602" s="14"/>
      <c r="F602" s="14"/>
      <c r="G602" s="14"/>
      <c r="H602" s="14"/>
      <c r="I602" s="14"/>
      <c r="J602" s="24"/>
      <c r="K602" s="14"/>
      <c r="L602" s="14"/>
      <c r="M602" s="14"/>
      <c r="N602" s="14"/>
      <c r="O602" s="14"/>
      <c r="P602" s="14"/>
      <c r="Q602" s="14"/>
      <c r="R602" s="14"/>
      <c r="S602" s="14"/>
      <c r="T602" s="14"/>
      <c r="U602" s="14"/>
      <c r="V602" s="14"/>
      <c r="W602" s="14"/>
      <c r="X602" s="14"/>
      <c r="Y602" s="14"/>
      <c r="Z602" s="14"/>
      <c r="AA602" s="14"/>
    </row>
    <row r="603" spans="1:27" ht="13" x14ac:dyDescent="0.15">
      <c r="A603" s="14"/>
      <c r="B603" s="14"/>
      <c r="C603" s="14"/>
      <c r="D603" s="14"/>
      <c r="E603" s="14"/>
      <c r="F603" s="14"/>
      <c r="G603" s="14"/>
      <c r="H603" s="14"/>
      <c r="I603" s="14"/>
      <c r="J603" s="24"/>
      <c r="K603" s="14"/>
      <c r="L603" s="14"/>
      <c r="M603" s="14"/>
      <c r="N603" s="14"/>
      <c r="O603" s="14"/>
      <c r="P603" s="14"/>
      <c r="Q603" s="14"/>
      <c r="R603" s="14"/>
      <c r="S603" s="14"/>
      <c r="T603" s="14"/>
      <c r="U603" s="14"/>
      <c r="V603" s="14"/>
      <c r="W603" s="14"/>
      <c r="X603" s="14"/>
      <c r="Y603" s="14"/>
      <c r="Z603" s="14"/>
      <c r="AA603" s="14"/>
    </row>
    <row r="604" spans="1:27" ht="13" x14ac:dyDescent="0.15">
      <c r="A604" s="14"/>
      <c r="B604" s="14"/>
      <c r="C604" s="14"/>
      <c r="D604" s="14"/>
      <c r="E604" s="14"/>
      <c r="F604" s="14"/>
      <c r="G604" s="14"/>
      <c r="H604" s="14"/>
      <c r="I604" s="14"/>
      <c r="J604" s="24"/>
      <c r="K604" s="14"/>
      <c r="L604" s="14"/>
      <c r="M604" s="14"/>
      <c r="N604" s="14"/>
      <c r="O604" s="14"/>
      <c r="P604" s="14"/>
      <c r="Q604" s="14"/>
      <c r="R604" s="14"/>
      <c r="S604" s="14"/>
      <c r="T604" s="14"/>
      <c r="U604" s="14"/>
      <c r="V604" s="14"/>
      <c r="W604" s="14"/>
      <c r="X604" s="14"/>
      <c r="Y604" s="14"/>
      <c r="Z604" s="14"/>
      <c r="AA604" s="14"/>
    </row>
    <row r="605" spans="1:27" ht="13" x14ac:dyDescent="0.15">
      <c r="A605" s="14"/>
      <c r="B605" s="14"/>
      <c r="C605" s="14"/>
      <c r="D605" s="14"/>
      <c r="E605" s="14"/>
      <c r="F605" s="14"/>
      <c r="G605" s="14"/>
      <c r="H605" s="14"/>
      <c r="I605" s="14"/>
      <c r="J605" s="24"/>
      <c r="K605" s="14"/>
      <c r="L605" s="14"/>
      <c r="M605" s="14"/>
      <c r="N605" s="14"/>
      <c r="O605" s="14"/>
      <c r="P605" s="14"/>
      <c r="Q605" s="14"/>
      <c r="R605" s="14"/>
      <c r="S605" s="14"/>
      <c r="T605" s="14"/>
      <c r="U605" s="14"/>
      <c r="V605" s="14"/>
      <c r="W605" s="14"/>
      <c r="X605" s="14"/>
      <c r="Y605" s="14"/>
      <c r="Z605" s="14"/>
      <c r="AA605" s="14"/>
    </row>
    <row r="606" spans="1:27" ht="13" x14ac:dyDescent="0.15">
      <c r="A606" s="14"/>
      <c r="B606" s="14"/>
      <c r="C606" s="14"/>
      <c r="D606" s="14"/>
      <c r="E606" s="14"/>
      <c r="F606" s="14"/>
      <c r="G606" s="14"/>
      <c r="H606" s="14"/>
      <c r="I606" s="14"/>
      <c r="J606" s="24"/>
      <c r="K606" s="14"/>
      <c r="L606" s="14"/>
      <c r="M606" s="14"/>
      <c r="N606" s="14"/>
      <c r="O606" s="14"/>
      <c r="P606" s="14"/>
      <c r="Q606" s="14"/>
      <c r="R606" s="14"/>
      <c r="S606" s="14"/>
      <c r="T606" s="14"/>
      <c r="U606" s="14"/>
      <c r="V606" s="14"/>
      <c r="W606" s="14"/>
      <c r="X606" s="14"/>
      <c r="Y606" s="14"/>
      <c r="Z606" s="14"/>
      <c r="AA606" s="14"/>
    </row>
    <row r="607" spans="1:27" ht="13" x14ac:dyDescent="0.15">
      <c r="A607" s="14"/>
      <c r="B607" s="14"/>
      <c r="C607" s="14"/>
      <c r="D607" s="14"/>
      <c r="E607" s="14"/>
      <c r="F607" s="14"/>
      <c r="G607" s="14"/>
      <c r="H607" s="14"/>
      <c r="I607" s="14"/>
      <c r="J607" s="24"/>
      <c r="K607" s="14"/>
      <c r="L607" s="14"/>
      <c r="M607" s="14"/>
      <c r="N607" s="14"/>
      <c r="O607" s="14"/>
      <c r="P607" s="14"/>
      <c r="Q607" s="14"/>
      <c r="R607" s="14"/>
      <c r="S607" s="14"/>
      <c r="T607" s="14"/>
      <c r="U607" s="14"/>
      <c r="V607" s="14"/>
      <c r="W607" s="14"/>
      <c r="X607" s="14"/>
      <c r="Y607" s="14"/>
      <c r="Z607" s="14"/>
      <c r="AA607" s="14"/>
    </row>
    <row r="608" spans="1:27" ht="13" x14ac:dyDescent="0.15">
      <c r="A608" s="14"/>
      <c r="B608" s="14"/>
      <c r="C608" s="14"/>
      <c r="D608" s="14"/>
      <c r="E608" s="14"/>
      <c r="F608" s="14"/>
      <c r="G608" s="14"/>
      <c r="H608" s="14"/>
      <c r="I608" s="14"/>
      <c r="J608" s="24"/>
      <c r="K608" s="14"/>
      <c r="L608" s="14"/>
      <c r="M608" s="14"/>
      <c r="N608" s="14"/>
      <c r="O608" s="14"/>
      <c r="P608" s="14"/>
      <c r="Q608" s="14"/>
      <c r="R608" s="14"/>
      <c r="S608" s="14"/>
      <c r="T608" s="14"/>
      <c r="U608" s="14"/>
      <c r="V608" s="14"/>
      <c r="W608" s="14"/>
      <c r="X608" s="14"/>
      <c r="Y608" s="14"/>
      <c r="Z608" s="14"/>
      <c r="AA608" s="14"/>
    </row>
    <row r="609" spans="1:27" ht="13" x14ac:dyDescent="0.15">
      <c r="A609" s="14"/>
      <c r="B609" s="14"/>
      <c r="C609" s="14"/>
      <c r="D609" s="14"/>
      <c r="E609" s="14"/>
      <c r="F609" s="14"/>
      <c r="G609" s="14"/>
      <c r="H609" s="14"/>
      <c r="I609" s="14"/>
      <c r="J609" s="24"/>
      <c r="K609" s="14"/>
      <c r="L609" s="14"/>
      <c r="M609" s="14"/>
      <c r="N609" s="14"/>
      <c r="O609" s="14"/>
      <c r="P609" s="14"/>
      <c r="Q609" s="14"/>
      <c r="R609" s="14"/>
      <c r="S609" s="14"/>
      <c r="T609" s="14"/>
      <c r="U609" s="14"/>
      <c r="V609" s="14"/>
      <c r="W609" s="14"/>
      <c r="X609" s="14"/>
      <c r="Y609" s="14"/>
      <c r="Z609" s="14"/>
      <c r="AA609" s="14"/>
    </row>
    <row r="610" spans="1:27" ht="13" x14ac:dyDescent="0.15">
      <c r="A610" s="14"/>
      <c r="B610" s="14"/>
      <c r="C610" s="14"/>
      <c r="D610" s="14"/>
      <c r="E610" s="14"/>
      <c r="F610" s="14"/>
      <c r="G610" s="14"/>
      <c r="H610" s="14"/>
      <c r="I610" s="14"/>
      <c r="J610" s="24"/>
      <c r="K610" s="14"/>
      <c r="L610" s="14"/>
      <c r="M610" s="14"/>
      <c r="N610" s="14"/>
      <c r="O610" s="14"/>
      <c r="P610" s="14"/>
      <c r="Q610" s="14"/>
      <c r="R610" s="14"/>
      <c r="S610" s="14"/>
      <c r="T610" s="14"/>
      <c r="U610" s="14"/>
      <c r="V610" s="14"/>
      <c r="W610" s="14"/>
      <c r="X610" s="14"/>
      <c r="Y610" s="14"/>
      <c r="Z610" s="14"/>
      <c r="AA610" s="14"/>
    </row>
    <row r="611" spans="1:27" ht="13" x14ac:dyDescent="0.15">
      <c r="A611" s="14"/>
      <c r="B611" s="14"/>
      <c r="C611" s="14"/>
      <c r="D611" s="14"/>
      <c r="E611" s="14"/>
      <c r="F611" s="14"/>
      <c r="G611" s="14"/>
      <c r="H611" s="14"/>
      <c r="I611" s="14"/>
      <c r="J611" s="24"/>
      <c r="K611" s="14"/>
      <c r="L611" s="14"/>
      <c r="M611" s="14"/>
      <c r="N611" s="14"/>
      <c r="O611" s="14"/>
      <c r="P611" s="14"/>
      <c r="Q611" s="14"/>
      <c r="R611" s="14"/>
      <c r="S611" s="14"/>
      <c r="T611" s="14"/>
      <c r="U611" s="14"/>
      <c r="V611" s="14"/>
      <c r="W611" s="14"/>
      <c r="X611" s="14"/>
      <c r="Y611" s="14"/>
      <c r="Z611" s="14"/>
      <c r="AA611" s="14"/>
    </row>
    <row r="612" spans="1:27" ht="13" x14ac:dyDescent="0.15">
      <c r="A612" s="14"/>
      <c r="B612" s="14"/>
      <c r="C612" s="14"/>
      <c r="D612" s="14"/>
      <c r="E612" s="14"/>
      <c r="F612" s="14"/>
      <c r="G612" s="14"/>
      <c r="H612" s="14"/>
      <c r="I612" s="14"/>
      <c r="J612" s="24"/>
      <c r="K612" s="14"/>
      <c r="L612" s="14"/>
      <c r="M612" s="14"/>
      <c r="N612" s="14"/>
      <c r="O612" s="14"/>
      <c r="P612" s="14"/>
      <c r="Q612" s="14"/>
      <c r="R612" s="14"/>
      <c r="S612" s="14"/>
      <c r="T612" s="14"/>
      <c r="U612" s="14"/>
      <c r="V612" s="14"/>
      <c r="W612" s="14"/>
      <c r="X612" s="14"/>
      <c r="Y612" s="14"/>
      <c r="Z612" s="14"/>
      <c r="AA612" s="14"/>
    </row>
    <row r="613" spans="1:27" ht="13" x14ac:dyDescent="0.15">
      <c r="A613" s="14"/>
      <c r="B613" s="14"/>
      <c r="C613" s="14"/>
      <c r="D613" s="14"/>
      <c r="E613" s="14"/>
      <c r="F613" s="14"/>
      <c r="G613" s="14"/>
      <c r="H613" s="14"/>
      <c r="I613" s="14"/>
      <c r="J613" s="24"/>
      <c r="K613" s="14"/>
      <c r="L613" s="14"/>
      <c r="M613" s="14"/>
      <c r="N613" s="14"/>
      <c r="O613" s="14"/>
      <c r="P613" s="14"/>
      <c r="Q613" s="14"/>
      <c r="R613" s="14"/>
      <c r="S613" s="14"/>
      <c r="T613" s="14"/>
      <c r="U613" s="14"/>
      <c r="V613" s="14"/>
      <c r="W613" s="14"/>
      <c r="X613" s="14"/>
      <c r="Y613" s="14"/>
      <c r="Z613" s="14"/>
      <c r="AA613" s="14"/>
    </row>
    <row r="614" spans="1:27" ht="13" x14ac:dyDescent="0.15">
      <c r="A614" s="14"/>
      <c r="B614" s="14"/>
      <c r="C614" s="14"/>
      <c r="D614" s="14"/>
      <c r="E614" s="14"/>
      <c r="F614" s="14"/>
      <c r="G614" s="14"/>
      <c r="H614" s="14"/>
      <c r="I614" s="14"/>
      <c r="J614" s="24"/>
      <c r="K614" s="14"/>
      <c r="L614" s="14"/>
      <c r="M614" s="14"/>
      <c r="N614" s="14"/>
      <c r="O614" s="14"/>
      <c r="P614" s="14"/>
      <c r="Q614" s="14"/>
      <c r="R614" s="14"/>
      <c r="S614" s="14"/>
      <c r="T614" s="14"/>
      <c r="U614" s="14"/>
      <c r="V614" s="14"/>
      <c r="W614" s="14"/>
      <c r="X614" s="14"/>
      <c r="Y614" s="14"/>
      <c r="Z614" s="14"/>
      <c r="AA614" s="14"/>
    </row>
    <row r="615" spans="1:27" ht="13" x14ac:dyDescent="0.15">
      <c r="A615" s="14"/>
      <c r="B615" s="14"/>
      <c r="C615" s="14"/>
      <c r="D615" s="14"/>
      <c r="E615" s="14"/>
      <c r="F615" s="14"/>
      <c r="G615" s="14"/>
      <c r="H615" s="14"/>
      <c r="I615" s="14"/>
      <c r="J615" s="24"/>
      <c r="K615" s="14"/>
      <c r="L615" s="14"/>
      <c r="M615" s="14"/>
      <c r="N615" s="14"/>
      <c r="O615" s="14"/>
      <c r="P615" s="14"/>
      <c r="Q615" s="14"/>
      <c r="R615" s="14"/>
      <c r="S615" s="14"/>
      <c r="T615" s="14"/>
      <c r="U615" s="14"/>
      <c r="V615" s="14"/>
      <c r="W615" s="14"/>
      <c r="X615" s="14"/>
      <c r="Y615" s="14"/>
      <c r="Z615" s="14"/>
      <c r="AA615" s="14"/>
    </row>
    <row r="616" spans="1:27" ht="13" x14ac:dyDescent="0.15">
      <c r="A616" s="14"/>
      <c r="B616" s="14"/>
      <c r="C616" s="14"/>
      <c r="D616" s="14"/>
      <c r="E616" s="14"/>
      <c r="F616" s="14"/>
      <c r="G616" s="14"/>
      <c r="H616" s="14"/>
      <c r="I616" s="14"/>
      <c r="J616" s="24"/>
      <c r="K616" s="14"/>
      <c r="L616" s="14"/>
      <c r="M616" s="14"/>
      <c r="N616" s="14"/>
      <c r="O616" s="14"/>
      <c r="P616" s="14"/>
      <c r="Q616" s="14"/>
      <c r="R616" s="14"/>
      <c r="S616" s="14"/>
      <c r="T616" s="14"/>
      <c r="U616" s="14"/>
      <c r="V616" s="14"/>
      <c r="W616" s="14"/>
      <c r="X616" s="14"/>
      <c r="Y616" s="14"/>
      <c r="Z616" s="14"/>
      <c r="AA616" s="14"/>
    </row>
    <row r="617" spans="1:27" ht="13" x14ac:dyDescent="0.15">
      <c r="A617" s="14"/>
      <c r="B617" s="14"/>
      <c r="C617" s="14"/>
      <c r="D617" s="14"/>
      <c r="E617" s="14"/>
      <c r="F617" s="14"/>
      <c r="G617" s="14"/>
      <c r="H617" s="14"/>
      <c r="I617" s="14"/>
      <c r="J617" s="24"/>
      <c r="K617" s="14"/>
      <c r="L617" s="14"/>
      <c r="M617" s="14"/>
      <c r="N617" s="14"/>
      <c r="O617" s="14"/>
      <c r="P617" s="14"/>
      <c r="Q617" s="14"/>
      <c r="R617" s="14"/>
      <c r="S617" s="14"/>
      <c r="T617" s="14"/>
      <c r="U617" s="14"/>
      <c r="V617" s="14"/>
      <c r="W617" s="14"/>
      <c r="X617" s="14"/>
      <c r="Y617" s="14"/>
      <c r="Z617" s="14"/>
      <c r="AA617" s="14"/>
    </row>
    <row r="618" spans="1:27" ht="13" x14ac:dyDescent="0.15">
      <c r="A618" s="14"/>
      <c r="B618" s="14"/>
      <c r="C618" s="14"/>
      <c r="D618" s="14"/>
      <c r="E618" s="14"/>
      <c r="F618" s="14"/>
      <c r="G618" s="14"/>
      <c r="H618" s="14"/>
      <c r="I618" s="14"/>
      <c r="J618" s="24"/>
      <c r="K618" s="14"/>
      <c r="L618" s="14"/>
      <c r="M618" s="14"/>
      <c r="N618" s="14"/>
      <c r="O618" s="14"/>
      <c r="P618" s="14"/>
      <c r="Q618" s="14"/>
      <c r="R618" s="14"/>
      <c r="S618" s="14"/>
      <c r="T618" s="14"/>
      <c r="U618" s="14"/>
      <c r="V618" s="14"/>
      <c r="W618" s="14"/>
      <c r="X618" s="14"/>
      <c r="Y618" s="14"/>
      <c r="Z618" s="14"/>
      <c r="AA618" s="14"/>
    </row>
    <row r="619" spans="1:27" ht="13" x14ac:dyDescent="0.15">
      <c r="A619" s="14"/>
      <c r="B619" s="14"/>
      <c r="C619" s="14"/>
      <c r="D619" s="14"/>
      <c r="E619" s="14"/>
      <c r="F619" s="14"/>
      <c r="G619" s="14"/>
      <c r="H619" s="14"/>
      <c r="I619" s="14"/>
      <c r="J619" s="24"/>
      <c r="K619" s="14"/>
      <c r="L619" s="14"/>
      <c r="M619" s="14"/>
      <c r="N619" s="14"/>
      <c r="O619" s="14"/>
      <c r="P619" s="14"/>
      <c r="Q619" s="14"/>
      <c r="R619" s="14"/>
      <c r="S619" s="14"/>
      <c r="T619" s="14"/>
      <c r="U619" s="14"/>
      <c r="V619" s="14"/>
      <c r="W619" s="14"/>
      <c r="X619" s="14"/>
      <c r="Y619" s="14"/>
      <c r="Z619" s="14"/>
      <c r="AA619" s="14"/>
    </row>
    <row r="620" spans="1:27" ht="13" x14ac:dyDescent="0.15">
      <c r="A620" s="14"/>
      <c r="B620" s="14"/>
      <c r="C620" s="14"/>
      <c r="D620" s="14"/>
      <c r="E620" s="14"/>
      <c r="F620" s="14"/>
      <c r="G620" s="14"/>
      <c r="H620" s="14"/>
      <c r="I620" s="14"/>
      <c r="J620" s="24"/>
      <c r="K620" s="14"/>
      <c r="L620" s="14"/>
      <c r="M620" s="14"/>
      <c r="N620" s="14"/>
      <c r="O620" s="14"/>
      <c r="P620" s="14"/>
      <c r="Q620" s="14"/>
      <c r="R620" s="14"/>
      <c r="S620" s="14"/>
      <c r="T620" s="14"/>
      <c r="U620" s="14"/>
      <c r="V620" s="14"/>
      <c r="W620" s="14"/>
      <c r="X620" s="14"/>
      <c r="Y620" s="14"/>
      <c r="Z620" s="14"/>
      <c r="AA620" s="14"/>
    </row>
    <row r="621" spans="1:27" ht="13" x14ac:dyDescent="0.15">
      <c r="A621" s="14"/>
      <c r="B621" s="14"/>
      <c r="C621" s="14"/>
      <c r="D621" s="14"/>
      <c r="E621" s="14"/>
      <c r="F621" s="14"/>
      <c r="G621" s="14"/>
      <c r="H621" s="14"/>
      <c r="I621" s="14"/>
      <c r="J621" s="24"/>
      <c r="K621" s="14"/>
      <c r="L621" s="14"/>
      <c r="M621" s="14"/>
      <c r="N621" s="14"/>
      <c r="O621" s="14"/>
      <c r="P621" s="14"/>
      <c r="Q621" s="14"/>
      <c r="R621" s="14"/>
      <c r="S621" s="14"/>
      <c r="T621" s="14"/>
      <c r="U621" s="14"/>
      <c r="V621" s="14"/>
      <c r="W621" s="14"/>
      <c r="X621" s="14"/>
      <c r="Y621" s="14"/>
      <c r="Z621" s="14"/>
      <c r="AA621" s="14"/>
    </row>
    <row r="622" spans="1:27" ht="13" x14ac:dyDescent="0.15">
      <c r="A622" s="14"/>
      <c r="B622" s="14"/>
      <c r="C622" s="14"/>
      <c r="D622" s="14"/>
      <c r="E622" s="14"/>
      <c r="F622" s="14"/>
      <c r="G622" s="14"/>
      <c r="H622" s="14"/>
      <c r="I622" s="14"/>
      <c r="J622" s="24"/>
      <c r="K622" s="14"/>
      <c r="L622" s="14"/>
      <c r="M622" s="14"/>
      <c r="N622" s="14"/>
      <c r="O622" s="14"/>
      <c r="P622" s="14"/>
      <c r="Q622" s="14"/>
      <c r="R622" s="14"/>
      <c r="S622" s="14"/>
      <c r="T622" s="14"/>
      <c r="U622" s="14"/>
      <c r="V622" s="14"/>
      <c r="W622" s="14"/>
      <c r="X622" s="14"/>
      <c r="Y622" s="14"/>
      <c r="Z622" s="14"/>
      <c r="AA622" s="14"/>
    </row>
    <row r="623" spans="1:27" ht="13" x14ac:dyDescent="0.15">
      <c r="A623" s="14"/>
      <c r="B623" s="14"/>
      <c r="C623" s="14"/>
      <c r="D623" s="14"/>
      <c r="E623" s="14"/>
      <c r="F623" s="14"/>
      <c r="G623" s="14"/>
      <c r="H623" s="14"/>
      <c r="I623" s="14"/>
      <c r="J623" s="24"/>
      <c r="K623" s="14"/>
      <c r="L623" s="14"/>
      <c r="M623" s="14"/>
      <c r="N623" s="14"/>
      <c r="O623" s="14"/>
      <c r="P623" s="14"/>
      <c r="Q623" s="14"/>
      <c r="R623" s="14"/>
      <c r="S623" s="14"/>
      <c r="T623" s="14"/>
      <c r="U623" s="14"/>
      <c r="V623" s="14"/>
      <c r="W623" s="14"/>
      <c r="X623" s="14"/>
      <c r="Y623" s="14"/>
      <c r="Z623" s="14"/>
      <c r="AA623" s="14"/>
    </row>
    <row r="624" spans="1:27" ht="13" x14ac:dyDescent="0.15">
      <c r="A624" s="14"/>
      <c r="B624" s="14"/>
      <c r="C624" s="14"/>
      <c r="D624" s="14"/>
      <c r="E624" s="14"/>
      <c r="F624" s="14"/>
      <c r="G624" s="14"/>
      <c r="H624" s="14"/>
      <c r="I624" s="14"/>
      <c r="J624" s="24"/>
      <c r="K624" s="14"/>
      <c r="L624" s="14"/>
      <c r="M624" s="14"/>
      <c r="N624" s="14"/>
      <c r="O624" s="14"/>
      <c r="P624" s="14"/>
      <c r="Q624" s="14"/>
      <c r="R624" s="14"/>
      <c r="S624" s="14"/>
      <c r="T624" s="14"/>
      <c r="U624" s="14"/>
      <c r="V624" s="14"/>
      <c r="W624" s="14"/>
      <c r="X624" s="14"/>
      <c r="Y624" s="14"/>
      <c r="Z624" s="14"/>
      <c r="AA624" s="14"/>
    </row>
    <row r="625" spans="1:27" ht="13" x14ac:dyDescent="0.15">
      <c r="A625" s="14"/>
      <c r="B625" s="14"/>
      <c r="C625" s="14"/>
      <c r="D625" s="14"/>
      <c r="E625" s="14"/>
      <c r="F625" s="14"/>
      <c r="G625" s="14"/>
      <c r="H625" s="14"/>
      <c r="I625" s="14"/>
      <c r="J625" s="24"/>
      <c r="K625" s="14"/>
      <c r="L625" s="14"/>
      <c r="M625" s="14"/>
      <c r="N625" s="14"/>
      <c r="O625" s="14"/>
      <c r="P625" s="14"/>
      <c r="Q625" s="14"/>
      <c r="R625" s="14"/>
      <c r="S625" s="14"/>
      <c r="T625" s="14"/>
      <c r="U625" s="14"/>
      <c r="V625" s="14"/>
      <c r="W625" s="14"/>
      <c r="X625" s="14"/>
      <c r="Y625" s="14"/>
      <c r="Z625" s="14"/>
      <c r="AA625" s="14"/>
    </row>
    <row r="626" spans="1:27" ht="13" x14ac:dyDescent="0.15">
      <c r="A626" s="14"/>
      <c r="B626" s="14"/>
      <c r="C626" s="14"/>
      <c r="D626" s="14"/>
      <c r="E626" s="14"/>
      <c r="F626" s="14"/>
      <c r="G626" s="14"/>
      <c r="H626" s="14"/>
      <c r="I626" s="14"/>
      <c r="J626" s="24"/>
      <c r="K626" s="14"/>
      <c r="L626" s="14"/>
      <c r="M626" s="14"/>
      <c r="N626" s="14"/>
      <c r="O626" s="14"/>
      <c r="P626" s="14"/>
      <c r="Q626" s="14"/>
      <c r="R626" s="14"/>
      <c r="S626" s="14"/>
      <c r="T626" s="14"/>
      <c r="U626" s="14"/>
      <c r="V626" s="14"/>
      <c r="W626" s="14"/>
      <c r="X626" s="14"/>
      <c r="Y626" s="14"/>
      <c r="Z626" s="14"/>
      <c r="AA626" s="14"/>
    </row>
    <row r="627" spans="1:27" ht="13" x14ac:dyDescent="0.15">
      <c r="A627" s="14"/>
      <c r="B627" s="14"/>
      <c r="C627" s="14"/>
      <c r="D627" s="14"/>
      <c r="E627" s="14"/>
      <c r="F627" s="14"/>
      <c r="G627" s="14"/>
      <c r="H627" s="14"/>
      <c r="I627" s="14"/>
      <c r="J627" s="24"/>
      <c r="K627" s="14"/>
      <c r="L627" s="14"/>
      <c r="M627" s="14"/>
      <c r="N627" s="14"/>
      <c r="O627" s="14"/>
      <c r="P627" s="14"/>
      <c r="Q627" s="14"/>
      <c r="R627" s="14"/>
      <c r="S627" s="14"/>
      <c r="T627" s="14"/>
      <c r="U627" s="14"/>
      <c r="V627" s="14"/>
      <c r="W627" s="14"/>
      <c r="X627" s="14"/>
      <c r="Y627" s="14"/>
      <c r="Z627" s="14"/>
      <c r="AA627" s="14"/>
    </row>
    <row r="628" spans="1:27" ht="13" x14ac:dyDescent="0.15">
      <c r="A628" s="14"/>
      <c r="B628" s="14"/>
      <c r="C628" s="14"/>
      <c r="D628" s="14"/>
      <c r="E628" s="14"/>
      <c r="F628" s="14"/>
      <c r="G628" s="14"/>
      <c r="H628" s="14"/>
      <c r="I628" s="14"/>
      <c r="J628" s="24"/>
      <c r="K628" s="14"/>
      <c r="L628" s="14"/>
      <c r="M628" s="14"/>
      <c r="N628" s="14"/>
      <c r="O628" s="14"/>
      <c r="P628" s="14"/>
      <c r="Q628" s="14"/>
      <c r="R628" s="14"/>
      <c r="S628" s="14"/>
      <c r="T628" s="14"/>
      <c r="U628" s="14"/>
      <c r="V628" s="14"/>
      <c r="W628" s="14"/>
      <c r="X628" s="14"/>
      <c r="Y628" s="14"/>
      <c r="Z628" s="14"/>
      <c r="AA628" s="14"/>
    </row>
    <row r="629" spans="1:27" ht="13" x14ac:dyDescent="0.15">
      <c r="A629" s="14"/>
      <c r="B629" s="14"/>
      <c r="C629" s="14"/>
      <c r="D629" s="14"/>
      <c r="E629" s="14"/>
      <c r="F629" s="14"/>
      <c r="G629" s="14"/>
      <c r="H629" s="14"/>
      <c r="I629" s="14"/>
      <c r="J629" s="24"/>
      <c r="K629" s="14"/>
      <c r="L629" s="14"/>
      <c r="M629" s="14"/>
      <c r="N629" s="14"/>
      <c r="O629" s="14"/>
      <c r="P629" s="14"/>
      <c r="Q629" s="14"/>
      <c r="R629" s="14"/>
      <c r="S629" s="14"/>
      <c r="T629" s="14"/>
      <c r="U629" s="14"/>
      <c r="V629" s="14"/>
      <c r="W629" s="14"/>
      <c r="X629" s="14"/>
      <c r="Y629" s="14"/>
      <c r="Z629" s="14"/>
      <c r="AA629" s="14"/>
    </row>
    <row r="630" spans="1:27" ht="13" x14ac:dyDescent="0.15">
      <c r="A630" s="14"/>
      <c r="B630" s="14"/>
      <c r="C630" s="14"/>
      <c r="D630" s="14"/>
      <c r="E630" s="14"/>
      <c r="F630" s="14"/>
      <c r="G630" s="14"/>
      <c r="H630" s="14"/>
      <c r="I630" s="14"/>
      <c r="J630" s="24"/>
      <c r="K630" s="14"/>
      <c r="L630" s="14"/>
      <c r="M630" s="14"/>
      <c r="N630" s="14"/>
      <c r="O630" s="14"/>
      <c r="P630" s="14"/>
      <c r="Q630" s="14"/>
      <c r="R630" s="14"/>
      <c r="S630" s="14"/>
      <c r="T630" s="14"/>
      <c r="U630" s="14"/>
      <c r="V630" s="14"/>
      <c r="W630" s="14"/>
      <c r="X630" s="14"/>
      <c r="Y630" s="14"/>
      <c r="Z630" s="14"/>
      <c r="AA630" s="14"/>
    </row>
    <row r="631" spans="1:27" ht="13" x14ac:dyDescent="0.15">
      <c r="A631" s="14"/>
      <c r="B631" s="14"/>
      <c r="C631" s="14"/>
      <c r="D631" s="14"/>
      <c r="E631" s="14"/>
      <c r="F631" s="14"/>
      <c r="G631" s="14"/>
      <c r="H631" s="14"/>
      <c r="I631" s="14"/>
      <c r="J631" s="24"/>
      <c r="K631" s="14"/>
      <c r="L631" s="14"/>
      <c r="M631" s="14"/>
      <c r="N631" s="14"/>
      <c r="O631" s="14"/>
      <c r="P631" s="14"/>
      <c r="Q631" s="14"/>
      <c r="R631" s="14"/>
      <c r="S631" s="14"/>
      <c r="T631" s="14"/>
      <c r="U631" s="14"/>
      <c r="V631" s="14"/>
      <c r="W631" s="14"/>
      <c r="X631" s="14"/>
      <c r="Y631" s="14"/>
      <c r="Z631" s="14"/>
      <c r="AA631" s="14"/>
    </row>
    <row r="632" spans="1:27" ht="13" x14ac:dyDescent="0.15">
      <c r="A632" s="14"/>
      <c r="B632" s="14"/>
      <c r="C632" s="14"/>
      <c r="D632" s="14"/>
      <c r="E632" s="14"/>
      <c r="F632" s="14"/>
      <c r="G632" s="14"/>
      <c r="H632" s="14"/>
      <c r="I632" s="14"/>
      <c r="J632" s="24"/>
      <c r="K632" s="14"/>
      <c r="L632" s="14"/>
      <c r="M632" s="14"/>
      <c r="N632" s="14"/>
      <c r="O632" s="14"/>
      <c r="P632" s="14"/>
      <c r="Q632" s="14"/>
      <c r="R632" s="14"/>
      <c r="S632" s="14"/>
      <c r="T632" s="14"/>
      <c r="U632" s="14"/>
      <c r="V632" s="14"/>
      <c r="W632" s="14"/>
      <c r="X632" s="14"/>
      <c r="Y632" s="14"/>
      <c r="Z632" s="14"/>
      <c r="AA632" s="14"/>
    </row>
    <row r="633" spans="1:27" ht="13" x14ac:dyDescent="0.15">
      <c r="A633" s="14"/>
      <c r="B633" s="14"/>
      <c r="C633" s="14"/>
      <c r="D633" s="14"/>
      <c r="E633" s="14"/>
      <c r="F633" s="14"/>
      <c r="G633" s="14"/>
      <c r="H633" s="14"/>
      <c r="I633" s="14"/>
      <c r="J633" s="24"/>
      <c r="K633" s="14"/>
      <c r="L633" s="14"/>
      <c r="M633" s="14"/>
      <c r="N633" s="14"/>
      <c r="O633" s="14"/>
      <c r="P633" s="14"/>
      <c r="Q633" s="14"/>
      <c r="R633" s="14"/>
      <c r="S633" s="14"/>
      <c r="T633" s="14"/>
      <c r="U633" s="14"/>
      <c r="V633" s="14"/>
      <c r="W633" s="14"/>
      <c r="X633" s="14"/>
      <c r="Y633" s="14"/>
      <c r="Z633" s="14"/>
      <c r="AA633" s="14"/>
    </row>
    <row r="634" spans="1:27" ht="13" x14ac:dyDescent="0.15">
      <c r="A634" s="14"/>
      <c r="B634" s="14"/>
      <c r="C634" s="14"/>
      <c r="D634" s="14"/>
      <c r="E634" s="14"/>
      <c r="F634" s="14"/>
      <c r="G634" s="14"/>
      <c r="H634" s="14"/>
      <c r="I634" s="14"/>
      <c r="J634" s="24"/>
      <c r="K634" s="14"/>
      <c r="L634" s="14"/>
      <c r="M634" s="14"/>
      <c r="N634" s="14"/>
      <c r="O634" s="14"/>
      <c r="P634" s="14"/>
      <c r="Q634" s="14"/>
      <c r="R634" s="14"/>
      <c r="S634" s="14"/>
      <c r="T634" s="14"/>
      <c r="U634" s="14"/>
      <c r="V634" s="14"/>
      <c r="W634" s="14"/>
      <c r="X634" s="14"/>
      <c r="Y634" s="14"/>
      <c r="Z634" s="14"/>
      <c r="AA634" s="14"/>
    </row>
    <row r="635" spans="1:27" ht="13" x14ac:dyDescent="0.15">
      <c r="A635" s="14"/>
      <c r="B635" s="14"/>
      <c r="C635" s="14"/>
      <c r="D635" s="14"/>
      <c r="E635" s="14"/>
      <c r="F635" s="14"/>
      <c r="G635" s="14"/>
      <c r="H635" s="14"/>
      <c r="I635" s="14"/>
      <c r="J635" s="24"/>
      <c r="K635" s="14"/>
      <c r="L635" s="14"/>
      <c r="M635" s="14"/>
      <c r="N635" s="14"/>
      <c r="O635" s="14"/>
      <c r="P635" s="14"/>
      <c r="Q635" s="14"/>
      <c r="R635" s="14"/>
      <c r="S635" s="14"/>
      <c r="T635" s="14"/>
      <c r="U635" s="14"/>
      <c r="V635" s="14"/>
      <c r="W635" s="14"/>
      <c r="X635" s="14"/>
      <c r="Y635" s="14"/>
      <c r="Z635" s="14"/>
      <c r="AA635" s="14"/>
    </row>
    <row r="636" spans="1:27" ht="13" x14ac:dyDescent="0.15">
      <c r="A636" s="14"/>
      <c r="B636" s="14"/>
      <c r="C636" s="14"/>
      <c r="D636" s="14"/>
      <c r="E636" s="14"/>
      <c r="F636" s="14"/>
      <c r="G636" s="14"/>
      <c r="H636" s="14"/>
      <c r="I636" s="14"/>
      <c r="J636" s="24"/>
      <c r="K636" s="14"/>
      <c r="L636" s="14"/>
      <c r="M636" s="14"/>
      <c r="N636" s="14"/>
      <c r="O636" s="14"/>
      <c r="P636" s="14"/>
      <c r="Q636" s="14"/>
      <c r="R636" s="14"/>
      <c r="S636" s="14"/>
      <c r="T636" s="14"/>
      <c r="U636" s="14"/>
      <c r="V636" s="14"/>
      <c r="W636" s="14"/>
      <c r="X636" s="14"/>
      <c r="Y636" s="14"/>
      <c r="Z636" s="14"/>
      <c r="AA636" s="14"/>
    </row>
    <row r="637" spans="1:27" ht="13" x14ac:dyDescent="0.15">
      <c r="A637" s="14"/>
      <c r="B637" s="14"/>
      <c r="C637" s="14"/>
      <c r="D637" s="14"/>
      <c r="E637" s="14"/>
      <c r="F637" s="14"/>
      <c r="G637" s="14"/>
      <c r="H637" s="14"/>
      <c r="I637" s="14"/>
      <c r="J637" s="24"/>
      <c r="K637" s="14"/>
      <c r="L637" s="14"/>
      <c r="M637" s="14"/>
      <c r="N637" s="14"/>
      <c r="O637" s="14"/>
      <c r="P637" s="14"/>
      <c r="Q637" s="14"/>
      <c r="R637" s="14"/>
      <c r="S637" s="14"/>
      <c r="T637" s="14"/>
      <c r="U637" s="14"/>
      <c r="V637" s="14"/>
      <c r="W637" s="14"/>
      <c r="X637" s="14"/>
      <c r="Y637" s="14"/>
      <c r="Z637" s="14"/>
      <c r="AA637" s="14"/>
    </row>
    <row r="638" spans="1:27" ht="13" x14ac:dyDescent="0.15">
      <c r="A638" s="14"/>
      <c r="B638" s="14"/>
      <c r="C638" s="14"/>
      <c r="D638" s="14"/>
      <c r="E638" s="14"/>
      <c r="F638" s="14"/>
      <c r="G638" s="14"/>
      <c r="H638" s="14"/>
      <c r="I638" s="14"/>
      <c r="J638" s="24"/>
      <c r="K638" s="14"/>
      <c r="L638" s="14"/>
      <c r="M638" s="14"/>
      <c r="N638" s="14"/>
      <c r="O638" s="14"/>
      <c r="P638" s="14"/>
      <c r="Q638" s="14"/>
      <c r="R638" s="14"/>
      <c r="S638" s="14"/>
      <c r="T638" s="14"/>
      <c r="U638" s="14"/>
      <c r="V638" s="14"/>
      <c r="W638" s="14"/>
      <c r="X638" s="14"/>
      <c r="Y638" s="14"/>
      <c r="Z638" s="14"/>
      <c r="AA638" s="14"/>
    </row>
    <row r="639" spans="1:27" ht="13" x14ac:dyDescent="0.15">
      <c r="A639" s="14"/>
      <c r="B639" s="14"/>
      <c r="C639" s="14"/>
      <c r="D639" s="14"/>
      <c r="E639" s="14"/>
      <c r="F639" s="14"/>
      <c r="G639" s="14"/>
      <c r="H639" s="14"/>
      <c r="I639" s="14"/>
      <c r="J639" s="24"/>
      <c r="K639" s="14"/>
      <c r="L639" s="14"/>
      <c r="M639" s="14"/>
      <c r="N639" s="14"/>
      <c r="O639" s="14"/>
      <c r="P639" s="14"/>
      <c r="Q639" s="14"/>
      <c r="R639" s="14"/>
      <c r="S639" s="14"/>
      <c r="T639" s="14"/>
      <c r="U639" s="14"/>
      <c r="V639" s="14"/>
      <c r="W639" s="14"/>
      <c r="X639" s="14"/>
      <c r="Y639" s="14"/>
      <c r="Z639" s="14"/>
      <c r="AA639" s="14"/>
    </row>
    <row r="640" spans="1:27" ht="13" x14ac:dyDescent="0.15">
      <c r="A640" s="14"/>
      <c r="B640" s="14"/>
      <c r="C640" s="14"/>
      <c r="D640" s="14"/>
      <c r="E640" s="14"/>
      <c r="F640" s="14"/>
      <c r="G640" s="14"/>
      <c r="H640" s="14"/>
      <c r="I640" s="14"/>
      <c r="J640" s="24"/>
      <c r="K640" s="14"/>
      <c r="L640" s="14"/>
      <c r="M640" s="14"/>
      <c r="N640" s="14"/>
      <c r="O640" s="14"/>
      <c r="P640" s="14"/>
      <c r="Q640" s="14"/>
      <c r="R640" s="14"/>
      <c r="S640" s="14"/>
      <c r="T640" s="14"/>
      <c r="U640" s="14"/>
      <c r="V640" s="14"/>
      <c r="W640" s="14"/>
      <c r="X640" s="14"/>
      <c r="Y640" s="14"/>
      <c r="Z640" s="14"/>
      <c r="AA640" s="14"/>
    </row>
    <row r="641" spans="1:27" ht="13" x14ac:dyDescent="0.15">
      <c r="A641" s="14"/>
      <c r="B641" s="14"/>
      <c r="C641" s="14"/>
      <c r="D641" s="14"/>
      <c r="E641" s="14"/>
      <c r="F641" s="14"/>
      <c r="G641" s="14"/>
      <c r="H641" s="14"/>
      <c r="I641" s="14"/>
      <c r="J641" s="24"/>
      <c r="K641" s="14"/>
      <c r="L641" s="14"/>
      <c r="M641" s="14"/>
      <c r="N641" s="14"/>
      <c r="O641" s="14"/>
      <c r="P641" s="14"/>
      <c r="Q641" s="14"/>
      <c r="R641" s="14"/>
      <c r="S641" s="14"/>
      <c r="T641" s="14"/>
      <c r="U641" s="14"/>
      <c r="V641" s="14"/>
      <c r="W641" s="14"/>
      <c r="X641" s="14"/>
      <c r="Y641" s="14"/>
      <c r="Z641" s="14"/>
      <c r="AA641" s="14"/>
    </row>
    <row r="642" spans="1:27" ht="13" x14ac:dyDescent="0.15">
      <c r="A642" s="14"/>
      <c r="B642" s="14"/>
      <c r="C642" s="14"/>
      <c r="D642" s="14"/>
      <c r="E642" s="14"/>
      <c r="F642" s="14"/>
      <c r="G642" s="14"/>
      <c r="H642" s="14"/>
      <c r="I642" s="14"/>
      <c r="J642" s="24"/>
      <c r="K642" s="14"/>
      <c r="L642" s="14"/>
      <c r="M642" s="14"/>
      <c r="N642" s="14"/>
      <c r="O642" s="14"/>
      <c r="P642" s="14"/>
      <c r="Q642" s="14"/>
      <c r="R642" s="14"/>
      <c r="S642" s="14"/>
      <c r="T642" s="14"/>
      <c r="U642" s="14"/>
      <c r="V642" s="14"/>
      <c r="W642" s="14"/>
      <c r="X642" s="14"/>
      <c r="Y642" s="14"/>
      <c r="Z642" s="14"/>
      <c r="AA642" s="14"/>
    </row>
    <row r="643" spans="1:27" ht="13" x14ac:dyDescent="0.15">
      <c r="A643" s="14"/>
      <c r="B643" s="14"/>
      <c r="C643" s="14"/>
      <c r="D643" s="14"/>
      <c r="E643" s="14"/>
      <c r="F643" s="14"/>
      <c r="G643" s="14"/>
      <c r="H643" s="14"/>
      <c r="I643" s="14"/>
      <c r="J643" s="24"/>
      <c r="K643" s="14"/>
      <c r="L643" s="14"/>
      <c r="M643" s="14"/>
      <c r="N643" s="14"/>
      <c r="O643" s="14"/>
      <c r="P643" s="14"/>
      <c r="Q643" s="14"/>
      <c r="R643" s="14"/>
      <c r="S643" s="14"/>
      <c r="T643" s="14"/>
      <c r="U643" s="14"/>
      <c r="V643" s="14"/>
      <c r="W643" s="14"/>
      <c r="X643" s="14"/>
      <c r="Y643" s="14"/>
      <c r="Z643" s="14"/>
      <c r="AA643" s="14"/>
    </row>
    <row r="644" spans="1:27" ht="13" x14ac:dyDescent="0.15">
      <c r="A644" s="14"/>
      <c r="B644" s="14"/>
      <c r="C644" s="14"/>
      <c r="D644" s="14"/>
      <c r="E644" s="14"/>
      <c r="F644" s="14"/>
      <c r="G644" s="14"/>
      <c r="H644" s="14"/>
      <c r="I644" s="14"/>
      <c r="J644" s="24"/>
      <c r="K644" s="14"/>
      <c r="L644" s="14"/>
      <c r="M644" s="14"/>
      <c r="N644" s="14"/>
      <c r="O644" s="14"/>
      <c r="P644" s="14"/>
      <c r="Q644" s="14"/>
      <c r="R644" s="14"/>
      <c r="S644" s="14"/>
      <c r="T644" s="14"/>
      <c r="U644" s="14"/>
      <c r="V644" s="14"/>
      <c r="W644" s="14"/>
      <c r="X644" s="14"/>
      <c r="Y644" s="14"/>
      <c r="Z644" s="14"/>
      <c r="AA644" s="14"/>
    </row>
    <row r="645" spans="1:27" ht="13" x14ac:dyDescent="0.15">
      <c r="A645" s="14"/>
      <c r="B645" s="14"/>
      <c r="C645" s="14"/>
      <c r="D645" s="14"/>
      <c r="E645" s="14"/>
      <c r="F645" s="14"/>
      <c r="G645" s="14"/>
      <c r="H645" s="14"/>
      <c r="I645" s="14"/>
      <c r="J645" s="24"/>
      <c r="K645" s="14"/>
      <c r="L645" s="14"/>
      <c r="M645" s="14"/>
      <c r="N645" s="14"/>
      <c r="O645" s="14"/>
      <c r="P645" s="14"/>
      <c r="Q645" s="14"/>
      <c r="R645" s="14"/>
      <c r="S645" s="14"/>
      <c r="T645" s="14"/>
      <c r="U645" s="14"/>
      <c r="V645" s="14"/>
      <c r="W645" s="14"/>
      <c r="X645" s="14"/>
      <c r="Y645" s="14"/>
      <c r="Z645" s="14"/>
      <c r="AA645" s="14"/>
    </row>
    <row r="646" spans="1:27" ht="13" x14ac:dyDescent="0.15">
      <c r="A646" s="14"/>
      <c r="B646" s="14"/>
      <c r="C646" s="14"/>
      <c r="D646" s="14"/>
      <c r="E646" s="14"/>
      <c r="F646" s="14"/>
      <c r="G646" s="14"/>
      <c r="H646" s="14"/>
      <c r="I646" s="14"/>
      <c r="J646" s="24"/>
      <c r="K646" s="14"/>
      <c r="L646" s="14"/>
      <c r="M646" s="14"/>
      <c r="N646" s="14"/>
      <c r="O646" s="14"/>
      <c r="P646" s="14"/>
      <c r="Q646" s="14"/>
      <c r="R646" s="14"/>
      <c r="S646" s="14"/>
      <c r="T646" s="14"/>
      <c r="U646" s="14"/>
      <c r="V646" s="14"/>
      <c r="W646" s="14"/>
      <c r="X646" s="14"/>
      <c r="Y646" s="14"/>
      <c r="Z646" s="14"/>
      <c r="AA646" s="14"/>
    </row>
    <row r="647" spans="1:27" ht="13" x14ac:dyDescent="0.15">
      <c r="A647" s="14"/>
      <c r="B647" s="14"/>
      <c r="C647" s="14"/>
      <c r="D647" s="14"/>
      <c r="E647" s="14"/>
      <c r="F647" s="14"/>
      <c r="G647" s="14"/>
      <c r="H647" s="14"/>
      <c r="I647" s="14"/>
      <c r="J647" s="24"/>
      <c r="K647" s="14"/>
      <c r="L647" s="14"/>
      <c r="M647" s="14"/>
      <c r="N647" s="14"/>
      <c r="O647" s="14"/>
      <c r="P647" s="14"/>
      <c r="Q647" s="14"/>
      <c r="R647" s="14"/>
      <c r="S647" s="14"/>
      <c r="T647" s="14"/>
      <c r="U647" s="14"/>
      <c r="V647" s="14"/>
      <c r="W647" s="14"/>
      <c r="X647" s="14"/>
      <c r="Y647" s="14"/>
      <c r="Z647" s="14"/>
      <c r="AA647" s="14"/>
    </row>
    <row r="648" spans="1:27" ht="13" x14ac:dyDescent="0.15">
      <c r="A648" s="14"/>
      <c r="B648" s="14"/>
      <c r="C648" s="14"/>
      <c r="D648" s="14"/>
      <c r="E648" s="14"/>
      <c r="F648" s="14"/>
      <c r="G648" s="14"/>
      <c r="H648" s="14"/>
      <c r="I648" s="14"/>
      <c r="J648" s="24"/>
      <c r="K648" s="14"/>
      <c r="L648" s="14"/>
      <c r="M648" s="14"/>
      <c r="N648" s="14"/>
      <c r="O648" s="14"/>
      <c r="P648" s="14"/>
      <c r="Q648" s="14"/>
      <c r="R648" s="14"/>
      <c r="S648" s="14"/>
      <c r="T648" s="14"/>
      <c r="U648" s="14"/>
      <c r="V648" s="14"/>
      <c r="W648" s="14"/>
      <c r="X648" s="14"/>
      <c r="Y648" s="14"/>
      <c r="Z648" s="14"/>
      <c r="AA648" s="14"/>
    </row>
    <row r="649" spans="1:27" ht="13" x14ac:dyDescent="0.15">
      <c r="A649" s="14"/>
      <c r="B649" s="14"/>
      <c r="C649" s="14"/>
      <c r="D649" s="14"/>
      <c r="E649" s="14"/>
      <c r="F649" s="14"/>
      <c r="G649" s="14"/>
      <c r="H649" s="14"/>
      <c r="I649" s="14"/>
      <c r="J649" s="24"/>
      <c r="K649" s="14"/>
      <c r="L649" s="14"/>
      <c r="M649" s="14"/>
      <c r="N649" s="14"/>
      <c r="O649" s="14"/>
      <c r="P649" s="14"/>
      <c r="Q649" s="14"/>
      <c r="R649" s="14"/>
      <c r="S649" s="14"/>
      <c r="T649" s="14"/>
      <c r="U649" s="14"/>
      <c r="V649" s="14"/>
      <c r="W649" s="14"/>
      <c r="X649" s="14"/>
      <c r="Y649" s="14"/>
      <c r="Z649" s="14"/>
      <c r="AA649" s="14"/>
    </row>
    <row r="650" spans="1:27" ht="13" x14ac:dyDescent="0.15">
      <c r="A650" s="14"/>
      <c r="B650" s="14"/>
      <c r="C650" s="14"/>
      <c r="D650" s="14"/>
      <c r="E650" s="14"/>
      <c r="F650" s="14"/>
      <c r="G650" s="14"/>
      <c r="H650" s="14"/>
      <c r="I650" s="14"/>
      <c r="J650" s="24"/>
      <c r="K650" s="14"/>
      <c r="L650" s="14"/>
      <c r="M650" s="14"/>
      <c r="N650" s="14"/>
      <c r="O650" s="14"/>
      <c r="P650" s="14"/>
      <c r="Q650" s="14"/>
      <c r="R650" s="14"/>
      <c r="S650" s="14"/>
      <c r="T650" s="14"/>
      <c r="U650" s="14"/>
      <c r="V650" s="14"/>
      <c r="W650" s="14"/>
      <c r="X650" s="14"/>
      <c r="Y650" s="14"/>
      <c r="Z650" s="14"/>
      <c r="AA650" s="14"/>
    </row>
    <row r="651" spans="1:27" ht="13" x14ac:dyDescent="0.15">
      <c r="A651" s="14"/>
      <c r="B651" s="14"/>
      <c r="C651" s="14"/>
      <c r="D651" s="14"/>
      <c r="E651" s="14"/>
      <c r="F651" s="14"/>
      <c r="G651" s="14"/>
      <c r="H651" s="14"/>
      <c r="I651" s="14"/>
      <c r="J651" s="24"/>
      <c r="K651" s="14"/>
      <c r="L651" s="14"/>
      <c r="M651" s="14"/>
      <c r="N651" s="14"/>
      <c r="O651" s="14"/>
      <c r="P651" s="14"/>
      <c r="Q651" s="14"/>
      <c r="R651" s="14"/>
      <c r="S651" s="14"/>
      <c r="T651" s="14"/>
      <c r="U651" s="14"/>
      <c r="V651" s="14"/>
      <c r="W651" s="14"/>
      <c r="X651" s="14"/>
      <c r="Y651" s="14"/>
      <c r="Z651" s="14"/>
      <c r="AA651" s="14"/>
    </row>
    <row r="652" spans="1:27" ht="13" x14ac:dyDescent="0.15">
      <c r="A652" s="14"/>
      <c r="B652" s="14"/>
      <c r="C652" s="14"/>
      <c r="D652" s="14"/>
      <c r="E652" s="14"/>
      <c r="F652" s="14"/>
      <c r="G652" s="14"/>
      <c r="H652" s="14"/>
      <c r="I652" s="14"/>
      <c r="J652" s="24"/>
      <c r="K652" s="14"/>
      <c r="L652" s="14"/>
      <c r="M652" s="14"/>
      <c r="N652" s="14"/>
      <c r="O652" s="14"/>
      <c r="P652" s="14"/>
      <c r="Q652" s="14"/>
      <c r="R652" s="14"/>
      <c r="S652" s="14"/>
      <c r="T652" s="14"/>
      <c r="U652" s="14"/>
      <c r="V652" s="14"/>
      <c r="W652" s="14"/>
      <c r="X652" s="14"/>
      <c r="Y652" s="14"/>
      <c r="Z652" s="14"/>
      <c r="AA652" s="14"/>
    </row>
    <row r="653" spans="1:27" ht="13" x14ac:dyDescent="0.15">
      <c r="A653" s="14"/>
      <c r="B653" s="14"/>
      <c r="C653" s="14"/>
      <c r="D653" s="14"/>
      <c r="E653" s="14"/>
      <c r="F653" s="14"/>
      <c r="G653" s="14"/>
      <c r="H653" s="14"/>
      <c r="I653" s="14"/>
      <c r="J653" s="24"/>
      <c r="K653" s="14"/>
      <c r="L653" s="14"/>
      <c r="M653" s="14"/>
      <c r="N653" s="14"/>
      <c r="O653" s="14"/>
      <c r="P653" s="14"/>
      <c r="Q653" s="14"/>
      <c r="R653" s="14"/>
      <c r="S653" s="14"/>
      <c r="T653" s="14"/>
      <c r="U653" s="14"/>
      <c r="V653" s="14"/>
      <c r="W653" s="14"/>
      <c r="X653" s="14"/>
      <c r="Y653" s="14"/>
      <c r="Z653" s="14"/>
      <c r="AA653" s="14"/>
    </row>
    <row r="654" spans="1:27" ht="13" x14ac:dyDescent="0.15">
      <c r="A654" s="14"/>
      <c r="B654" s="14"/>
      <c r="C654" s="14"/>
      <c r="D654" s="14"/>
      <c r="E654" s="14"/>
      <c r="F654" s="14"/>
      <c r="G654" s="14"/>
      <c r="H654" s="14"/>
      <c r="I654" s="14"/>
      <c r="J654" s="24"/>
      <c r="K654" s="14"/>
      <c r="L654" s="14"/>
      <c r="M654" s="14"/>
      <c r="N654" s="14"/>
      <c r="O654" s="14"/>
      <c r="P654" s="14"/>
      <c r="Q654" s="14"/>
      <c r="R654" s="14"/>
      <c r="S654" s="14"/>
      <c r="T654" s="14"/>
      <c r="U654" s="14"/>
      <c r="V654" s="14"/>
      <c r="W654" s="14"/>
      <c r="X654" s="14"/>
      <c r="Y654" s="14"/>
      <c r="Z654" s="14"/>
      <c r="AA654" s="14"/>
    </row>
    <row r="655" spans="1:27" ht="13" x14ac:dyDescent="0.15">
      <c r="A655" s="14"/>
      <c r="B655" s="14"/>
      <c r="C655" s="14"/>
      <c r="D655" s="14"/>
      <c r="E655" s="14"/>
      <c r="F655" s="14"/>
      <c r="G655" s="14"/>
      <c r="H655" s="14"/>
      <c r="I655" s="14"/>
      <c r="J655" s="24"/>
      <c r="K655" s="14"/>
      <c r="L655" s="14"/>
      <c r="M655" s="14"/>
      <c r="N655" s="14"/>
      <c r="O655" s="14"/>
      <c r="P655" s="14"/>
      <c r="Q655" s="14"/>
      <c r="R655" s="14"/>
      <c r="S655" s="14"/>
      <c r="T655" s="14"/>
      <c r="U655" s="14"/>
      <c r="V655" s="14"/>
      <c r="W655" s="14"/>
      <c r="X655" s="14"/>
      <c r="Y655" s="14"/>
      <c r="Z655" s="14"/>
      <c r="AA655" s="14"/>
    </row>
    <row r="656" spans="1:27" ht="13" x14ac:dyDescent="0.15">
      <c r="A656" s="14"/>
      <c r="B656" s="14"/>
      <c r="C656" s="14"/>
      <c r="D656" s="14"/>
      <c r="E656" s="14"/>
      <c r="F656" s="14"/>
      <c r="G656" s="14"/>
      <c r="H656" s="14"/>
      <c r="I656" s="14"/>
      <c r="J656" s="24"/>
      <c r="K656" s="14"/>
      <c r="L656" s="14"/>
      <c r="M656" s="14"/>
      <c r="N656" s="14"/>
      <c r="O656" s="14"/>
      <c r="P656" s="14"/>
      <c r="Q656" s="14"/>
      <c r="R656" s="14"/>
      <c r="S656" s="14"/>
      <c r="T656" s="14"/>
      <c r="U656" s="14"/>
      <c r="V656" s="14"/>
      <c r="W656" s="14"/>
      <c r="X656" s="14"/>
      <c r="Y656" s="14"/>
      <c r="Z656" s="14"/>
      <c r="AA656" s="14"/>
    </row>
    <row r="657" spans="1:27" ht="13" x14ac:dyDescent="0.15">
      <c r="A657" s="14"/>
      <c r="B657" s="14"/>
      <c r="C657" s="14"/>
      <c r="D657" s="14"/>
      <c r="E657" s="14"/>
      <c r="F657" s="14"/>
      <c r="G657" s="14"/>
      <c r="H657" s="14"/>
      <c r="I657" s="14"/>
      <c r="J657" s="24"/>
      <c r="K657" s="14"/>
      <c r="L657" s="14"/>
      <c r="M657" s="14"/>
      <c r="N657" s="14"/>
      <c r="O657" s="14"/>
      <c r="P657" s="14"/>
      <c r="Q657" s="14"/>
      <c r="R657" s="14"/>
      <c r="S657" s="14"/>
      <c r="T657" s="14"/>
      <c r="U657" s="14"/>
      <c r="V657" s="14"/>
      <c r="W657" s="14"/>
      <c r="X657" s="14"/>
      <c r="Y657" s="14"/>
      <c r="Z657" s="14"/>
      <c r="AA657" s="14"/>
    </row>
    <row r="658" spans="1:27" ht="13" x14ac:dyDescent="0.15">
      <c r="A658" s="14"/>
      <c r="B658" s="14"/>
      <c r="C658" s="14"/>
      <c r="D658" s="14"/>
      <c r="E658" s="14"/>
      <c r="F658" s="14"/>
      <c r="G658" s="14"/>
      <c r="H658" s="14"/>
      <c r="I658" s="14"/>
      <c r="J658" s="24"/>
      <c r="K658" s="14"/>
      <c r="L658" s="14"/>
      <c r="M658" s="14"/>
      <c r="N658" s="14"/>
      <c r="O658" s="14"/>
      <c r="P658" s="14"/>
      <c r="Q658" s="14"/>
      <c r="R658" s="14"/>
      <c r="S658" s="14"/>
      <c r="T658" s="14"/>
      <c r="U658" s="14"/>
      <c r="V658" s="14"/>
      <c r="W658" s="14"/>
      <c r="X658" s="14"/>
      <c r="Y658" s="14"/>
      <c r="Z658" s="14"/>
      <c r="AA658" s="14"/>
    </row>
    <row r="659" spans="1:27" ht="13" x14ac:dyDescent="0.15">
      <c r="A659" s="14"/>
      <c r="B659" s="14"/>
      <c r="C659" s="14"/>
      <c r="D659" s="14"/>
      <c r="E659" s="14"/>
      <c r="F659" s="14"/>
      <c r="G659" s="14"/>
      <c r="H659" s="14"/>
      <c r="I659" s="14"/>
      <c r="J659" s="24"/>
      <c r="K659" s="14"/>
      <c r="L659" s="14"/>
      <c r="M659" s="14"/>
      <c r="N659" s="14"/>
      <c r="O659" s="14"/>
      <c r="P659" s="14"/>
      <c r="Q659" s="14"/>
      <c r="R659" s="14"/>
      <c r="S659" s="14"/>
      <c r="T659" s="14"/>
      <c r="U659" s="14"/>
      <c r="V659" s="14"/>
      <c r="W659" s="14"/>
      <c r="X659" s="14"/>
      <c r="Y659" s="14"/>
      <c r="Z659" s="14"/>
      <c r="AA659" s="14"/>
    </row>
    <row r="660" spans="1:27" ht="13" x14ac:dyDescent="0.15">
      <c r="A660" s="14"/>
      <c r="B660" s="14"/>
      <c r="C660" s="14"/>
      <c r="D660" s="14"/>
      <c r="E660" s="14"/>
      <c r="F660" s="14"/>
      <c r="G660" s="14"/>
      <c r="H660" s="14"/>
      <c r="I660" s="14"/>
      <c r="J660" s="24"/>
      <c r="K660" s="14"/>
      <c r="L660" s="14"/>
      <c r="M660" s="14"/>
      <c r="N660" s="14"/>
      <c r="O660" s="14"/>
      <c r="P660" s="14"/>
      <c r="Q660" s="14"/>
      <c r="R660" s="14"/>
      <c r="S660" s="14"/>
      <c r="T660" s="14"/>
      <c r="U660" s="14"/>
      <c r="V660" s="14"/>
      <c r="W660" s="14"/>
      <c r="X660" s="14"/>
      <c r="Y660" s="14"/>
      <c r="Z660" s="14"/>
      <c r="AA660" s="14"/>
    </row>
    <row r="661" spans="1:27" ht="13" x14ac:dyDescent="0.15">
      <c r="A661" s="14"/>
      <c r="B661" s="14"/>
      <c r="C661" s="14"/>
      <c r="D661" s="14"/>
      <c r="E661" s="14"/>
      <c r="F661" s="14"/>
      <c r="G661" s="14"/>
      <c r="H661" s="14"/>
      <c r="I661" s="14"/>
      <c r="J661" s="24"/>
      <c r="K661" s="14"/>
      <c r="L661" s="14"/>
      <c r="M661" s="14"/>
      <c r="N661" s="14"/>
      <c r="O661" s="14"/>
      <c r="P661" s="14"/>
      <c r="Q661" s="14"/>
      <c r="R661" s="14"/>
      <c r="S661" s="14"/>
      <c r="T661" s="14"/>
      <c r="U661" s="14"/>
      <c r="V661" s="14"/>
      <c r="W661" s="14"/>
      <c r="X661" s="14"/>
      <c r="Y661" s="14"/>
      <c r="Z661" s="14"/>
      <c r="AA661" s="14"/>
    </row>
    <row r="662" spans="1:27" ht="13" x14ac:dyDescent="0.15">
      <c r="A662" s="14"/>
      <c r="B662" s="14"/>
      <c r="C662" s="14"/>
      <c r="D662" s="14"/>
      <c r="E662" s="14"/>
      <c r="F662" s="14"/>
      <c r="G662" s="14"/>
      <c r="H662" s="14"/>
      <c r="I662" s="14"/>
      <c r="J662" s="24"/>
      <c r="K662" s="14"/>
      <c r="L662" s="14"/>
      <c r="M662" s="14"/>
      <c r="N662" s="14"/>
      <c r="O662" s="14"/>
      <c r="P662" s="14"/>
      <c r="Q662" s="14"/>
      <c r="R662" s="14"/>
      <c r="S662" s="14"/>
      <c r="T662" s="14"/>
      <c r="U662" s="14"/>
      <c r="V662" s="14"/>
      <c r="W662" s="14"/>
      <c r="X662" s="14"/>
      <c r="Y662" s="14"/>
      <c r="Z662" s="14"/>
      <c r="AA662" s="14"/>
    </row>
    <row r="663" spans="1:27" ht="13" x14ac:dyDescent="0.15">
      <c r="A663" s="14"/>
      <c r="B663" s="14"/>
      <c r="C663" s="14"/>
      <c r="D663" s="14"/>
      <c r="E663" s="14"/>
      <c r="F663" s="14"/>
      <c r="G663" s="14"/>
      <c r="H663" s="14"/>
      <c r="I663" s="14"/>
      <c r="J663" s="24"/>
      <c r="K663" s="14"/>
      <c r="L663" s="14"/>
      <c r="M663" s="14"/>
      <c r="N663" s="14"/>
      <c r="O663" s="14"/>
      <c r="P663" s="14"/>
      <c r="Q663" s="14"/>
      <c r="R663" s="14"/>
      <c r="S663" s="14"/>
      <c r="T663" s="14"/>
      <c r="U663" s="14"/>
      <c r="V663" s="14"/>
      <c r="W663" s="14"/>
      <c r="X663" s="14"/>
      <c r="Y663" s="14"/>
      <c r="Z663" s="14"/>
      <c r="AA663" s="14"/>
    </row>
    <row r="664" spans="1:27" ht="13" x14ac:dyDescent="0.15">
      <c r="A664" s="14"/>
      <c r="B664" s="14"/>
      <c r="C664" s="14"/>
      <c r="D664" s="14"/>
      <c r="E664" s="14"/>
      <c r="F664" s="14"/>
      <c r="G664" s="14"/>
      <c r="H664" s="14"/>
      <c r="I664" s="14"/>
      <c r="J664" s="24"/>
      <c r="K664" s="14"/>
      <c r="L664" s="14"/>
      <c r="M664" s="14"/>
      <c r="N664" s="14"/>
      <c r="O664" s="14"/>
      <c r="P664" s="14"/>
      <c r="Q664" s="14"/>
      <c r="R664" s="14"/>
      <c r="S664" s="14"/>
      <c r="T664" s="14"/>
      <c r="U664" s="14"/>
      <c r="V664" s="14"/>
      <c r="W664" s="14"/>
      <c r="X664" s="14"/>
      <c r="Y664" s="14"/>
      <c r="Z664" s="14"/>
      <c r="AA664" s="14"/>
    </row>
    <row r="665" spans="1:27" ht="13" x14ac:dyDescent="0.15">
      <c r="A665" s="14"/>
      <c r="B665" s="14"/>
      <c r="C665" s="14"/>
      <c r="D665" s="14"/>
      <c r="E665" s="14"/>
      <c r="F665" s="14"/>
      <c r="G665" s="14"/>
      <c r="H665" s="14"/>
      <c r="I665" s="14"/>
      <c r="J665" s="24"/>
      <c r="K665" s="14"/>
      <c r="L665" s="14"/>
      <c r="M665" s="14"/>
      <c r="N665" s="14"/>
      <c r="O665" s="14"/>
      <c r="P665" s="14"/>
      <c r="Q665" s="14"/>
      <c r="R665" s="14"/>
      <c r="S665" s="14"/>
      <c r="T665" s="14"/>
      <c r="U665" s="14"/>
      <c r="V665" s="14"/>
      <c r="W665" s="14"/>
      <c r="X665" s="14"/>
      <c r="Y665" s="14"/>
      <c r="Z665" s="14"/>
      <c r="AA665" s="14"/>
    </row>
    <row r="666" spans="1:27" ht="13" x14ac:dyDescent="0.15">
      <c r="A666" s="14"/>
      <c r="B666" s="14"/>
      <c r="C666" s="14"/>
      <c r="D666" s="14"/>
      <c r="E666" s="14"/>
      <c r="F666" s="14"/>
      <c r="G666" s="14"/>
      <c r="H666" s="14"/>
      <c r="I666" s="14"/>
      <c r="J666" s="24"/>
      <c r="K666" s="14"/>
      <c r="L666" s="14"/>
      <c r="M666" s="14"/>
      <c r="N666" s="14"/>
      <c r="O666" s="14"/>
      <c r="P666" s="14"/>
      <c r="Q666" s="14"/>
      <c r="R666" s="14"/>
      <c r="S666" s="14"/>
      <c r="T666" s="14"/>
      <c r="U666" s="14"/>
      <c r="V666" s="14"/>
      <c r="W666" s="14"/>
      <c r="X666" s="14"/>
      <c r="Y666" s="14"/>
      <c r="Z666" s="14"/>
      <c r="AA666" s="14"/>
    </row>
    <row r="667" spans="1:27" ht="13" x14ac:dyDescent="0.15">
      <c r="A667" s="14"/>
      <c r="B667" s="14"/>
      <c r="C667" s="14"/>
      <c r="D667" s="14"/>
      <c r="E667" s="14"/>
      <c r="F667" s="14"/>
      <c r="G667" s="14"/>
      <c r="H667" s="14"/>
      <c r="I667" s="14"/>
      <c r="J667" s="24"/>
      <c r="K667" s="14"/>
      <c r="L667" s="14"/>
      <c r="M667" s="14"/>
      <c r="N667" s="14"/>
      <c r="O667" s="14"/>
      <c r="P667" s="14"/>
      <c r="Q667" s="14"/>
      <c r="R667" s="14"/>
      <c r="S667" s="14"/>
      <c r="T667" s="14"/>
      <c r="U667" s="14"/>
      <c r="V667" s="14"/>
      <c r="W667" s="14"/>
      <c r="X667" s="14"/>
      <c r="Y667" s="14"/>
      <c r="Z667" s="14"/>
      <c r="AA667" s="14"/>
    </row>
    <row r="668" spans="1:27" ht="13" x14ac:dyDescent="0.15">
      <c r="A668" s="14"/>
      <c r="B668" s="14"/>
      <c r="C668" s="14"/>
      <c r="D668" s="14"/>
      <c r="E668" s="14"/>
      <c r="F668" s="14"/>
      <c r="G668" s="14"/>
      <c r="H668" s="14"/>
      <c r="I668" s="14"/>
      <c r="J668" s="24"/>
      <c r="K668" s="14"/>
      <c r="L668" s="14"/>
      <c r="M668" s="14"/>
      <c r="N668" s="14"/>
      <c r="O668" s="14"/>
      <c r="P668" s="14"/>
      <c r="Q668" s="14"/>
      <c r="R668" s="14"/>
      <c r="S668" s="14"/>
      <c r="T668" s="14"/>
      <c r="U668" s="14"/>
      <c r="V668" s="14"/>
      <c r="W668" s="14"/>
      <c r="X668" s="14"/>
      <c r="Y668" s="14"/>
      <c r="Z668" s="14"/>
      <c r="AA668" s="14"/>
    </row>
    <row r="669" spans="1:27" ht="13" x14ac:dyDescent="0.15">
      <c r="A669" s="14"/>
      <c r="B669" s="14"/>
      <c r="C669" s="14"/>
      <c r="D669" s="14"/>
      <c r="E669" s="14"/>
      <c r="F669" s="14"/>
      <c r="G669" s="14"/>
      <c r="H669" s="14"/>
      <c r="I669" s="14"/>
      <c r="J669" s="24"/>
      <c r="K669" s="14"/>
      <c r="L669" s="14"/>
      <c r="M669" s="14"/>
      <c r="N669" s="14"/>
      <c r="O669" s="14"/>
      <c r="P669" s="14"/>
      <c r="Q669" s="14"/>
      <c r="R669" s="14"/>
      <c r="S669" s="14"/>
      <c r="T669" s="14"/>
      <c r="U669" s="14"/>
      <c r="V669" s="14"/>
      <c r="W669" s="14"/>
      <c r="X669" s="14"/>
      <c r="Y669" s="14"/>
      <c r="Z669" s="14"/>
      <c r="AA669" s="14"/>
    </row>
    <row r="670" spans="1:27" ht="13" x14ac:dyDescent="0.15">
      <c r="A670" s="14"/>
      <c r="B670" s="14"/>
      <c r="C670" s="14"/>
      <c r="D670" s="14"/>
      <c r="E670" s="14"/>
      <c r="F670" s="14"/>
      <c r="G670" s="14"/>
      <c r="H670" s="14"/>
      <c r="I670" s="14"/>
      <c r="J670" s="24"/>
      <c r="K670" s="14"/>
      <c r="L670" s="14"/>
      <c r="M670" s="14"/>
      <c r="N670" s="14"/>
      <c r="O670" s="14"/>
      <c r="P670" s="14"/>
      <c r="Q670" s="14"/>
      <c r="R670" s="14"/>
      <c r="S670" s="14"/>
      <c r="T670" s="14"/>
      <c r="U670" s="14"/>
      <c r="V670" s="14"/>
      <c r="W670" s="14"/>
      <c r="X670" s="14"/>
      <c r="Y670" s="14"/>
      <c r="Z670" s="14"/>
      <c r="AA670" s="14"/>
    </row>
    <row r="671" spans="1:27" ht="13" x14ac:dyDescent="0.15">
      <c r="A671" s="14"/>
      <c r="B671" s="14"/>
      <c r="C671" s="14"/>
      <c r="D671" s="14"/>
      <c r="E671" s="14"/>
      <c r="F671" s="14"/>
      <c r="G671" s="14"/>
      <c r="H671" s="14"/>
      <c r="I671" s="14"/>
      <c r="J671" s="24"/>
      <c r="K671" s="14"/>
      <c r="L671" s="14"/>
      <c r="M671" s="14"/>
      <c r="N671" s="14"/>
      <c r="O671" s="14"/>
      <c r="P671" s="14"/>
      <c r="Q671" s="14"/>
      <c r="R671" s="14"/>
      <c r="S671" s="14"/>
      <c r="T671" s="14"/>
      <c r="U671" s="14"/>
      <c r="V671" s="14"/>
      <c r="W671" s="14"/>
      <c r="X671" s="14"/>
      <c r="Y671" s="14"/>
      <c r="Z671" s="14"/>
      <c r="AA671" s="14"/>
    </row>
    <row r="672" spans="1:27" ht="13" x14ac:dyDescent="0.15">
      <c r="A672" s="14"/>
      <c r="B672" s="14"/>
      <c r="C672" s="14"/>
      <c r="D672" s="14"/>
      <c r="E672" s="14"/>
      <c r="F672" s="14"/>
      <c r="G672" s="14"/>
      <c r="H672" s="14"/>
      <c r="I672" s="14"/>
      <c r="J672" s="24"/>
      <c r="K672" s="14"/>
      <c r="L672" s="14"/>
      <c r="M672" s="14"/>
      <c r="N672" s="14"/>
      <c r="O672" s="14"/>
      <c r="P672" s="14"/>
      <c r="Q672" s="14"/>
      <c r="R672" s="14"/>
      <c r="S672" s="14"/>
      <c r="T672" s="14"/>
      <c r="U672" s="14"/>
      <c r="V672" s="14"/>
      <c r="W672" s="14"/>
      <c r="X672" s="14"/>
      <c r="Y672" s="14"/>
      <c r="Z672" s="14"/>
      <c r="AA672" s="14"/>
    </row>
    <row r="673" spans="1:27" ht="13" x14ac:dyDescent="0.15">
      <c r="A673" s="14"/>
      <c r="B673" s="14"/>
      <c r="C673" s="14"/>
      <c r="D673" s="14"/>
      <c r="E673" s="14"/>
      <c r="F673" s="14"/>
      <c r="G673" s="14"/>
      <c r="H673" s="14"/>
      <c r="I673" s="14"/>
      <c r="J673" s="24"/>
      <c r="K673" s="14"/>
      <c r="L673" s="14"/>
      <c r="M673" s="14"/>
      <c r="N673" s="14"/>
      <c r="O673" s="14"/>
      <c r="P673" s="14"/>
      <c r="Q673" s="14"/>
      <c r="R673" s="14"/>
      <c r="S673" s="14"/>
      <c r="T673" s="14"/>
      <c r="U673" s="14"/>
      <c r="V673" s="14"/>
      <c r="W673" s="14"/>
      <c r="X673" s="14"/>
      <c r="Y673" s="14"/>
      <c r="Z673" s="14"/>
      <c r="AA673" s="14"/>
    </row>
    <row r="674" spans="1:27" ht="13" x14ac:dyDescent="0.15">
      <c r="A674" s="14"/>
      <c r="B674" s="14"/>
      <c r="C674" s="14"/>
      <c r="D674" s="14"/>
      <c r="E674" s="14"/>
      <c r="F674" s="14"/>
      <c r="G674" s="14"/>
      <c r="H674" s="14"/>
      <c r="I674" s="14"/>
      <c r="J674" s="24"/>
      <c r="K674" s="14"/>
      <c r="L674" s="14"/>
      <c r="M674" s="14"/>
      <c r="N674" s="14"/>
      <c r="O674" s="14"/>
      <c r="P674" s="14"/>
      <c r="Q674" s="14"/>
      <c r="R674" s="14"/>
      <c r="S674" s="14"/>
      <c r="T674" s="14"/>
      <c r="U674" s="14"/>
      <c r="V674" s="14"/>
      <c r="W674" s="14"/>
      <c r="X674" s="14"/>
      <c r="Y674" s="14"/>
      <c r="Z674" s="14"/>
      <c r="AA674" s="14"/>
    </row>
    <row r="675" spans="1:27" ht="13" x14ac:dyDescent="0.15">
      <c r="A675" s="14"/>
      <c r="B675" s="14"/>
      <c r="C675" s="14"/>
      <c r="D675" s="14"/>
      <c r="E675" s="14"/>
      <c r="F675" s="14"/>
      <c r="G675" s="14"/>
      <c r="H675" s="14"/>
      <c r="I675" s="14"/>
      <c r="J675" s="24"/>
      <c r="K675" s="14"/>
      <c r="L675" s="14"/>
      <c r="M675" s="14"/>
      <c r="N675" s="14"/>
      <c r="O675" s="14"/>
      <c r="P675" s="14"/>
      <c r="Q675" s="14"/>
      <c r="R675" s="14"/>
      <c r="S675" s="14"/>
      <c r="T675" s="14"/>
      <c r="U675" s="14"/>
      <c r="V675" s="14"/>
      <c r="W675" s="14"/>
      <c r="X675" s="14"/>
      <c r="Y675" s="14"/>
      <c r="Z675" s="14"/>
      <c r="AA675" s="14"/>
    </row>
    <row r="676" spans="1:27" ht="13" x14ac:dyDescent="0.15">
      <c r="A676" s="14"/>
      <c r="B676" s="14"/>
      <c r="C676" s="14"/>
      <c r="D676" s="14"/>
      <c r="E676" s="14"/>
      <c r="F676" s="14"/>
      <c r="G676" s="14"/>
      <c r="H676" s="14"/>
      <c r="I676" s="14"/>
      <c r="J676" s="24"/>
      <c r="K676" s="14"/>
      <c r="L676" s="14"/>
      <c r="M676" s="14"/>
      <c r="N676" s="14"/>
      <c r="O676" s="14"/>
      <c r="P676" s="14"/>
      <c r="Q676" s="14"/>
      <c r="R676" s="14"/>
      <c r="S676" s="14"/>
      <c r="T676" s="14"/>
      <c r="U676" s="14"/>
      <c r="V676" s="14"/>
      <c r="W676" s="14"/>
      <c r="X676" s="14"/>
      <c r="Y676" s="14"/>
      <c r="Z676" s="14"/>
      <c r="AA676" s="14"/>
    </row>
    <row r="677" spans="1:27" ht="13" x14ac:dyDescent="0.15">
      <c r="A677" s="14"/>
      <c r="B677" s="14"/>
      <c r="C677" s="14"/>
      <c r="D677" s="14"/>
      <c r="E677" s="14"/>
      <c r="F677" s="14"/>
      <c r="G677" s="14"/>
      <c r="H677" s="14"/>
      <c r="I677" s="14"/>
      <c r="J677" s="24"/>
      <c r="K677" s="14"/>
      <c r="L677" s="14"/>
      <c r="M677" s="14"/>
      <c r="N677" s="14"/>
      <c r="O677" s="14"/>
      <c r="P677" s="14"/>
      <c r="Q677" s="14"/>
      <c r="R677" s="14"/>
      <c r="S677" s="14"/>
      <c r="T677" s="14"/>
      <c r="U677" s="14"/>
      <c r="V677" s="14"/>
      <c r="W677" s="14"/>
      <c r="X677" s="14"/>
      <c r="Y677" s="14"/>
      <c r="Z677" s="14"/>
      <c r="AA677" s="14"/>
    </row>
    <row r="678" spans="1:27" ht="13" x14ac:dyDescent="0.15">
      <c r="A678" s="14"/>
      <c r="B678" s="14"/>
      <c r="C678" s="14"/>
      <c r="D678" s="14"/>
      <c r="E678" s="14"/>
      <c r="F678" s="14"/>
      <c r="G678" s="14"/>
      <c r="H678" s="14"/>
      <c r="I678" s="14"/>
      <c r="J678" s="24"/>
      <c r="K678" s="14"/>
      <c r="L678" s="14"/>
      <c r="M678" s="14"/>
      <c r="N678" s="14"/>
      <c r="O678" s="14"/>
      <c r="P678" s="14"/>
      <c r="Q678" s="14"/>
      <c r="R678" s="14"/>
      <c r="S678" s="14"/>
      <c r="T678" s="14"/>
      <c r="U678" s="14"/>
      <c r="V678" s="14"/>
      <c r="W678" s="14"/>
      <c r="X678" s="14"/>
      <c r="Y678" s="14"/>
      <c r="Z678" s="14"/>
      <c r="AA678" s="14"/>
    </row>
    <row r="679" spans="1:27" ht="13" x14ac:dyDescent="0.15">
      <c r="A679" s="14"/>
      <c r="B679" s="14"/>
      <c r="C679" s="14"/>
      <c r="D679" s="14"/>
      <c r="E679" s="14"/>
      <c r="F679" s="14"/>
      <c r="G679" s="14"/>
      <c r="H679" s="14"/>
      <c r="I679" s="14"/>
      <c r="J679" s="24"/>
      <c r="K679" s="14"/>
      <c r="L679" s="14"/>
      <c r="M679" s="14"/>
      <c r="N679" s="14"/>
      <c r="O679" s="14"/>
      <c r="P679" s="14"/>
      <c r="Q679" s="14"/>
      <c r="R679" s="14"/>
      <c r="S679" s="14"/>
      <c r="T679" s="14"/>
      <c r="U679" s="14"/>
      <c r="V679" s="14"/>
      <c r="W679" s="14"/>
      <c r="X679" s="14"/>
      <c r="Y679" s="14"/>
      <c r="Z679" s="14"/>
      <c r="AA679" s="14"/>
    </row>
    <row r="680" spans="1:27" ht="13" x14ac:dyDescent="0.15">
      <c r="A680" s="14"/>
      <c r="B680" s="14"/>
      <c r="C680" s="14"/>
      <c r="D680" s="14"/>
      <c r="E680" s="14"/>
      <c r="F680" s="14"/>
      <c r="G680" s="14"/>
      <c r="H680" s="14"/>
      <c r="I680" s="14"/>
      <c r="J680" s="24"/>
      <c r="K680" s="14"/>
      <c r="L680" s="14"/>
      <c r="M680" s="14"/>
      <c r="N680" s="14"/>
      <c r="O680" s="14"/>
      <c r="P680" s="14"/>
      <c r="Q680" s="14"/>
      <c r="R680" s="14"/>
      <c r="S680" s="14"/>
      <c r="T680" s="14"/>
      <c r="U680" s="14"/>
      <c r="V680" s="14"/>
      <c r="W680" s="14"/>
      <c r="X680" s="14"/>
      <c r="Y680" s="14"/>
      <c r="Z680" s="14"/>
      <c r="AA680" s="14"/>
    </row>
    <row r="681" spans="1:27" ht="13" x14ac:dyDescent="0.15">
      <c r="A681" s="14"/>
      <c r="B681" s="14"/>
      <c r="C681" s="14"/>
      <c r="D681" s="14"/>
      <c r="E681" s="14"/>
      <c r="F681" s="14"/>
      <c r="G681" s="14"/>
      <c r="H681" s="14"/>
      <c r="I681" s="14"/>
      <c r="J681" s="24"/>
      <c r="K681" s="14"/>
      <c r="L681" s="14"/>
      <c r="M681" s="14"/>
      <c r="N681" s="14"/>
      <c r="O681" s="14"/>
      <c r="P681" s="14"/>
      <c r="Q681" s="14"/>
      <c r="R681" s="14"/>
      <c r="S681" s="14"/>
      <c r="T681" s="14"/>
      <c r="U681" s="14"/>
      <c r="V681" s="14"/>
      <c r="W681" s="14"/>
      <c r="X681" s="14"/>
      <c r="Y681" s="14"/>
      <c r="Z681" s="14"/>
      <c r="AA681" s="14"/>
    </row>
    <row r="682" spans="1:27" ht="13" x14ac:dyDescent="0.15">
      <c r="A682" s="14"/>
      <c r="B682" s="14"/>
      <c r="C682" s="14"/>
      <c r="D682" s="14"/>
      <c r="E682" s="14"/>
      <c r="F682" s="14"/>
      <c r="G682" s="14"/>
      <c r="H682" s="14"/>
      <c r="I682" s="14"/>
      <c r="J682" s="24"/>
      <c r="K682" s="14"/>
      <c r="L682" s="14"/>
      <c r="M682" s="14"/>
      <c r="N682" s="14"/>
      <c r="O682" s="14"/>
      <c r="P682" s="14"/>
      <c r="Q682" s="14"/>
      <c r="R682" s="14"/>
      <c r="S682" s="14"/>
      <c r="T682" s="14"/>
      <c r="U682" s="14"/>
      <c r="V682" s="14"/>
      <c r="W682" s="14"/>
      <c r="X682" s="14"/>
      <c r="Y682" s="14"/>
      <c r="Z682" s="14"/>
      <c r="AA682" s="14"/>
    </row>
    <row r="683" spans="1:27" ht="13" x14ac:dyDescent="0.15">
      <c r="A683" s="14"/>
      <c r="B683" s="14"/>
      <c r="C683" s="14"/>
      <c r="D683" s="14"/>
      <c r="E683" s="14"/>
      <c r="F683" s="14"/>
      <c r="G683" s="14"/>
      <c r="H683" s="14"/>
      <c r="I683" s="14"/>
      <c r="J683" s="24"/>
      <c r="K683" s="14"/>
      <c r="L683" s="14"/>
      <c r="M683" s="14"/>
      <c r="N683" s="14"/>
      <c r="O683" s="14"/>
      <c r="P683" s="14"/>
      <c r="Q683" s="14"/>
      <c r="R683" s="14"/>
      <c r="S683" s="14"/>
      <c r="T683" s="14"/>
      <c r="U683" s="14"/>
      <c r="V683" s="14"/>
      <c r="W683" s="14"/>
      <c r="X683" s="14"/>
      <c r="Y683" s="14"/>
      <c r="Z683" s="14"/>
      <c r="AA683" s="14"/>
    </row>
    <row r="684" spans="1:27" ht="13" x14ac:dyDescent="0.15">
      <c r="A684" s="14"/>
      <c r="B684" s="14"/>
      <c r="C684" s="14"/>
      <c r="D684" s="14"/>
      <c r="E684" s="14"/>
      <c r="F684" s="14"/>
      <c r="G684" s="14"/>
      <c r="H684" s="14"/>
      <c r="I684" s="14"/>
      <c r="J684" s="24"/>
      <c r="K684" s="14"/>
      <c r="L684" s="14"/>
      <c r="M684" s="14"/>
      <c r="N684" s="14"/>
      <c r="O684" s="14"/>
      <c r="P684" s="14"/>
      <c r="Q684" s="14"/>
      <c r="R684" s="14"/>
      <c r="S684" s="14"/>
      <c r="T684" s="14"/>
      <c r="U684" s="14"/>
      <c r="V684" s="14"/>
      <c r="W684" s="14"/>
      <c r="X684" s="14"/>
      <c r="Y684" s="14"/>
      <c r="Z684" s="14"/>
      <c r="AA684" s="14"/>
    </row>
    <row r="685" spans="1:27" ht="13" x14ac:dyDescent="0.15">
      <c r="A685" s="14"/>
      <c r="B685" s="14"/>
      <c r="C685" s="14"/>
      <c r="D685" s="14"/>
      <c r="E685" s="14"/>
      <c r="F685" s="14"/>
      <c r="G685" s="14"/>
      <c r="H685" s="14"/>
      <c r="I685" s="14"/>
      <c r="J685" s="24"/>
      <c r="K685" s="14"/>
      <c r="L685" s="14"/>
      <c r="M685" s="14"/>
      <c r="N685" s="14"/>
      <c r="O685" s="14"/>
      <c r="P685" s="14"/>
      <c r="Q685" s="14"/>
      <c r="R685" s="14"/>
      <c r="S685" s="14"/>
      <c r="T685" s="14"/>
      <c r="U685" s="14"/>
      <c r="V685" s="14"/>
      <c r="W685" s="14"/>
      <c r="X685" s="14"/>
      <c r="Y685" s="14"/>
      <c r="Z685" s="14"/>
      <c r="AA685" s="14"/>
    </row>
    <row r="686" spans="1:27" ht="13" x14ac:dyDescent="0.15">
      <c r="A686" s="14"/>
      <c r="B686" s="14"/>
      <c r="C686" s="14"/>
      <c r="D686" s="14"/>
      <c r="E686" s="14"/>
      <c r="F686" s="14"/>
      <c r="G686" s="14"/>
      <c r="H686" s="14"/>
      <c r="I686" s="14"/>
      <c r="J686" s="24"/>
      <c r="K686" s="14"/>
      <c r="L686" s="14"/>
      <c r="M686" s="14"/>
      <c r="N686" s="14"/>
      <c r="O686" s="14"/>
      <c r="P686" s="14"/>
      <c r="Q686" s="14"/>
      <c r="R686" s="14"/>
      <c r="S686" s="14"/>
      <c r="T686" s="14"/>
      <c r="U686" s="14"/>
      <c r="V686" s="14"/>
      <c r="W686" s="14"/>
      <c r="X686" s="14"/>
      <c r="Y686" s="14"/>
      <c r="Z686" s="14"/>
      <c r="AA686" s="14"/>
    </row>
    <row r="687" spans="1:27" ht="13" x14ac:dyDescent="0.15">
      <c r="A687" s="14"/>
      <c r="B687" s="14"/>
      <c r="C687" s="14"/>
      <c r="D687" s="14"/>
      <c r="E687" s="14"/>
      <c r="F687" s="14"/>
      <c r="G687" s="14"/>
      <c r="H687" s="14"/>
      <c r="I687" s="14"/>
      <c r="J687" s="24"/>
      <c r="K687" s="14"/>
      <c r="L687" s="14"/>
      <c r="M687" s="14"/>
      <c r="N687" s="14"/>
      <c r="O687" s="14"/>
      <c r="P687" s="14"/>
      <c r="Q687" s="14"/>
      <c r="R687" s="14"/>
      <c r="S687" s="14"/>
      <c r="T687" s="14"/>
      <c r="U687" s="14"/>
      <c r="V687" s="14"/>
      <c r="W687" s="14"/>
      <c r="X687" s="14"/>
      <c r="Y687" s="14"/>
      <c r="Z687" s="14"/>
      <c r="AA687" s="14"/>
    </row>
    <row r="688" spans="1:27" ht="13" x14ac:dyDescent="0.15">
      <c r="A688" s="14"/>
      <c r="B688" s="14"/>
      <c r="C688" s="14"/>
      <c r="D688" s="14"/>
      <c r="E688" s="14"/>
      <c r="F688" s="14"/>
      <c r="G688" s="14"/>
      <c r="H688" s="14"/>
      <c r="I688" s="14"/>
      <c r="J688" s="24"/>
      <c r="K688" s="14"/>
      <c r="L688" s="14"/>
      <c r="M688" s="14"/>
      <c r="N688" s="14"/>
      <c r="O688" s="14"/>
      <c r="P688" s="14"/>
      <c r="Q688" s="14"/>
      <c r="R688" s="14"/>
      <c r="S688" s="14"/>
      <c r="T688" s="14"/>
      <c r="U688" s="14"/>
      <c r="V688" s="14"/>
      <c r="W688" s="14"/>
      <c r="X688" s="14"/>
      <c r="Y688" s="14"/>
      <c r="Z688" s="14"/>
      <c r="AA688" s="14"/>
    </row>
    <row r="689" spans="1:27" ht="13" x14ac:dyDescent="0.15">
      <c r="A689" s="14"/>
      <c r="B689" s="14"/>
      <c r="C689" s="14"/>
      <c r="D689" s="14"/>
      <c r="E689" s="14"/>
      <c r="F689" s="14"/>
      <c r="G689" s="14"/>
      <c r="H689" s="14"/>
      <c r="I689" s="14"/>
      <c r="J689" s="24"/>
      <c r="K689" s="14"/>
      <c r="L689" s="14"/>
      <c r="M689" s="14"/>
      <c r="N689" s="14"/>
      <c r="O689" s="14"/>
      <c r="P689" s="14"/>
      <c r="Q689" s="14"/>
      <c r="R689" s="14"/>
      <c r="S689" s="14"/>
      <c r="T689" s="14"/>
      <c r="U689" s="14"/>
      <c r="V689" s="14"/>
      <c r="W689" s="14"/>
      <c r="X689" s="14"/>
      <c r="Y689" s="14"/>
      <c r="Z689" s="14"/>
      <c r="AA689" s="14"/>
    </row>
    <row r="690" spans="1:27" ht="13" x14ac:dyDescent="0.15">
      <c r="A690" s="14"/>
      <c r="B690" s="14"/>
      <c r="C690" s="14"/>
      <c r="D690" s="14"/>
      <c r="E690" s="14"/>
      <c r="F690" s="14"/>
      <c r="G690" s="14"/>
      <c r="H690" s="14"/>
      <c r="I690" s="14"/>
      <c r="J690" s="24"/>
      <c r="K690" s="14"/>
      <c r="L690" s="14"/>
      <c r="M690" s="14"/>
      <c r="N690" s="14"/>
      <c r="O690" s="14"/>
      <c r="P690" s="14"/>
      <c r="Q690" s="14"/>
      <c r="R690" s="14"/>
      <c r="S690" s="14"/>
      <c r="T690" s="14"/>
      <c r="U690" s="14"/>
      <c r="V690" s="14"/>
      <c r="W690" s="14"/>
      <c r="X690" s="14"/>
      <c r="Y690" s="14"/>
      <c r="Z690" s="14"/>
      <c r="AA690" s="14"/>
    </row>
    <row r="691" spans="1:27" ht="13" x14ac:dyDescent="0.15">
      <c r="A691" s="14"/>
      <c r="B691" s="14"/>
      <c r="C691" s="14"/>
      <c r="D691" s="14"/>
      <c r="E691" s="14"/>
      <c r="F691" s="14"/>
      <c r="G691" s="14"/>
      <c r="H691" s="14"/>
      <c r="I691" s="14"/>
      <c r="J691" s="24"/>
      <c r="K691" s="14"/>
      <c r="L691" s="14"/>
      <c r="M691" s="14"/>
      <c r="N691" s="14"/>
      <c r="O691" s="14"/>
      <c r="P691" s="14"/>
      <c r="Q691" s="14"/>
      <c r="R691" s="14"/>
      <c r="S691" s="14"/>
      <c r="T691" s="14"/>
      <c r="U691" s="14"/>
      <c r="V691" s="14"/>
      <c r="W691" s="14"/>
      <c r="X691" s="14"/>
      <c r="Y691" s="14"/>
      <c r="Z691" s="14"/>
      <c r="AA691" s="14"/>
    </row>
    <row r="692" spans="1:27" ht="13" x14ac:dyDescent="0.15">
      <c r="A692" s="14"/>
      <c r="B692" s="14"/>
      <c r="C692" s="14"/>
      <c r="D692" s="14"/>
      <c r="E692" s="14"/>
      <c r="F692" s="14"/>
      <c r="G692" s="14"/>
      <c r="H692" s="14"/>
      <c r="I692" s="14"/>
      <c r="J692" s="24"/>
      <c r="K692" s="14"/>
      <c r="L692" s="14"/>
      <c r="M692" s="14"/>
      <c r="N692" s="14"/>
      <c r="O692" s="14"/>
      <c r="P692" s="14"/>
      <c r="Q692" s="14"/>
      <c r="R692" s="14"/>
      <c r="S692" s="14"/>
      <c r="T692" s="14"/>
      <c r="U692" s="14"/>
      <c r="V692" s="14"/>
      <c r="W692" s="14"/>
      <c r="X692" s="14"/>
      <c r="Y692" s="14"/>
      <c r="Z692" s="14"/>
      <c r="AA692" s="14"/>
    </row>
    <row r="693" spans="1:27" ht="13" x14ac:dyDescent="0.15">
      <c r="A693" s="14"/>
      <c r="B693" s="14"/>
      <c r="C693" s="14"/>
      <c r="D693" s="14"/>
      <c r="E693" s="14"/>
      <c r="F693" s="14"/>
      <c r="G693" s="14"/>
      <c r="H693" s="14"/>
      <c r="I693" s="14"/>
      <c r="J693" s="24"/>
      <c r="K693" s="14"/>
      <c r="L693" s="14"/>
      <c r="M693" s="14"/>
      <c r="N693" s="14"/>
      <c r="O693" s="14"/>
      <c r="P693" s="14"/>
      <c r="Q693" s="14"/>
      <c r="R693" s="14"/>
      <c r="S693" s="14"/>
      <c r="T693" s="14"/>
      <c r="U693" s="14"/>
      <c r="V693" s="14"/>
      <c r="W693" s="14"/>
      <c r="X693" s="14"/>
      <c r="Y693" s="14"/>
      <c r="Z693" s="14"/>
      <c r="AA693" s="14"/>
    </row>
    <row r="694" spans="1:27" ht="13" x14ac:dyDescent="0.15">
      <c r="A694" s="14"/>
      <c r="B694" s="14"/>
      <c r="C694" s="14"/>
      <c r="D694" s="14"/>
      <c r="E694" s="14"/>
      <c r="F694" s="14"/>
      <c r="G694" s="14"/>
      <c r="H694" s="14"/>
      <c r="I694" s="14"/>
      <c r="J694" s="24"/>
      <c r="K694" s="14"/>
      <c r="L694" s="14"/>
      <c r="M694" s="14"/>
      <c r="N694" s="14"/>
      <c r="O694" s="14"/>
      <c r="P694" s="14"/>
      <c r="Q694" s="14"/>
      <c r="R694" s="14"/>
      <c r="S694" s="14"/>
      <c r="T694" s="14"/>
      <c r="U694" s="14"/>
      <c r="V694" s="14"/>
      <c r="W694" s="14"/>
      <c r="X694" s="14"/>
      <c r="Y694" s="14"/>
      <c r="Z694" s="14"/>
      <c r="AA694" s="14"/>
    </row>
    <row r="695" spans="1:27" ht="13" x14ac:dyDescent="0.15">
      <c r="A695" s="14"/>
      <c r="B695" s="14"/>
      <c r="C695" s="14"/>
      <c r="D695" s="14"/>
      <c r="E695" s="14"/>
      <c r="F695" s="14"/>
      <c r="G695" s="14"/>
      <c r="H695" s="14"/>
      <c r="I695" s="14"/>
      <c r="J695" s="24"/>
      <c r="K695" s="14"/>
      <c r="L695" s="14"/>
      <c r="M695" s="14"/>
      <c r="N695" s="14"/>
      <c r="O695" s="14"/>
      <c r="P695" s="14"/>
      <c r="Q695" s="14"/>
      <c r="R695" s="14"/>
      <c r="S695" s="14"/>
      <c r="T695" s="14"/>
      <c r="U695" s="14"/>
      <c r="V695" s="14"/>
      <c r="W695" s="14"/>
      <c r="X695" s="14"/>
      <c r="Y695" s="14"/>
      <c r="Z695" s="14"/>
      <c r="AA695" s="14"/>
    </row>
    <row r="696" spans="1:27" ht="13" x14ac:dyDescent="0.15">
      <c r="A696" s="14"/>
      <c r="B696" s="14"/>
      <c r="C696" s="14"/>
      <c r="D696" s="14"/>
      <c r="E696" s="14"/>
      <c r="F696" s="14"/>
      <c r="G696" s="14"/>
      <c r="H696" s="14"/>
      <c r="I696" s="14"/>
      <c r="J696" s="24"/>
      <c r="K696" s="14"/>
      <c r="L696" s="14"/>
      <c r="M696" s="14"/>
      <c r="N696" s="14"/>
      <c r="O696" s="14"/>
      <c r="P696" s="14"/>
      <c r="Q696" s="14"/>
      <c r="R696" s="14"/>
      <c r="S696" s="14"/>
      <c r="T696" s="14"/>
      <c r="U696" s="14"/>
      <c r="V696" s="14"/>
      <c r="W696" s="14"/>
      <c r="X696" s="14"/>
      <c r="Y696" s="14"/>
      <c r="Z696" s="14"/>
      <c r="AA696" s="14"/>
    </row>
    <row r="697" spans="1:27" ht="13" x14ac:dyDescent="0.15">
      <c r="A697" s="14"/>
      <c r="B697" s="14"/>
      <c r="C697" s="14"/>
      <c r="D697" s="14"/>
      <c r="E697" s="14"/>
      <c r="F697" s="14"/>
      <c r="G697" s="14"/>
      <c r="H697" s="14"/>
      <c r="I697" s="14"/>
      <c r="J697" s="24"/>
      <c r="K697" s="14"/>
      <c r="L697" s="14"/>
      <c r="M697" s="14"/>
      <c r="N697" s="14"/>
      <c r="O697" s="14"/>
      <c r="P697" s="14"/>
      <c r="Q697" s="14"/>
      <c r="R697" s="14"/>
      <c r="S697" s="14"/>
      <c r="T697" s="14"/>
      <c r="U697" s="14"/>
      <c r="V697" s="14"/>
      <c r="W697" s="14"/>
      <c r="X697" s="14"/>
      <c r="Y697" s="14"/>
      <c r="Z697" s="14"/>
      <c r="AA697" s="14"/>
    </row>
    <row r="698" spans="1:27" ht="13" x14ac:dyDescent="0.15">
      <c r="A698" s="14"/>
      <c r="B698" s="14"/>
      <c r="C698" s="14"/>
      <c r="D698" s="14"/>
      <c r="E698" s="14"/>
      <c r="F698" s="14"/>
      <c r="G698" s="14"/>
      <c r="H698" s="14"/>
      <c r="I698" s="14"/>
      <c r="J698" s="24"/>
      <c r="K698" s="14"/>
      <c r="L698" s="14"/>
      <c r="M698" s="14"/>
      <c r="N698" s="14"/>
      <c r="O698" s="14"/>
      <c r="P698" s="14"/>
      <c r="Q698" s="14"/>
      <c r="R698" s="14"/>
      <c r="S698" s="14"/>
      <c r="T698" s="14"/>
      <c r="U698" s="14"/>
      <c r="V698" s="14"/>
      <c r="W698" s="14"/>
      <c r="X698" s="14"/>
      <c r="Y698" s="14"/>
      <c r="Z698" s="14"/>
      <c r="AA698" s="14"/>
    </row>
    <row r="699" spans="1:27" ht="13" x14ac:dyDescent="0.15">
      <c r="A699" s="14"/>
      <c r="B699" s="14"/>
      <c r="C699" s="14"/>
      <c r="D699" s="14"/>
      <c r="E699" s="14"/>
      <c r="F699" s="14"/>
      <c r="G699" s="14"/>
      <c r="H699" s="14"/>
      <c r="I699" s="14"/>
      <c r="J699" s="24"/>
      <c r="K699" s="14"/>
      <c r="L699" s="14"/>
      <c r="M699" s="14"/>
      <c r="N699" s="14"/>
      <c r="O699" s="14"/>
      <c r="P699" s="14"/>
      <c r="Q699" s="14"/>
      <c r="R699" s="14"/>
      <c r="S699" s="14"/>
      <c r="T699" s="14"/>
      <c r="U699" s="14"/>
      <c r="V699" s="14"/>
      <c r="W699" s="14"/>
      <c r="X699" s="14"/>
      <c r="Y699" s="14"/>
      <c r="Z699" s="14"/>
      <c r="AA699" s="14"/>
    </row>
    <row r="700" spans="1:27" ht="13" x14ac:dyDescent="0.15">
      <c r="A700" s="14"/>
      <c r="B700" s="14"/>
      <c r="C700" s="14"/>
      <c r="D700" s="14"/>
      <c r="E700" s="14"/>
      <c r="F700" s="14"/>
      <c r="G700" s="14"/>
      <c r="H700" s="14"/>
      <c r="I700" s="14"/>
      <c r="J700" s="24"/>
      <c r="K700" s="14"/>
      <c r="L700" s="14"/>
      <c r="M700" s="14"/>
      <c r="N700" s="14"/>
      <c r="O700" s="14"/>
      <c r="P700" s="14"/>
      <c r="Q700" s="14"/>
      <c r="R700" s="14"/>
      <c r="S700" s="14"/>
      <c r="T700" s="14"/>
      <c r="U700" s="14"/>
      <c r="V700" s="14"/>
      <c r="W700" s="14"/>
      <c r="X700" s="14"/>
      <c r="Y700" s="14"/>
      <c r="Z700" s="14"/>
      <c r="AA700" s="14"/>
    </row>
    <row r="701" spans="1:27" ht="13" x14ac:dyDescent="0.15">
      <c r="A701" s="14"/>
      <c r="B701" s="14"/>
      <c r="C701" s="14"/>
      <c r="D701" s="14"/>
      <c r="E701" s="14"/>
      <c r="F701" s="14"/>
      <c r="G701" s="14"/>
      <c r="H701" s="14"/>
      <c r="I701" s="14"/>
      <c r="J701" s="24"/>
      <c r="K701" s="14"/>
      <c r="L701" s="14"/>
      <c r="M701" s="14"/>
      <c r="N701" s="14"/>
      <c r="O701" s="14"/>
      <c r="P701" s="14"/>
      <c r="Q701" s="14"/>
      <c r="R701" s="14"/>
      <c r="S701" s="14"/>
      <c r="T701" s="14"/>
      <c r="U701" s="14"/>
      <c r="V701" s="14"/>
      <c r="W701" s="14"/>
      <c r="X701" s="14"/>
      <c r="Y701" s="14"/>
      <c r="Z701" s="14"/>
      <c r="AA701" s="14"/>
    </row>
    <row r="702" spans="1:27" ht="13" x14ac:dyDescent="0.15">
      <c r="A702" s="14"/>
      <c r="B702" s="14"/>
      <c r="C702" s="14"/>
      <c r="D702" s="14"/>
      <c r="E702" s="14"/>
      <c r="F702" s="14"/>
      <c r="G702" s="14"/>
      <c r="H702" s="14"/>
      <c r="I702" s="14"/>
      <c r="J702" s="24"/>
      <c r="K702" s="14"/>
      <c r="L702" s="14"/>
      <c r="M702" s="14"/>
      <c r="N702" s="14"/>
      <c r="O702" s="14"/>
      <c r="P702" s="14"/>
      <c r="Q702" s="14"/>
      <c r="R702" s="14"/>
      <c r="S702" s="14"/>
      <c r="T702" s="14"/>
      <c r="U702" s="14"/>
      <c r="V702" s="14"/>
      <c r="W702" s="14"/>
      <c r="X702" s="14"/>
      <c r="Y702" s="14"/>
      <c r="Z702" s="14"/>
      <c r="AA702" s="14"/>
    </row>
    <row r="703" spans="1:27" ht="13" x14ac:dyDescent="0.15">
      <c r="A703" s="14"/>
      <c r="B703" s="14"/>
      <c r="C703" s="14"/>
      <c r="D703" s="14"/>
      <c r="E703" s="14"/>
      <c r="F703" s="14"/>
      <c r="G703" s="14"/>
      <c r="H703" s="14"/>
      <c r="I703" s="14"/>
      <c r="J703" s="24"/>
      <c r="K703" s="14"/>
      <c r="L703" s="14"/>
      <c r="M703" s="14"/>
      <c r="N703" s="14"/>
      <c r="O703" s="14"/>
      <c r="P703" s="14"/>
      <c r="Q703" s="14"/>
      <c r="R703" s="14"/>
      <c r="S703" s="14"/>
      <c r="T703" s="14"/>
      <c r="U703" s="14"/>
      <c r="V703" s="14"/>
      <c r="W703" s="14"/>
      <c r="X703" s="14"/>
      <c r="Y703" s="14"/>
      <c r="Z703" s="14"/>
      <c r="AA703" s="14"/>
    </row>
    <row r="704" spans="1:27" ht="13" x14ac:dyDescent="0.15">
      <c r="A704" s="14"/>
      <c r="B704" s="14"/>
      <c r="C704" s="14"/>
      <c r="D704" s="14"/>
      <c r="E704" s="14"/>
      <c r="F704" s="14"/>
      <c r="G704" s="14"/>
      <c r="H704" s="14"/>
      <c r="I704" s="14"/>
      <c r="J704" s="24"/>
      <c r="K704" s="14"/>
      <c r="L704" s="14"/>
      <c r="M704" s="14"/>
      <c r="N704" s="14"/>
      <c r="O704" s="14"/>
      <c r="P704" s="14"/>
      <c r="Q704" s="14"/>
      <c r="R704" s="14"/>
      <c r="S704" s="14"/>
      <c r="T704" s="14"/>
      <c r="U704" s="14"/>
      <c r="V704" s="14"/>
      <c r="W704" s="14"/>
      <c r="X704" s="14"/>
      <c r="Y704" s="14"/>
      <c r="Z704" s="14"/>
      <c r="AA704" s="14"/>
    </row>
    <row r="705" spans="1:27" ht="13" x14ac:dyDescent="0.15">
      <c r="A705" s="14"/>
      <c r="B705" s="14"/>
      <c r="C705" s="14"/>
      <c r="D705" s="14"/>
      <c r="E705" s="14"/>
      <c r="F705" s="14"/>
      <c r="G705" s="14"/>
      <c r="H705" s="14"/>
      <c r="I705" s="14"/>
      <c r="J705" s="24"/>
      <c r="K705" s="14"/>
      <c r="L705" s="14"/>
      <c r="M705" s="14"/>
      <c r="N705" s="14"/>
      <c r="O705" s="14"/>
      <c r="P705" s="14"/>
      <c r="Q705" s="14"/>
      <c r="R705" s="14"/>
      <c r="S705" s="14"/>
      <c r="T705" s="14"/>
      <c r="U705" s="14"/>
      <c r="V705" s="14"/>
      <c r="W705" s="14"/>
      <c r="X705" s="14"/>
      <c r="Y705" s="14"/>
      <c r="Z705" s="14"/>
      <c r="AA705" s="14"/>
    </row>
    <row r="706" spans="1:27" ht="13" x14ac:dyDescent="0.15">
      <c r="A706" s="14"/>
      <c r="B706" s="14"/>
      <c r="C706" s="14"/>
      <c r="D706" s="14"/>
      <c r="E706" s="14"/>
      <c r="F706" s="14"/>
      <c r="G706" s="14"/>
      <c r="H706" s="14"/>
      <c r="I706" s="14"/>
      <c r="J706" s="24"/>
      <c r="K706" s="14"/>
      <c r="L706" s="14"/>
      <c r="M706" s="14"/>
      <c r="N706" s="14"/>
      <c r="O706" s="14"/>
      <c r="P706" s="14"/>
      <c r="Q706" s="14"/>
      <c r="R706" s="14"/>
      <c r="S706" s="14"/>
      <c r="T706" s="14"/>
      <c r="U706" s="14"/>
      <c r="V706" s="14"/>
      <c r="W706" s="14"/>
      <c r="X706" s="14"/>
      <c r="Y706" s="14"/>
      <c r="Z706" s="14"/>
      <c r="AA706" s="14"/>
    </row>
    <row r="707" spans="1:27" ht="13" x14ac:dyDescent="0.15">
      <c r="A707" s="14"/>
      <c r="B707" s="14"/>
      <c r="C707" s="14"/>
      <c r="D707" s="14"/>
      <c r="E707" s="14"/>
      <c r="F707" s="14"/>
      <c r="G707" s="14"/>
      <c r="H707" s="14"/>
      <c r="I707" s="14"/>
      <c r="J707" s="24"/>
      <c r="K707" s="14"/>
      <c r="L707" s="14"/>
      <c r="M707" s="14"/>
      <c r="N707" s="14"/>
      <c r="O707" s="14"/>
      <c r="P707" s="14"/>
      <c r="Q707" s="14"/>
      <c r="R707" s="14"/>
      <c r="S707" s="14"/>
      <c r="T707" s="14"/>
      <c r="U707" s="14"/>
      <c r="V707" s="14"/>
      <c r="W707" s="14"/>
      <c r="X707" s="14"/>
      <c r="Y707" s="14"/>
      <c r="Z707" s="14"/>
      <c r="AA707" s="14"/>
    </row>
    <row r="708" spans="1:27" ht="13" x14ac:dyDescent="0.15">
      <c r="A708" s="14"/>
      <c r="B708" s="14"/>
      <c r="C708" s="14"/>
      <c r="D708" s="14"/>
      <c r="E708" s="14"/>
      <c r="F708" s="14"/>
      <c r="G708" s="14"/>
      <c r="H708" s="14"/>
      <c r="I708" s="14"/>
      <c r="J708" s="24"/>
      <c r="K708" s="14"/>
      <c r="L708" s="14"/>
      <c r="M708" s="14"/>
      <c r="N708" s="14"/>
      <c r="O708" s="14"/>
      <c r="P708" s="14"/>
      <c r="Q708" s="14"/>
      <c r="R708" s="14"/>
      <c r="S708" s="14"/>
      <c r="T708" s="14"/>
      <c r="U708" s="14"/>
      <c r="V708" s="14"/>
      <c r="W708" s="14"/>
      <c r="X708" s="14"/>
      <c r="Y708" s="14"/>
      <c r="Z708" s="14"/>
      <c r="AA708" s="14"/>
    </row>
    <row r="709" spans="1:27" ht="13" x14ac:dyDescent="0.15">
      <c r="A709" s="14"/>
      <c r="B709" s="14"/>
      <c r="C709" s="14"/>
      <c r="D709" s="14"/>
      <c r="E709" s="14"/>
      <c r="F709" s="14"/>
      <c r="G709" s="14"/>
      <c r="H709" s="14"/>
      <c r="I709" s="14"/>
      <c r="J709" s="24"/>
      <c r="K709" s="14"/>
      <c r="L709" s="14"/>
      <c r="M709" s="14"/>
      <c r="N709" s="14"/>
      <c r="O709" s="14"/>
      <c r="P709" s="14"/>
      <c r="Q709" s="14"/>
      <c r="R709" s="14"/>
      <c r="S709" s="14"/>
      <c r="T709" s="14"/>
      <c r="U709" s="14"/>
      <c r="V709" s="14"/>
      <c r="W709" s="14"/>
      <c r="X709" s="14"/>
      <c r="Y709" s="14"/>
      <c r="Z709" s="14"/>
      <c r="AA709" s="14"/>
    </row>
    <row r="710" spans="1:27" ht="13" x14ac:dyDescent="0.15">
      <c r="A710" s="14"/>
      <c r="B710" s="14"/>
      <c r="C710" s="14"/>
      <c r="D710" s="14"/>
      <c r="E710" s="14"/>
      <c r="F710" s="14"/>
      <c r="G710" s="14"/>
      <c r="H710" s="14"/>
      <c r="I710" s="14"/>
      <c r="J710" s="24"/>
      <c r="K710" s="14"/>
      <c r="L710" s="14"/>
      <c r="M710" s="14"/>
      <c r="N710" s="14"/>
      <c r="O710" s="14"/>
      <c r="P710" s="14"/>
      <c r="Q710" s="14"/>
      <c r="R710" s="14"/>
      <c r="S710" s="14"/>
      <c r="T710" s="14"/>
      <c r="U710" s="14"/>
      <c r="V710" s="14"/>
      <c r="W710" s="14"/>
      <c r="X710" s="14"/>
      <c r="Y710" s="14"/>
      <c r="Z710" s="14"/>
      <c r="AA710" s="14"/>
    </row>
    <row r="711" spans="1:27" ht="13" x14ac:dyDescent="0.15">
      <c r="A711" s="14"/>
      <c r="B711" s="14"/>
      <c r="C711" s="14"/>
      <c r="D711" s="14"/>
      <c r="E711" s="14"/>
      <c r="F711" s="14"/>
      <c r="G711" s="14"/>
      <c r="H711" s="14"/>
      <c r="I711" s="14"/>
      <c r="J711" s="24"/>
      <c r="K711" s="14"/>
      <c r="L711" s="14"/>
      <c r="M711" s="14"/>
      <c r="N711" s="14"/>
      <c r="O711" s="14"/>
      <c r="P711" s="14"/>
      <c r="Q711" s="14"/>
      <c r="R711" s="14"/>
      <c r="S711" s="14"/>
      <c r="T711" s="14"/>
      <c r="U711" s="14"/>
      <c r="V711" s="14"/>
      <c r="W711" s="14"/>
      <c r="X711" s="14"/>
      <c r="Y711" s="14"/>
      <c r="Z711" s="14"/>
      <c r="AA711" s="14"/>
    </row>
    <row r="712" spans="1:27" ht="13" x14ac:dyDescent="0.15">
      <c r="A712" s="14"/>
      <c r="B712" s="14"/>
      <c r="C712" s="14"/>
      <c r="D712" s="14"/>
      <c r="E712" s="14"/>
      <c r="F712" s="14"/>
      <c r="G712" s="14"/>
      <c r="H712" s="14"/>
      <c r="I712" s="14"/>
      <c r="J712" s="24"/>
      <c r="K712" s="14"/>
      <c r="L712" s="14"/>
      <c r="M712" s="14"/>
      <c r="N712" s="14"/>
      <c r="O712" s="14"/>
      <c r="P712" s="14"/>
      <c r="Q712" s="14"/>
      <c r="R712" s="14"/>
      <c r="S712" s="14"/>
      <c r="T712" s="14"/>
      <c r="U712" s="14"/>
      <c r="V712" s="14"/>
      <c r="W712" s="14"/>
      <c r="X712" s="14"/>
      <c r="Y712" s="14"/>
      <c r="Z712" s="14"/>
      <c r="AA712" s="14"/>
    </row>
    <row r="713" spans="1:27" ht="13" x14ac:dyDescent="0.15">
      <c r="A713" s="14"/>
      <c r="B713" s="14"/>
      <c r="C713" s="14"/>
      <c r="D713" s="14"/>
      <c r="E713" s="14"/>
      <c r="F713" s="14"/>
      <c r="G713" s="14"/>
      <c r="H713" s="14"/>
      <c r="I713" s="14"/>
      <c r="J713" s="24"/>
      <c r="K713" s="14"/>
      <c r="L713" s="14"/>
      <c r="M713" s="14"/>
      <c r="N713" s="14"/>
      <c r="O713" s="14"/>
      <c r="P713" s="14"/>
      <c r="Q713" s="14"/>
      <c r="R713" s="14"/>
      <c r="S713" s="14"/>
      <c r="T713" s="14"/>
      <c r="U713" s="14"/>
      <c r="V713" s="14"/>
      <c r="W713" s="14"/>
      <c r="X713" s="14"/>
      <c r="Y713" s="14"/>
      <c r="Z713" s="14"/>
      <c r="AA713" s="14"/>
    </row>
    <row r="714" spans="1:27" ht="13" x14ac:dyDescent="0.15">
      <c r="A714" s="14"/>
      <c r="B714" s="14"/>
      <c r="C714" s="14"/>
      <c r="D714" s="14"/>
      <c r="E714" s="14"/>
      <c r="F714" s="14"/>
      <c r="G714" s="14"/>
      <c r="H714" s="14"/>
      <c r="I714" s="14"/>
      <c r="J714" s="24"/>
      <c r="K714" s="14"/>
      <c r="L714" s="14"/>
      <c r="M714" s="14"/>
      <c r="N714" s="14"/>
      <c r="O714" s="14"/>
      <c r="P714" s="14"/>
      <c r="Q714" s="14"/>
      <c r="R714" s="14"/>
      <c r="S714" s="14"/>
      <c r="T714" s="14"/>
      <c r="U714" s="14"/>
      <c r="V714" s="14"/>
      <c r="W714" s="14"/>
      <c r="X714" s="14"/>
      <c r="Y714" s="14"/>
      <c r="Z714" s="14"/>
      <c r="AA714" s="14"/>
    </row>
    <row r="715" spans="1:27" ht="13" x14ac:dyDescent="0.15">
      <c r="A715" s="14"/>
      <c r="B715" s="14"/>
      <c r="C715" s="14"/>
      <c r="D715" s="14"/>
      <c r="E715" s="14"/>
      <c r="F715" s="14"/>
      <c r="G715" s="14"/>
      <c r="H715" s="14"/>
      <c r="I715" s="14"/>
      <c r="J715" s="24"/>
      <c r="K715" s="14"/>
      <c r="L715" s="14"/>
      <c r="M715" s="14"/>
      <c r="N715" s="14"/>
      <c r="O715" s="14"/>
      <c r="P715" s="14"/>
      <c r="Q715" s="14"/>
      <c r="R715" s="14"/>
      <c r="S715" s="14"/>
      <c r="T715" s="14"/>
      <c r="U715" s="14"/>
      <c r="V715" s="14"/>
      <c r="W715" s="14"/>
      <c r="X715" s="14"/>
      <c r="Y715" s="14"/>
      <c r="Z715" s="14"/>
      <c r="AA715" s="14"/>
    </row>
    <row r="716" spans="1:27" ht="13" x14ac:dyDescent="0.15">
      <c r="A716" s="14"/>
      <c r="B716" s="14"/>
      <c r="C716" s="14"/>
      <c r="D716" s="14"/>
      <c r="E716" s="14"/>
      <c r="F716" s="14"/>
      <c r="G716" s="14"/>
      <c r="H716" s="14"/>
      <c r="I716" s="14"/>
      <c r="J716" s="24"/>
      <c r="K716" s="14"/>
      <c r="L716" s="14"/>
      <c r="M716" s="14"/>
      <c r="N716" s="14"/>
      <c r="O716" s="14"/>
      <c r="P716" s="14"/>
      <c r="Q716" s="14"/>
      <c r="R716" s="14"/>
      <c r="S716" s="14"/>
      <c r="T716" s="14"/>
      <c r="U716" s="14"/>
      <c r="V716" s="14"/>
      <c r="W716" s="14"/>
      <c r="X716" s="14"/>
      <c r="Y716" s="14"/>
      <c r="Z716" s="14"/>
      <c r="AA716" s="14"/>
    </row>
    <row r="717" spans="1:27" ht="13" x14ac:dyDescent="0.15">
      <c r="A717" s="14"/>
      <c r="B717" s="14"/>
      <c r="C717" s="14"/>
      <c r="D717" s="14"/>
      <c r="E717" s="14"/>
      <c r="F717" s="14"/>
      <c r="G717" s="14"/>
      <c r="H717" s="14"/>
      <c r="I717" s="14"/>
      <c r="J717" s="24"/>
      <c r="K717" s="14"/>
      <c r="L717" s="14"/>
      <c r="M717" s="14"/>
      <c r="N717" s="14"/>
      <c r="O717" s="14"/>
      <c r="P717" s="14"/>
      <c r="Q717" s="14"/>
      <c r="R717" s="14"/>
      <c r="S717" s="14"/>
      <c r="T717" s="14"/>
      <c r="U717" s="14"/>
      <c r="V717" s="14"/>
      <c r="W717" s="14"/>
      <c r="X717" s="14"/>
      <c r="Y717" s="14"/>
      <c r="Z717" s="14"/>
      <c r="AA717" s="14"/>
    </row>
    <row r="718" spans="1:27" ht="13" x14ac:dyDescent="0.15">
      <c r="A718" s="14"/>
      <c r="B718" s="14"/>
      <c r="C718" s="14"/>
      <c r="D718" s="14"/>
      <c r="E718" s="14"/>
      <c r="F718" s="14"/>
      <c r="G718" s="14"/>
      <c r="H718" s="14"/>
      <c r="I718" s="14"/>
      <c r="J718" s="24"/>
      <c r="K718" s="14"/>
      <c r="L718" s="14"/>
      <c r="M718" s="14"/>
      <c r="N718" s="14"/>
      <c r="O718" s="14"/>
      <c r="P718" s="14"/>
      <c r="Q718" s="14"/>
      <c r="R718" s="14"/>
      <c r="S718" s="14"/>
      <c r="T718" s="14"/>
      <c r="U718" s="14"/>
      <c r="V718" s="14"/>
      <c r="W718" s="14"/>
      <c r="X718" s="14"/>
      <c r="Y718" s="14"/>
      <c r="Z718" s="14"/>
      <c r="AA718" s="14"/>
    </row>
    <row r="719" spans="1:27" ht="13" x14ac:dyDescent="0.15">
      <c r="A719" s="14"/>
      <c r="B719" s="14"/>
      <c r="C719" s="14"/>
      <c r="D719" s="14"/>
      <c r="E719" s="14"/>
      <c r="F719" s="14"/>
      <c r="G719" s="14"/>
      <c r="H719" s="14"/>
      <c r="I719" s="14"/>
      <c r="J719" s="24"/>
      <c r="K719" s="14"/>
      <c r="L719" s="14"/>
      <c r="M719" s="14"/>
      <c r="N719" s="14"/>
      <c r="O719" s="14"/>
      <c r="P719" s="14"/>
      <c r="Q719" s="14"/>
      <c r="R719" s="14"/>
      <c r="S719" s="14"/>
      <c r="T719" s="14"/>
      <c r="U719" s="14"/>
      <c r="V719" s="14"/>
      <c r="W719" s="14"/>
      <c r="X719" s="14"/>
      <c r="Y719" s="14"/>
      <c r="Z719" s="14"/>
      <c r="AA719" s="14"/>
    </row>
    <row r="720" spans="1:27" ht="13" x14ac:dyDescent="0.15">
      <c r="A720" s="14"/>
      <c r="B720" s="14"/>
      <c r="C720" s="14"/>
      <c r="D720" s="14"/>
      <c r="E720" s="14"/>
      <c r="F720" s="14"/>
      <c r="G720" s="14"/>
      <c r="H720" s="14"/>
      <c r="I720" s="14"/>
      <c r="J720" s="24"/>
      <c r="K720" s="14"/>
      <c r="L720" s="14"/>
      <c r="M720" s="14"/>
      <c r="N720" s="14"/>
      <c r="O720" s="14"/>
      <c r="P720" s="14"/>
      <c r="Q720" s="14"/>
      <c r="R720" s="14"/>
      <c r="S720" s="14"/>
      <c r="T720" s="14"/>
      <c r="U720" s="14"/>
      <c r="V720" s="14"/>
      <c r="W720" s="14"/>
      <c r="X720" s="14"/>
      <c r="Y720" s="14"/>
      <c r="Z720" s="14"/>
      <c r="AA720" s="14"/>
    </row>
    <row r="721" spans="1:27" ht="13" x14ac:dyDescent="0.15">
      <c r="A721" s="14"/>
      <c r="B721" s="14"/>
      <c r="C721" s="14"/>
      <c r="D721" s="14"/>
      <c r="E721" s="14"/>
      <c r="F721" s="14"/>
      <c r="G721" s="14"/>
      <c r="H721" s="14"/>
      <c r="I721" s="14"/>
      <c r="J721" s="24"/>
      <c r="K721" s="14"/>
      <c r="L721" s="14"/>
      <c r="M721" s="14"/>
      <c r="N721" s="14"/>
      <c r="O721" s="14"/>
      <c r="P721" s="14"/>
      <c r="Q721" s="14"/>
      <c r="R721" s="14"/>
      <c r="S721" s="14"/>
      <c r="T721" s="14"/>
      <c r="U721" s="14"/>
      <c r="V721" s="14"/>
      <c r="W721" s="14"/>
      <c r="X721" s="14"/>
      <c r="Y721" s="14"/>
      <c r="Z721" s="14"/>
      <c r="AA721" s="14"/>
    </row>
    <row r="722" spans="1:27" ht="13" x14ac:dyDescent="0.15">
      <c r="A722" s="14"/>
      <c r="B722" s="14"/>
      <c r="C722" s="14"/>
      <c r="D722" s="14"/>
      <c r="E722" s="14"/>
      <c r="F722" s="14"/>
      <c r="G722" s="14"/>
      <c r="H722" s="14"/>
      <c r="I722" s="14"/>
      <c r="J722" s="24"/>
      <c r="K722" s="14"/>
      <c r="L722" s="14"/>
      <c r="M722" s="14"/>
      <c r="N722" s="14"/>
      <c r="O722" s="14"/>
      <c r="P722" s="14"/>
      <c r="Q722" s="14"/>
      <c r="R722" s="14"/>
      <c r="S722" s="14"/>
      <c r="T722" s="14"/>
      <c r="U722" s="14"/>
      <c r="V722" s="14"/>
      <c r="W722" s="14"/>
      <c r="X722" s="14"/>
      <c r="Y722" s="14"/>
      <c r="Z722" s="14"/>
      <c r="AA722" s="14"/>
    </row>
    <row r="723" spans="1:27" ht="13" x14ac:dyDescent="0.15">
      <c r="A723" s="14"/>
      <c r="B723" s="14"/>
      <c r="C723" s="14"/>
      <c r="D723" s="14"/>
      <c r="E723" s="14"/>
      <c r="F723" s="14"/>
      <c r="G723" s="14"/>
      <c r="H723" s="14"/>
      <c r="I723" s="14"/>
      <c r="J723" s="24"/>
      <c r="K723" s="14"/>
      <c r="L723" s="14"/>
      <c r="M723" s="14"/>
      <c r="N723" s="14"/>
      <c r="O723" s="14"/>
      <c r="P723" s="14"/>
      <c r="Q723" s="14"/>
      <c r="R723" s="14"/>
      <c r="S723" s="14"/>
      <c r="T723" s="14"/>
      <c r="U723" s="14"/>
      <c r="V723" s="14"/>
      <c r="W723" s="14"/>
      <c r="X723" s="14"/>
      <c r="Y723" s="14"/>
      <c r="Z723" s="14"/>
      <c r="AA723" s="14"/>
    </row>
    <row r="724" spans="1:27" ht="13" x14ac:dyDescent="0.15">
      <c r="A724" s="14"/>
      <c r="B724" s="14"/>
      <c r="C724" s="14"/>
      <c r="D724" s="14"/>
      <c r="E724" s="14"/>
      <c r="F724" s="14"/>
      <c r="G724" s="14"/>
      <c r="H724" s="14"/>
      <c r="I724" s="14"/>
      <c r="J724" s="24"/>
      <c r="K724" s="14"/>
      <c r="L724" s="14"/>
      <c r="M724" s="14"/>
      <c r="N724" s="14"/>
      <c r="O724" s="14"/>
      <c r="P724" s="14"/>
      <c r="Q724" s="14"/>
      <c r="R724" s="14"/>
      <c r="S724" s="14"/>
      <c r="T724" s="14"/>
      <c r="U724" s="14"/>
      <c r="V724" s="14"/>
      <c r="W724" s="14"/>
      <c r="X724" s="14"/>
      <c r="Y724" s="14"/>
      <c r="Z724" s="14"/>
      <c r="AA724" s="14"/>
    </row>
    <row r="725" spans="1:27" ht="13" x14ac:dyDescent="0.15">
      <c r="A725" s="14"/>
      <c r="B725" s="14"/>
      <c r="C725" s="14"/>
      <c r="D725" s="14"/>
      <c r="E725" s="14"/>
      <c r="F725" s="14"/>
      <c r="G725" s="14"/>
      <c r="H725" s="14"/>
      <c r="I725" s="14"/>
      <c r="J725" s="24"/>
      <c r="K725" s="14"/>
      <c r="L725" s="14"/>
      <c r="M725" s="14"/>
      <c r="N725" s="14"/>
      <c r="O725" s="14"/>
      <c r="P725" s="14"/>
      <c r="Q725" s="14"/>
      <c r="R725" s="14"/>
      <c r="S725" s="14"/>
      <c r="T725" s="14"/>
      <c r="U725" s="14"/>
      <c r="V725" s="14"/>
      <c r="W725" s="14"/>
      <c r="X725" s="14"/>
      <c r="Y725" s="14"/>
      <c r="Z725" s="14"/>
      <c r="AA725" s="14"/>
    </row>
    <row r="726" spans="1:27" ht="13" x14ac:dyDescent="0.15">
      <c r="A726" s="14"/>
      <c r="B726" s="14"/>
      <c r="C726" s="14"/>
      <c r="D726" s="14"/>
      <c r="E726" s="14"/>
      <c r="F726" s="14"/>
      <c r="G726" s="14"/>
      <c r="H726" s="14"/>
      <c r="I726" s="14"/>
      <c r="J726" s="24"/>
      <c r="K726" s="14"/>
      <c r="L726" s="14"/>
      <c r="M726" s="14"/>
      <c r="N726" s="14"/>
      <c r="O726" s="14"/>
      <c r="P726" s="14"/>
      <c r="Q726" s="14"/>
      <c r="R726" s="14"/>
      <c r="S726" s="14"/>
      <c r="T726" s="14"/>
      <c r="U726" s="14"/>
      <c r="V726" s="14"/>
      <c r="W726" s="14"/>
      <c r="X726" s="14"/>
      <c r="Y726" s="14"/>
      <c r="Z726" s="14"/>
      <c r="AA726" s="14"/>
    </row>
    <row r="727" spans="1:27" ht="13" x14ac:dyDescent="0.15">
      <c r="A727" s="14"/>
      <c r="B727" s="14"/>
      <c r="C727" s="14"/>
      <c r="D727" s="14"/>
      <c r="E727" s="14"/>
      <c r="F727" s="14"/>
      <c r="G727" s="14"/>
      <c r="H727" s="14"/>
      <c r="I727" s="14"/>
      <c r="J727" s="24"/>
      <c r="K727" s="14"/>
      <c r="L727" s="14"/>
      <c r="M727" s="14"/>
      <c r="N727" s="14"/>
      <c r="O727" s="14"/>
      <c r="P727" s="14"/>
      <c r="Q727" s="14"/>
      <c r="R727" s="14"/>
      <c r="S727" s="14"/>
      <c r="T727" s="14"/>
      <c r="U727" s="14"/>
      <c r="V727" s="14"/>
      <c r="W727" s="14"/>
      <c r="X727" s="14"/>
      <c r="Y727" s="14"/>
      <c r="Z727" s="14"/>
      <c r="AA727" s="14"/>
    </row>
    <row r="728" spans="1:27" ht="13" x14ac:dyDescent="0.15">
      <c r="A728" s="14"/>
      <c r="B728" s="14"/>
      <c r="C728" s="14"/>
      <c r="D728" s="14"/>
      <c r="E728" s="14"/>
      <c r="F728" s="14"/>
      <c r="G728" s="14"/>
      <c r="H728" s="14"/>
      <c r="I728" s="14"/>
      <c r="J728" s="24"/>
      <c r="K728" s="14"/>
      <c r="L728" s="14"/>
      <c r="M728" s="14"/>
      <c r="N728" s="14"/>
      <c r="O728" s="14"/>
      <c r="P728" s="14"/>
      <c r="Q728" s="14"/>
      <c r="R728" s="14"/>
      <c r="S728" s="14"/>
      <c r="T728" s="14"/>
      <c r="U728" s="14"/>
      <c r="V728" s="14"/>
      <c r="W728" s="14"/>
      <c r="X728" s="14"/>
      <c r="Y728" s="14"/>
      <c r="Z728" s="14"/>
      <c r="AA728" s="14"/>
    </row>
    <row r="729" spans="1:27" ht="13" x14ac:dyDescent="0.15">
      <c r="A729" s="14"/>
      <c r="B729" s="14"/>
      <c r="C729" s="14"/>
      <c r="D729" s="14"/>
      <c r="E729" s="14"/>
      <c r="F729" s="14"/>
      <c r="G729" s="14"/>
      <c r="H729" s="14"/>
      <c r="I729" s="14"/>
      <c r="J729" s="24"/>
      <c r="K729" s="14"/>
      <c r="L729" s="14"/>
      <c r="M729" s="14"/>
      <c r="N729" s="14"/>
      <c r="O729" s="14"/>
      <c r="P729" s="14"/>
      <c r="Q729" s="14"/>
      <c r="R729" s="14"/>
      <c r="S729" s="14"/>
      <c r="T729" s="14"/>
      <c r="U729" s="14"/>
      <c r="V729" s="14"/>
      <c r="W729" s="14"/>
      <c r="X729" s="14"/>
      <c r="Y729" s="14"/>
      <c r="Z729" s="14"/>
      <c r="AA729" s="14"/>
    </row>
    <row r="730" spans="1:27" ht="13" x14ac:dyDescent="0.15">
      <c r="A730" s="14"/>
      <c r="B730" s="14"/>
      <c r="C730" s="14"/>
      <c r="D730" s="14"/>
      <c r="E730" s="14"/>
      <c r="F730" s="14"/>
      <c r="G730" s="14"/>
      <c r="H730" s="14"/>
      <c r="I730" s="14"/>
      <c r="J730" s="24"/>
      <c r="K730" s="14"/>
      <c r="L730" s="14"/>
      <c r="M730" s="14"/>
      <c r="N730" s="14"/>
      <c r="O730" s="14"/>
      <c r="P730" s="14"/>
      <c r="Q730" s="14"/>
      <c r="R730" s="14"/>
      <c r="S730" s="14"/>
      <c r="T730" s="14"/>
      <c r="U730" s="14"/>
      <c r="V730" s="14"/>
      <c r="W730" s="14"/>
      <c r="X730" s="14"/>
      <c r="Y730" s="14"/>
      <c r="Z730" s="14"/>
      <c r="AA730" s="14"/>
    </row>
    <row r="731" spans="1:27" ht="13" x14ac:dyDescent="0.15">
      <c r="A731" s="14"/>
      <c r="B731" s="14"/>
      <c r="C731" s="14"/>
      <c r="D731" s="14"/>
      <c r="E731" s="14"/>
      <c r="F731" s="14"/>
      <c r="G731" s="14"/>
      <c r="H731" s="14"/>
      <c r="I731" s="14"/>
      <c r="J731" s="24"/>
      <c r="K731" s="14"/>
      <c r="L731" s="14"/>
      <c r="M731" s="14"/>
      <c r="N731" s="14"/>
      <c r="O731" s="14"/>
      <c r="P731" s="14"/>
      <c r="Q731" s="14"/>
      <c r="R731" s="14"/>
      <c r="S731" s="14"/>
      <c r="T731" s="14"/>
      <c r="U731" s="14"/>
      <c r="V731" s="14"/>
      <c r="W731" s="14"/>
      <c r="X731" s="14"/>
      <c r="Y731" s="14"/>
      <c r="Z731" s="14"/>
      <c r="AA731" s="14"/>
    </row>
    <row r="732" spans="1:27" ht="13" x14ac:dyDescent="0.15">
      <c r="A732" s="14"/>
      <c r="B732" s="14"/>
      <c r="C732" s="14"/>
      <c r="D732" s="14"/>
      <c r="E732" s="14"/>
      <c r="F732" s="14"/>
      <c r="G732" s="14"/>
      <c r="H732" s="14"/>
      <c r="I732" s="14"/>
      <c r="J732" s="24"/>
      <c r="K732" s="14"/>
      <c r="L732" s="14"/>
      <c r="M732" s="14"/>
      <c r="N732" s="14"/>
      <c r="O732" s="14"/>
      <c r="P732" s="14"/>
      <c r="Q732" s="14"/>
      <c r="R732" s="14"/>
      <c r="S732" s="14"/>
      <c r="T732" s="14"/>
      <c r="U732" s="14"/>
      <c r="V732" s="14"/>
      <c r="W732" s="14"/>
      <c r="X732" s="14"/>
      <c r="Y732" s="14"/>
      <c r="Z732" s="14"/>
      <c r="AA732" s="14"/>
    </row>
    <row r="733" spans="1:27" ht="13" x14ac:dyDescent="0.15">
      <c r="A733" s="14"/>
      <c r="B733" s="14"/>
      <c r="C733" s="14"/>
      <c r="D733" s="14"/>
      <c r="E733" s="14"/>
      <c r="F733" s="14"/>
      <c r="G733" s="14"/>
      <c r="H733" s="14"/>
      <c r="I733" s="14"/>
      <c r="J733" s="24"/>
      <c r="K733" s="14"/>
      <c r="L733" s="14"/>
      <c r="M733" s="14"/>
      <c r="N733" s="14"/>
      <c r="O733" s="14"/>
      <c r="P733" s="14"/>
      <c r="Q733" s="14"/>
      <c r="R733" s="14"/>
      <c r="S733" s="14"/>
      <c r="T733" s="14"/>
      <c r="U733" s="14"/>
      <c r="V733" s="14"/>
      <c r="W733" s="14"/>
      <c r="X733" s="14"/>
      <c r="Y733" s="14"/>
      <c r="Z733" s="14"/>
      <c r="AA733" s="14"/>
    </row>
    <row r="734" spans="1:27" ht="13" x14ac:dyDescent="0.15">
      <c r="A734" s="14"/>
      <c r="B734" s="14"/>
      <c r="C734" s="14"/>
      <c r="D734" s="14"/>
      <c r="E734" s="14"/>
      <c r="F734" s="14"/>
      <c r="G734" s="14"/>
      <c r="H734" s="14"/>
      <c r="I734" s="14"/>
      <c r="J734" s="24"/>
      <c r="K734" s="14"/>
      <c r="L734" s="14"/>
      <c r="M734" s="14"/>
      <c r="N734" s="14"/>
      <c r="O734" s="14"/>
      <c r="P734" s="14"/>
      <c r="Q734" s="14"/>
      <c r="R734" s="14"/>
      <c r="S734" s="14"/>
      <c r="T734" s="14"/>
      <c r="U734" s="14"/>
      <c r="V734" s="14"/>
      <c r="W734" s="14"/>
      <c r="X734" s="14"/>
      <c r="Y734" s="14"/>
      <c r="Z734" s="14"/>
      <c r="AA734" s="14"/>
    </row>
    <row r="735" spans="1:27" ht="13" x14ac:dyDescent="0.15">
      <c r="A735" s="14"/>
      <c r="B735" s="14"/>
      <c r="C735" s="14"/>
      <c r="D735" s="14"/>
      <c r="E735" s="14"/>
      <c r="F735" s="14"/>
      <c r="G735" s="14"/>
      <c r="H735" s="14"/>
      <c r="I735" s="14"/>
      <c r="J735" s="24"/>
      <c r="K735" s="14"/>
      <c r="L735" s="14"/>
      <c r="M735" s="14"/>
      <c r="N735" s="14"/>
      <c r="O735" s="14"/>
      <c r="P735" s="14"/>
      <c r="Q735" s="14"/>
      <c r="R735" s="14"/>
      <c r="S735" s="14"/>
      <c r="T735" s="14"/>
      <c r="U735" s="14"/>
      <c r="V735" s="14"/>
      <c r="W735" s="14"/>
      <c r="X735" s="14"/>
      <c r="Y735" s="14"/>
      <c r="Z735" s="14"/>
      <c r="AA735" s="14"/>
    </row>
    <row r="736" spans="1:27" ht="13" x14ac:dyDescent="0.15">
      <c r="A736" s="14"/>
      <c r="B736" s="14"/>
      <c r="C736" s="14"/>
      <c r="D736" s="14"/>
      <c r="E736" s="14"/>
      <c r="F736" s="14"/>
      <c r="G736" s="14"/>
      <c r="H736" s="14"/>
      <c r="I736" s="14"/>
      <c r="J736" s="24"/>
      <c r="K736" s="14"/>
      <c r="L736" s="14"/>
      <c r="M736" s="14"/>
      <c r="N736" s="14"/>
      <c r="O736" s="14"/>
      <c r="P736" s="14"/>
      <c r="Q736" s="14"/>
      <c r="R736" s="14"/>
      <c r="S736" s="14"/>
      <c r="T736" s="14"/>
      <c r="U736" s="14"/>
      <c r="V736" s="14"/>
      <c r="W736" s="14"/>
      <c r="X736" s="14"/>
      <c r="Y736" s="14"/>
      <c r="Z736" s="14"/>
      <c r="AA736" s="14"/>
    </row>
    <row r="737" spans="1:27" ht="13" x14ac:dyDescent="0.15">
      <c r="A737" s="14"/>
      <c r="B737" s="14"/>
      <c r="C737" s="14"/>
      <c r="D737" s="14"/>
      <c r="E737" s="14"/>
      <c r="F737" s="14"/>
      <c r="G737" s="14"/>
      <c r="H737" s="14"/>
      <c r="I737" s="14"/>
      <c r="J737" s="24"/>
      <c r="K737" s="14"/>
      <c r="L737" s="14"/>
      <c r="M737" s="14"/>
      <c r="N737" s="14"/>
      <c r="O737" s="14"/>
      <c r="P737" s="14"/>
      <c r="Q737" s="14"/>
      <c r="R737" s="14"/>
      <c r="S737" s="14"/>
      <c r="T737" s="14"/>
      <c r="U737" s="14"/>
      <c r="V737" s="14"/>
      <c r="W737" s="14"/>
      <c r="X737" s="14"/>
      <c r="Y737" s="14"/>
      <c r="Z737" s="14"/>
      <c r="AA737" s="14"/>
    </row>
    <row r="738" spans="1:27" ht="13" x14ac:dyDescent="0.15">
      <c r="A738" s="14"/>
      <c r="B738" s="14"/>
      <c r="C738" s="14"/>
      <c r="D738" s="14"/>
      <c r="E738" s="14"/>
      <c r="F738" s="14"/>
      <c r="G738" s="14"/>
      <c r="H738" s="14"/>
      <c r="I738" s="14"/>
      <c r="J738" s="24"/>
      <c r="K738" s="14"/>
      <c r="L738" s="14"/>
      <c r="M738" s="14"/>
      <c r="N738" s="14"/>
      <c r="O738" s="14"/>
      <c r="P738" s="14"/>
      <c r="Q738" s="14"/>
      <c r="R738" s="14"/>
      <c r="S738" s="14"/>
      <c r="T738" s="14"/>
      <c r="U738" s="14"/>
      <c r="V738" s="14"/>
      <c r="W738" s="14"/>
      <c r="X738" s="14"/>
      <c r="Y738" s="14"/>
      <c r="Z738" s="14"/>
      <c r="AA738" s="14"/>
    </row>
    <row r="739" spans="1:27" ht="13" x14ac:dyDescent="0.15">
      <c r="A739" s="14"/>
      <c r="B739" s="14"/>
      <c r="C739" s="14"/>
      <c r="D739" s="14"/>
      <c r="E739" s="14"/>
      <c r="F739" s="14"/>
      <c r="G739" s="14"/>
      <c r="H739" s="14"/>
      <c r="I739" s="14"/>
      <c r="J739" s="24"/>
      <c r="K739" s="14"/>
      <c r="L739" s="14"/>
      <c r="M739" s="14"/>
      <c r="N739" s="14"/>
      <c r="O739" s="14"/>
      <c r="P739" s="14"/>
      <c r="Q739" s="14"/>
      <c r="R739" s="14"/>
      <c r="S739" s="14"/>
      <c r="T739" s="14"/>
      <c r="U739" s="14"/>
      <c r="V739" s="14"/>
      <c r="W739" s="14"/>
      <c r="X739" s="14"/>
      <c r="Y739" s="14"/>
      <c r="Z739" s="14"/>
      <c r="AA739" s="14"/>
    </row>
    <row r="740" spans="1:27" ht="13" x14ac:dyDescent="0.15">
      <c r="A740" s="14"/>
      <c r="B740" s="14"/>
      <c r="C740" s="14"/>
      <c r="D740" s="14"/>
      <c r="E740" s="14"/>
      <c r="F740" s="14"/>
      <c r="G740" s="14"/>
      <c r="H740" s="14"/>
      <c r="I740" s="14"/>
      <c r="J740" s="24"/>
      <c r="K740" s="14"/>
      <c r="L740" s="14"/>
      <c r="M740" s="14"/>
      <c r="N740" s="14"/>
      <c r="O740" s="14"/>
      <c r="P740" s="14"/>
      <c r="Q740" s="14"/>
      <c r="R740" s="14"/>
      <c r="S740" s="14"/>
      <c r="T740" s="14"/>
      <c r="U740" s="14"/>
      <c r="V740" s="14"/>
      <c r="W740" s="14"/>
      <c r="X740" s="14"/>
      <c r="Y740" s="14"/>
      <c r="Z740" s="14"/>
      <c r="AA740" s="14"/>
    </row>
    <row r="741" spans="1:27" ht="13" x14ac:dyDescent="0.15">
      <c r="A741" s="14"/>
      <c r="B741" s="14"/>
      <c r="C741" s="14"/>
      <c r="D741" s="14"/>
      <c r="E741" s="14"/>
      <c r="F741" s="14"/>
      <c r="G741" s="14"/>
      <c r="H741" s="14"/>
      <c r="I741" s="14"/>
      <c r="J741" s="24"/>
      <c r="K741" s="14"/>
      <c r="L741" s="14"/>
      <c r="M741" s="14"/>
      <c r="N741" s="14"/>
      <c r="O741" s="14"/>
      <c r="P741" s="14"/>
      <c r="Q741" s="14"/>
      <c r="R741" s="14"/>
      <c r="S741" s="14"/>
      <c r="T741" s="14"/>
      <c r="U741" s="14"/>
      <c r="V741" s="14"/>
      <c r="W741" s="14"/>
      <c r="X741" s="14"/>
      <c r="Y741" s="14"/>
      <c r="Z741" s="14"/>
      <c r="AA741" s="14"/>
    </row>
    <row r="742" spans="1:27" ht="13" x14ac:dyDescent="0.15">
      <c r="A742" s="14"/>
      <c r="B742" s="14"/>
      <c r="C742" s="14"/>
      <c r="D742" s="14"/>
      <c r="E742" s="14"/>
      <c r="F742" s="14"/>
      <c r="G742" s="14"/>
      <c r="H742" s="14"/>
      <c r="I742" s="14"/>
      <c r="J742" s="24"/>
      <c r="K742" s="14"/>
      <c r="L742" s="14"/>
      <c r="M742" s="14"/>
      <c r="N742" s="14"/>
      <c r="O742" s="14"/>
      <c r="P742" s="14"/>
      <c r="Q742" s="14"/>
      <c r="R742" s="14"/>
      <c r="S742" s="14"/>
      <c r="T742" s="14"/>
      <c r="U742" s="14"/>
      <c r="V742" s="14"/>
      <c r="W742" s="14"/>
      <c r="X742" s="14"/>
      <c r="Y742" s="14"/>
      <c r="Z742" s="14"/>
      <c r="AA742" s="14"/>
    </row>
    <row r="743" spans="1:27" ht="13" x14ac:dyDescent="0.15">
      <c r="A743" s="14"/>
      <c r="B743" s="14"/>
      <c r="C743" s="14"/>
      <c r="D743" s="14"/>
      <c r="E743" s="14"/>
      <c r="F743" s="14"/>
      <c r="G743" s="14"/>
      <c r="H743" s="14"/>
      <c r="I743" s="14"/>
      <c r="J743" s="24"/>
      <c r="K743" s="14"/>
      <c r="L743" s="14"/>
      <c r="M743" s="14"/>
      <c r="N743" s="14"/>
      <c r="O743" s="14"/>
      <c r="P743" s="14"/>
      <c r="Q743" s="14"/>
      <c r="R743" s="14"/>
      <c r="S743" s="14"/>
      <c r="T743" s="14"/>
      <c r="U743" s="14"/>
      <c r="V743" s="14"/>
      <c r="W743" s="14"/>
      <c r="X743" s="14"/>
      <c r="Y743" s="14"/>
      <c r="Z743" s="14"/>
      <c r="AA743" s="14"/>
    </row>
    <row r="744" spans="1:27" ht="13" x14ac:dyDescent="0.15">
      <c r="A744" s="14"/>
      <c r="B744" s="14"/>
      <c r="C744" s="14"/>
      <c r="D744" s="14"/>
      <c r="E744" s="14"/>
      <c r="F744" s="14"/>
      <c r="G744" s="14"/>
      <c r="H744" s="14"/>
      <c r="I744" s="14"/>
      <c r="J744" s="24"/>
      <c r="K744" s="14"/>
      <c r="L744" s="14"/>
      <c r="M744" s="14"/>
      <c r="N744" s="14"/>
      <c r="O744" s="14"/>
      <c r="P744" s="14"/>
      <c r="Q744" s="14"/>
      <c r="R744" s="14"/>
      <c r="S744" s="14"/>
      <c r="T744" s="14"/>
      <c r="U744" s="14"/>
      <c r="V744" s="14"/>
      <c r="W744" s="14"/>
      <c r="X744" s="14"/>
      <c r="Y744" s="14"/>
      <c r="Z744" s="14"/>
      <c r="AA744" s="14"/>
    </row>
    <row r="745" spans="1:27" ht="13" x14ac:dyDescent="0.15">
      <c r="A745" s="14"/>
      <c r="B745" s="14"/>
      <c r="C745" s="14"/>
      <c r="D745" s="14"/>
      <c r="E745" s="14"/>
      <c r="F745" s="14"/>
      <c r="G745" s="14"/>
      <c r="H745" s="14"/>
      <c r="I745" s="14"/>
      <c r="J745" s="24"/>
      <c r="K745" s="14"/>
      <c r="L745" s="14"/>
      <c r="M745" s="14"/>
      <c r="N745" s="14"/>
      <c r="O745" s="14"/>
      <c r="P745" s="14"/>
      <c r="Q745" s="14"/>
      <c r="R745" s="14"/>
      <c r="S745" s="14"/>
      <c r="T745" s="14"/>
      <c r="U745" s="14"/>
      <c r="V745" s="14"/>
      <c r="W745" s="14"/>
      <c r="X745" s="14"/>
      <c r="Y745" s="14"/>
      <c r="Z745" s="14"/>
      <c r="AA745" s="14"/>
    </row>
    <row r="746" spans="1:27" ht="13" x14ac:dyDescent="0.15">
      <c r="A746" s="14"/>
      <c r="B746" s="14"/>
      <c r="C746" s="14"/>
      <c r="D746" s="14"/>
      <c r="E746" s="14"/>
      <c r="F746" s="14"/>
      <c r="G746" s="14"/>
      <c r="H746" s="14"/>
      <c r="I746" s="14"/>
      <c r="J746" s="24"/>
      <c r="K746" s="14"/>
      <c r="L746" s="14"/>
      <c r="M746" s="14"/>
      <c r="N746" s="14"/>
      <c r="O746" s="14"/>
      <c r="P746" s="14"/>
      <c r="Q746" s="14"/>
      <c r="R746" s="14"/>
      <c r="S746" s="14"/>
      <c r="T746" s="14"/>
      <c r="U746" s="14"/>
      <c r="V746" s="14"/>
      <c r="W746" s="14"/>
      <c r="X746" s="14"/>
      <c r="Y746" s="14"/>
      <c r="Z746" s="14"/>
      <c r="AA746" s="14"/>
    </row>
    <row r="747" spans="1:27" ht="13" x14ac:dyDescent="0.15">
      <c r="A747" s="14"/>
      <c r="B747" s="14"/>
      <c r="C747" s="14"/>
      <c r="D747" s="14"/>
      <c r="E747" s="14"/>
      <c r="F747" s="14"/>
      <c r="G747" s="14"/>
      <c r="H747" s="14"/>
      <c r="I747" s="14"/>
      <c r="J747" s="24"/>
      <c r="K747" s="14"/>
      <c r="L747" s="14"/>
      <c r="M747" s="14"/>
      <c r="N747" s="14"/>
      <c r="O747" s="14"/>
      <c r="P747" s="14"/>
      <c r="Q747" s="14"/>
      <c r="R747" s="14"/>
      <c r="S747" s="14"/>
      <c r="T747" s="14"/>
      <c r="U747" s="14"/>
      <c r="V747" s="14"/>
      <c r="W747" s="14"/>
      <c r="X747" s="14"/>
      <c r="Y747" s="14"/>
      <c r="Z747" s="14"/>
      <c r="AA747" s="14"/>
    </row>
    <row r="748" spans="1:27" ht="13" x14ac:dyDescent="0.15">
      <c r="A748" s="14"/>
      <c r="B748" s="14"/>
      <c r="C748" s="14"/>
      <c r="D748" s="14"/>
      <c r="E748" s="14"/>
      <c r="F748" s="14"/>
      <c r="G748" s="14"/>
      <c r="H748" s="14"/>
      <c r="I748" s="14"/>
      <c r="J748" s="24"/>
      <c r="K748" s="14"/>
      <c r="L748" s="14"/>
      <c r="M748" s="14"/>
      <c r="N748" s="14"/>
      <c r="O748" s="14"/>
      <c r="P748" s="14"/>
      <c r="Q748" s="14"/>
      <c r="R748" s="14"/>
      <c r="S748" s="14"/>
      <c r="T748" s="14"/>
      <c r="U748" s="14"/>
      <c r="V748" s="14"/>
      <c r="W748" s="14"/>
      <c r="X748" s="14"/>
      <c r="Y748" s="14"/>
      <c r="Z748" s="14"/>
      <c r="AA748" s="14"/>
    </row>
    <row r="749" spans="1:27" ht="13" x14ac:dyDescent="0.15">
      <c r="A749" s="14"/>
      <c r="B749" s="14"/>
      <c r="C749" s="14"/>
      <c r="D749" s="14"/>
      <c r="E749" s="14"/>
      <c r="F749" s="14"/>
      <c r="G749" s="14"/>
      <c r="H749" s="14"/>
      <c r="I749" s="14"/>
      <c r="J749" s="24"/>
      <c r="K749" s="14"/>
      <c r="L749" s="14"/>
      <c r="M749" s="14"/>
      <c r="N749" s="14"/>
      <c r="O749" s="14"/>
      <c r="P749" s="14"/>
      <c r="Q749" s="14"/>
      <c r="R749" s="14"/>
      <c r="S749" s="14"/>
      <c r="T749" s="14"/>
      <c r="U749" s="14"/>
      <c r="V749" s="14"/>
      <c r="W749" s="14"/>
      <c r="X749" s="14"/>
      <c r="Y749" s="14"/>
      <c r="Z749" s="14"/>
      <c r="AA749" s="14"/>
    </row>
    <row r="750" spans="1:27" ht="13" x14ac:dyDescent="0.15">
      <c r="A750" s="14"/>
      <c r="B750" s="14"/>
      <c r="C750" s="14"/>
      <c r="D750" s="14"/>
      <c r="E750" s="14"/>
      <c r="F750" s="14"/>
      <c r="G750" s="14"/>
      <c r="H750" s="14"/>
      <c r="I750" s="14"/>
      <c r="J750" s="24"/>
      <c r="K750" s="14"/>
      <c r="L750" s="14"/>
      <c r="M750" s="14"/>
      <c r="N750" s="14"/>
      <c r="O750" s="14"/>
      <c r="P750" s="14"/>
      <c r="Q750" s="14"/>
      <c r="R750" s="14"/>
      <c r="S750" s="14"/>
      <c r="T750" s="14"/>
      <c r="U750" s="14"/>
      <c r="V750" s="14"/>
      <c r="W750" s="14"/>
      <c r="X750" s="14"/>
      <c r="Y750" s="14"/>
      <c r="Z750" s="14"/>
      <c r="AA750" s="14"/>
    </row>
    <row r="751" spans="1:27" ht="13" x14ac:dyDescent="0.15">
      <c r="A751" s="14"/>
      <c r="B751" s="14"/>
      <c r="C751" s="14"/>
      <c r="D751" s="14"/>
      <c r="E751" s="14"/>
      <c r="F751" s="14"/>
      <c r="G751" s="14"/>
      <c r="H751" s="14"/>
      <c r="I751" s="14"/>
      <c r="J751" s="24"/>
      <c r="K751" s="14"/>
      <c r="L751" s="14"/>
      <c r="M751" s="14"/>
      <c r="N751" s="14"/>
      <c r="O751" s="14"/>
      <c r="P751" s="14"/>
      <c r="Q751" s="14"/>
      <c r="R751" s="14"/>
      <c r="S751" s="14"/>
      <c r="T751" s="14"/>
      <c r="U751" s="14"/>
      <c r="V751" s="14"/>
      <c r="W751" s="14"/>
      <c r="X751" s="14"/>
      <c r="Y751" s="14"/>
      <c r="Z751" s="14"/>
      <c r="AA751" s="14"/>
    </row>
    <row r="752" spans="1:27" ht="13" x14ac:dyDescent="0.15">
      <c r="A752" s="14"/>
      <c r="B752" s="14"/>
      <c r="C752" s="14"/>
      <c r="D752" s="14"/>
      <c r="E752" s="14"/>
      <c r="F752" s="14"/>
      <c r="G752" s="14"/>
      <c r="H752" s="14"/>
      <c r="I752" s="14"/>
      <c r="J752" s="24"/>
      <c r="K752" s="14"/>
      <c r="L752" s="14"/>
      <c r="M752" s="14"/>
      <c r="N752" s="14"/>
      <c r="O752" s="14"/>
      <c r="P752" s="14"/>
      <c r="Q752" s="14"/>
      <c r="R752" s="14"/>
      <c r="S752" s="14"/>
      <c r="T752" s="14"/>
      <c r="U752" s="14"/>
      <c r="V752" s="14"/>
      <c r="W752" s="14"/>
      <c r="X752" s="14"/>
      <c r="Y752" s="14"/>
      <c r="Z752" s="14"/>
      <c r="AA752" s="14"/>
    </row>
    <row r="753" spans="1:27" ht="13" x14ac:dyDescent="0.15">
      <c r="A753" s="14"/>
      <c r="B753" s="14"/>
      <c r="C753" s="14"/>
      <c r="D753" s="14"/>
      <c r="E753" s="14"/>
      <c r="F753" s="14"/>
      <c r="G753" s="14"/>
      <c r="H753" s="14"/>
      <c r="I753" s="14"/>
      <c r="J753" s="24"/>
      <c r="K753" s="14"/>
      <c r="L753" s="14"/>
      <c r="M753" s="14"/>
      <c r="N753" s="14"/>
      <c r="O753" s="14"/>
      <c r="P753" s="14"/>
      <c r="Q753" s="14"/>
      <c r="R753" s="14"/>
      <c r="S753" s="14"/>
      <c r="T753" s="14"/>
      <c r="U753" s="14"/>
      <c r="V753" s="14"/>
      <c r="W753" s="14"/>
      <c r="X753" s="14"/>
      <c r="Y753" s="14"/>
      <c r="Z753" s="14"/>
      <c r="AA753" s="14"/>
    </row>
    <row r="754" spans="1:27" ht="13" x14ac:dyDescent="0.15">
      <c r="A754" s="14"/>
      <c r="B754" s="14"/>
      <c r="C754" s="14"/>
      <c r="D754" s="14"/>
      <c r="E754" s="14"/>
      <c r="F754" s="14"/>
      <c r="G754" s="14"/>
      <c r="H754" s="14"/>
      <c r="I754" s="14"/>
      <c r="J754" s="24"/>
      <c r="K754" s="14"/>
      <c r="L754" s="14"/>
      <c r="M754" s="14"/>
      <c r="N754" s="14"/>
      <c r="O754" s="14"/>
      <c r="P754" s="14"/>
      <c r="Q754" s="14"/>
      <c r="R754" s="14"/>
      <c r="S754" s="14"/>
      <c r="T754" s="14"/>
      <c r="U754" s="14"/>
      <c r="V754" s="14"/>
      <c r="W754" s="14"/>
      <c r="X754" s="14"/>
      <c r="Y754" s="14"/>
      <c r="Z754" s="14"/>
      <c r="AA754" s="14"/>
    </row>
    <row r="755" spans="1:27" ht="13" x14ac:dyDescent="0.15">
      <c r="A755" s="14"/>
      <c r="B755" s="14"/>
      <c r="C755" s="14"/>
      <c r="D755" s="14"/>
      <c r="E755" s="14"/>
      <c r="F755" s="14"/>
      <c r="G755" s="14"/>
      <c r="H755" s="14"/>
      <c r="I755" s="14"/>
      <c r="J755" s="24"/>
      <c r="K755" s="14"/>
      <c r="L755" s="14"/>
      <c r="M755" s="14"/>
      <c r="N755" s="14"/>
      <c r="O755" s="14"/>
      <c r="P755" s="14"/>
      <c r="Q755" s="14"/>
      <c r="R755" s="14"/>
      <c r="S755" s="14"/>
      <c r="T755" s="14"/>
      <c r="U755" s="14"/>
      <c r="V755" s="14"/>
      <c r="W755" s="14"/>
      <c r="X755" s="14"/>
      <c r="Y755" s="14"/>
      <c r="Z755" s="14"/>
      <c r="AA755" s="14"/>
    </row>
    <row r="756" spans="1:27" ht="13" x14ac:dyDescent="0.15">
      <c r="A756" s="14"/>
      <c r="B756" s="14"/>
      <c r="C756" s="14"/>
      <c r="D756" s="14"/>
      <c r="E756" s="14"/>
      <c r="F756" s="14"/>
      <c r="G756" s="14"/>
      <c r="H756" s="14"/>
      <c r="I756" s="14"/>
      <c r="J756" s="24"/>
      <c r="K756" s="14"/>
      <c r="L756" s="14"/>
      <c r="M756" s="14"/>
      <c r="N756" s="14"/>
      <c r="O756" s="14"/>
      <c r="P756" s="14"/>
      <c r="Q756" s="14"/>
      <c r="R756" s="14"/>
      <c r="S756" s="14"/>
      <c r="T756" s="14"/>
      <c r="U756" s="14"/>
      <c r="V756" s="14"/>
      <c r="W756" s="14"/>
      <c r="X756" s="14"/>
      <c r="Y756" s="14"/>
      <c r="Z756" s="14"/>
      <c r="AA756" s="14"/>
    </row>
    <row r="757" spans="1:27" ht="13" x14ac:dyDescent="0.15">
      <c r="A757" s="14"/>
      <c r="B757" s="14"/>
      <c r="C757" s="14"/>
      <c r="D757" s="14"/>
      <c r="E757" s="14"/>
      <c r="F757" s="14"/>
      <c r="G757" s="14"/>
      <c r="H757" s="14"/>
      <c r="I757" s="14"/>
      <c r="J757" s="24"/>
      <c r="K757" s="14"/>
      <c r="L757" s="14"/>
      <c r="M757" s="14"/>
      <c r="N757" s="14"/>
      <c r="O757" s="14"/>
      <c r="P757" s="14"/>
      <c r="Q757" s="14"/>
      <c r="R757" s="14"/>
      <c r="S757" s="14"/>
      <c r="T757" s="14"/>
      <c r="U757" s="14"/>
      <c r="V757" s="14"/>
      <c r="W757" s="14"/>
      <c r="X757" s="14"/>
      <c r="Y757" s="14"/>
      <c r="Z757" s="14"/>
      <c r="AA757" s="14"/>
    </row>
    <row r="758" spans="1:27" ht="13" x14ac:dyDescent="0.15">
      <c r="A758" s="14"/>
      <c r="B758" s="14"/>
      <c r="C758" s="14"/>
      <c r="D758" s="14"/>
      <c r="E758" s="14"/>
      <c r="F758" s="14"/>
      <c r="G758" s="14"/>
      <c r="H758" s="14"/>
      <c r="I758" s="14"/>
      <c r="J758" s="24"/>
      <c r="K758" s="14"/>
      <c r="L758" s="14"/>
      <c r="M758" s="14"/>
      <c r="N758" s="14"/>
      <c r="O758" s="14"/>
      <c r="P758" s="14"/>
      <c r="Q758" s="14"/>
      <c r="R758" s="14"/>
      <c r="S758" s="14"/>
      <c r="T758" s="14"/>
      <c r="U758" s="14"/>
      <c r="V758" s="14"/>
      <c r="W758" s="14"/>
      <c r="X758" s="14"/>
      <c r="Y758" s="14"/>
      <c r="Z758" s="14"/>
      <c r="AA758" s="14"/>
    </row>
    <row r="759" spans="1:27" ht="13" x14ac:dyDescent="0.15">
      <c r="A759" s="14"/>
      <c r="B759" s="14"/>
      <c r="C759" s="14"/>
      <c r="D759" s="14"/>
      <c r="E759" s="14"/>
      <c r="F759" s="14"/>
      <c r="G759" s="14"/>
      <c r="H759" s="14"/>
      <c r="I759" s="14"/>
      <c r="J759" s="24"/>
      <c r="K759" s="14"/>
      <c r="L759" s="14"/>
      <c r="M759" s="14"/>
      <c r="N759" s="14"/>
      <c r="O759" s="14"/>
      <c r="P759" s="14"/>
      <c r="Q759" s="14"/>
      <c r="R759" s="14"/>
      <c r="S759" s="14"/>
      <c r="T759" s="14"/>
      <c r="U759" s="14"/>
      <c r="V759" s="14"/>
      <c r="W759" s="14"/>
      <c r="X759" s="14"/>
      <c r="Y759" s="14"/>
      <c r="Z759" s="14"/>
      <c r="AA759" s="14"/>
    </row>
    <row r="760" spans="1:27" ht="13" x14ac:dyDescent="0.15">
      <c r="A760" s="14"/>
      <c r="B760" s="14"/>
      <c r="C760" s="14"/>
      <c r="D760" s="14"/>
      <c r="E760" s="14"/>
      <c r="F760" s="14"/>
      <c r="G760" s="14"/>
      <c r="H760" s="14"/>
      <c r="I760" s="14"/>
      <c r="J760" s="24"/>
      <c r="K760" s="14"/>
      <c r="L760" s="14"/>
      <c r="M760" s="14"/>
      <c r="N760" s="14"/>
      <c r="O760" s="14"/>
      <c r="P760" s="14"/>
      <c r="Q760" s="14"/>
      <c r="R760" s="14"/>
      <c r="S760" s="14"/>
      <c r="T760" s="14"/>
      <c r="U760" s="14"/>
      <c r="V760" s="14"/>
      <c r="W760" s="14"/>
      <c r="X760" s="14"/>
      <c r="Y760" s="14"/>
      <c r="Z760" s="14"/>
      <c r="AA760" s="14"/>
    </row>
    <row r="761" spans="1:27" ht="13" x14ac:dyDescent="0.15">
      <c r="A761" s="14"/>
      <c r="B761" s="14"/>
      <c r="C761" s="14"/>
      <c r="D761" s="14"/>
      <c r="E761" s="14"/>
      <c r="F761" s="14"/>
      <c r="G761" s="14"/>
      <c r="H761" s="14"/>
      <c r="I761" s="14"/>
      <c r="J761" s="24"/>
      <c r="K761" s="14"/>
      <c r="L761" s="14"/>
      <c r="M761" s="14"/>
      <c r="N761" s="14"/>
      <c r="O761" s="14"/>
      <c r="P761" s="14"/>
      <c r="Q761" s="14"/>
      <c r="R761" s="14"/>
      <c r="S761" s="14"/>
      <c r="T761" s="14"/>
      <c r="U761" s="14"/>
      <c r="V761" s="14"/>
      <c r="W761" s="14"/>
      <c r="X761" s="14"/>
      <c r="Y761" s="14"/>
      <c r="Z761" s="14"/>
      <c r="AA761" s="14"/>
    </row>
    <row r="762" spans="1:27" ht="13" x14ac:dyDescent="0.15">
      <c r="A762" s="14"/>
      <c r="B762" s="14"/>
      <c r="C762" s="14"/>
      <c r="D762" s="14"/>
      <c r="E762" s="14"/>
      <c r="F762" s="14"/>
      <c r="G762" s="14"/>
      <c r="H762" s="14"/>
      <c r="I762" s="14"/>
      <c r="J762" s="24"/>
      <c r="K762" s="14"/>
      <c r="L762" s="14"/>
      <c r="M762" s="14"/>
      <c r="N762" s="14"/>
      <c r="O762" s="14"/>
      <c r="P762" s="14"/>
      <c r="Q762" s="14"/>
      <c r="R762" s="14"/>
      <c r="S762" s="14"/>
      <c r="T762" s="14"/>
      <c r="U762" s="14"/>
      <c r="V762" s="14"/>
      <c r="W762" s="14"/>
      <c r="X762" s="14"/>
      <c r="Y762" s="14"/>
      <c r="Z762" s="14"/>
      <c r="AA762" s="14"/>
    </row>
    <row r="763" spans="1:27" ht="13" x14ac:dyDescent="0.15">
      <c r="A763" s="14"/>
      <c r="B763" s="14"/>
      <c r="C763" s="14"/>
      <c r="D763" s="14"/>
      <c r="E763" s="14"/>
      <c r="F763" s="14"/>
      <c r="G763" s="14"/>
      <c r="H763" s="14"/>
      <c r="I763" s="14"/>
      <c r="J763" s="24"/>
      <c r="K763" s="14"/>
      <c r="L763" s="14"/>
      <c r="M763" s="14"/>
      <c r="N763" s="14"/>
      <c r="O763" s="14"/>
      <c r="P763" s="14"/>
      <c r="Q763" s="14"/>
      <c r="R763" s="14"/>
      <c r="S763" s="14"/>
      <c r="T763" s="14"/>
      <c r="U763" s="14"/>
      <c r="V763" s="14"/>
      <c r="W763" s="14"/>
      <c r="X763" s="14"/>
      <c r="Y763" s="14"/>
      <c r="Z763" s="14"/>
      <c r="AA763" s="14"/>
    </row>
    <row r="764" spans="1:27" ht="13" x14ac:dyDescent="0.15">
      <c r="A764" s="14"/>
      <c r="B764" s="14"/>
      <c r="C764" s="14"/>
      <c r="D764" s="14"/>
      <c r="E764" s="14"/>
      <c r="F764" s="14"/>
      <c r="G764" s="14"/>
      <c r="H764" s="14"/>
      <c r="I764" s="14"/>
      <c r="J764" s="24"/>
      <c r="K764" s="14"/>
      <c r="L764" s="14"/>
      <c r="M764" s="14"/>
      <c r="N764" s="14"/>
      <c r="O764" s="14"/>
      <c r="P764" s="14"/>
      <c r="Q764" s="14"/>
      <c r="R764" s="14"/>
      <c r="S764" s="14"/>
      <c r="T764" s="14"/>
      <c r="U764" s="14"/>
      <c r="V764" s="14"/>
      <c r="W764" s="14"/>
      <c r="X764" s="14"/>
      <c r="Y764" s="14"/>
      <c r="Z764" s="14"/>
      <c r="AA764" s="14"/>
    </row>
    <row r="765" spans="1:27" ht="13" x14ac:dyDescent="0.15">
      <c r="A765" s="14"/>
      <c r="B765" s="14"/>
      <c r="C765" s="14"/>
      <c r="D765" s="14"/>
      <c r="E765" s="14"/>
      <c r="F765" s="14"/>
      <c r="G765" s="14"/>
      <c r="H765" s="14"/>
      <c r="I765" s="14"/>
      <c r="J765" s="24"/>
      <c r="K765" s="14"/>
      <c r="L765" s="14"/>
      <c r="M765" s="14"/>
      <c r="N765" s="14"/>
      <c r="O765" s="14"/>
      <c r="P765" s="14"/>
      <c r="Q765" s="14"/>
      <c r="R765" s="14"/>
      <c r="S765" s="14"/>
      <c r="T765" s="14"/>
      <c r="U765" s="14"/>
      <c r="V765" s="14"/>
      <c r="W765" s="14"/>
      <c r="X765" s="14"/>
      <c r="Y765" s="14"/>
      <c r="Z765" s="14"/>
      <c r="AA765" s="14"/>
    </row>
    <row r="766" spans="1:27" ht="13" x14ac:dyDescent="0.15">
      <c r="A766" s="14"/>
      <c r="B766" s="14"/>
      <c r="C766" s="14"/>
      <c r="D766" s="14"/>
      <c r="E766" s="14"/>
      <c r="F766" s="14"/>
      <c r="G766" s="14"/>
      <c r="H766" s="14"/>
      <c r="I766" s="14"/>
      <c r="J766" s="24"/>
      <c r="K766" s="14"/>
      <c r="L766" s="14"/>
      <c r="M766" s="14"/>
      <c r="N766" s="14"/>
      <c r="O766" s="14"/>
      <c r="P766" s="14"/>
      <c r="Q766" s="14"/>
      <c r="R766" s="14"/>
      <c r="S766" s="14"/>
      <c r="T766" s="14"/>
      <c r="U766" s="14"/>
      <c r="V766" s="14"/>
      <c r="W766" s="14"/>
      <c r="X766" s="14"/>
      <c r="Y766" s="14"/>
      <c r="Z766" s="14"/>
      <c r="AA766" s="14"/>
    </row>
    <row r="767" spans="1:27" ht="13" x14ac:dyDescent="0.15">
      <c r="A767" s="14"/>
      <c r="B767" s="14"/>
      <c r="C767" s="14"/>
      <c r="D767" s="14"/>
      <c r="E767" s="14"/>
      <c r="F767" s="14"/>
      <c r="G767" s="14"/>
      <c r="H767" s="14"/>
      <c r="I767" s="14"/>
      <c r="J767" s="24"/>
      <c r="K767" s="14"/>
      <c r="L767" s="14"/>
      <c r="M767" s="14"/>
      <c r="N767" s="14"/>
      <c r="O767" s="14"/>
      <c r="P767" s="14"/>
      <c r="Q767" s="14"/>
      <c r="R767" s="14"/>
      <c r="S767" s="14"/>
      <c r="T767" s="14"/>
      <c r="U767" s="14"/>
      <c r="V767" s="14"/>
      <c r="W767" s="14"/>
      <c r="X767" s="14"/>
      <c r="Y767" s="14"/>
      <c r="Z767" s="14"/>
      <c r="AA767" s="14"/>
    </row>
    <row r="768" spans="1:27" ht="13" x14ac:dyDescent="0.15">
      <c r="A768" s="14"/>
      <c r="B768" s="14"/>
      <c r="C768" s="14"/>
      <c r="D768" s="14"/>
      <c r="E768" s="14"/>
      <c r="F768" s="14"/>
      <c r="G768" s="14"/>
      <c r="H768" s="14"/>
      <c r="I768" s="14"/>
      <c r="J768" s="24"/>
      <c r="K768" s="14"/>
      <c r="L768" s="14"/>
      <c r="M768" s="14"/>
      <c r="N768" s="14"/>
      <c r="O768" s="14"/>
      <c r="P768" s="14"/>
      <c r="Q768" s="14"/>
      <c r="R768" s="14"/>
      <c r="S768" s="14"/>
      <c r="T768" s="14"/>
      <c r="U768" s="14"/>
      <c r="V768" s="14"/>
      <c r="W768" s="14"/>
      <c r="X768" s="14"/>
      <c r="Y768" s="14"/>
      <c r="Z768" s="14"/>
      <c r="AA768" s="14"/>
    </row>
    <row r="769" spans="1:27" ht="13" x14ac:dyDescent="0.15">
      <c r="A769" s="14"/>
      <c r="B769" s="14"/>
      <c r="C769" s="14"/>
      <c r="D769" s="14"/>
      <c r="E769" s="14"/>
      <c r="F769" s="14"/>
      <c r="G769" s="14"/>
      <c r="H769" s="14"/>
      <c r="I769" s="14"/>
      <c r="J769" s="24"/>
      <c r="K769" s="14"/>
      <c r="L769" s="14"/>
      <c r="M769" s="14"/>
      <c r="N769" s="14"/>
      <c r="O769" s="14"/>
      <c r="P769" s="14"/>
      <c r="Q769" s="14"/>
      <c r="R769" s="14"/>
      <c r="S769" s="14"/>
      <c r="T769" s="14"/>
      <c r="U769" s="14"/>
      <c r="V769" s="14"/>
      <c r="W769" s="14"/>
      <c r="X769" s="14"/>
      <c r="Y769" s="14"/>
      <c r="Z769" s="14"/>
      <c r="AA769" s="14"/>
    </row>
    <row r="770" spans="1:27" ht="13" x14ac:dyDescent="0.15">
      <c r="A770" s="14"/>
      <c r="B770" s="14"/>
      <c r="C770" s="14"/>
      <c r="D770" s="14"/>
      <c r="E770" s="14"/>
      <c r="F770" s="14"/>
      <c r="G770" s="14"/>
      <c r="H770" s="14"/>
      <c r="I770" s="14"/>
      <c r="J770" s="24"/>
      <c r="K770" s="14"/>
      <c r="L770" s="14"/>
      <c r="M770" s="14"/>
      <c r="N770" s="14"/>
      <c r="O770" s="14"/>
      <c r="P770" s="14"/>
      <c r="Q770" s="14"/>
      <c r="R770" s="14"/>
      <c r="S770" s="14"/>
      <c r="T770" s="14"/>
      <c r="U770" s="14"/>
      <c r="V770" s="14"/>
      <c r="W770" s="14"/>
      <c r="X770" s="14"/>
      <c r="Y770" s="14"/>
      <c r="Z770" s="14"/>
      <c r="AA770" s="14"/>
    </row>
    <row r="771" spans="1:27" ht="13" x14ac:dyDescent="0.15">
      <c r="A771" s="14"/>
      <c r="B771" s="14"/>
      <c r="C771" s="14"/>
      <c r="D771" s="14"/>
      <c r="E771" s="14"/>
      <c r="F771" s="14"/>
      <c r="G771" s="14"/>
      <c r="H771" s="14"/>
      <c r="I771" s="14"/>
      <c r="J771" s="24"/>
      <c r="K771" s="14"/>
      <c r="L771" s="14"/>
      <c r="M771" s="14"/>
      <c r="N771" s="14"/>
      <c r="O771" s="14"/>
      <c r="P771" s="14"/>
      <c r="Q771" s="14"/>
      <c r="R771" s="14"/>
      <c r="S771" s="14"/>
      <c r="T771" s="14"/>
      <c r="U771" s="14"/>
      <c r="V771" s="14"/>
      <c r="W771" s="14"/>
      <c r="X771" s="14"/>
      <c r="Y771" s="14"/>
      <c r="Z771" s="14"/>
      <c r="AA771" s="14"/>
    </row>
    <row r="772" spans="1:27" ht="13" x14ac:dyDescent="0.15">
      <c r="A772" s="14"/>
      <c r="B772" s="14"/>
      <c r="C772" s="14"/>
      <c r="D772" s="14"/>
      <c r="E772" s="14"/>
      <c r="F772" s="14"/>
      <c r="G772" s="14"/>
      <c r="H772" s="14"/>
      <c r="I772" s="14"/>
      <c r="J772" s="24"/>
      <c r="K772" s="14"/>
      <c r="L772" s="14"/>
      <c r="M772" s="14"/>
      <c r="N772" s="14"/>
      <c r="O772" s="14"/>
      <c r="P772" s="14"/>
      <c r="Q772" s="14"/>
      <c r="R772" s="14"/>
      <c r="S772" s="14"/>
      <c r="T772" s="14"/>
      <c r="U772" s="14"/>
      <c r="V772" s="14"/>
      <c r="W772" s="14"/>
      <c r="X772" s="14"/>
      <c r="Y772" s="14"/>
      <c r="Z772" s="14"/>
      <c r="AA772" s="14"/>
    </row>
    <row r="773" spans="1:27" ht="13" x14ac:dyDescent="0.15">
      <c r="A773" s="14"/>
      <c r="B773" s="14"/>
      <c r="C773" s="14"/>
      <c r="D773" s="14"/>
      <c r="E773" s="14"/>
      <c r="F773" s="14"/>
      <c r="G773" s="14"/>
      <c r="H773" s="14"/>
      <c r="I773" s="14"/>
      <c r="J773" s="24"/>
      <c r="K773" s="14"/>
      <c r="L773" s="14"/>
      <c r="M773" s="14"/>
      <c r="N773" s="14"/>
      <c r="O773" s="14"/>
      <c r="P773" s="14"/>
      <c r="Q773" s="14"/>
      <c r="R773" s="14"/>
      <c r="S773" s="14"/>
      <c r="T773" s="14"/>
      <c r="U773" s="14"/>
      <c r="V773" s="14"/>
      <c r="W773" s="14"/>
      <c r="X773" s="14"/>
      <c r="Y773" s="14"/>
      <c r="Z773" s="14"/>
      <c r="AA773" s="14"/>
    </row>
    <row r="774" spans="1:27" ht="13" x14ac:dyDescent="0.15">
      <c r="A774" s="14"/>
      <c r="B774" s="14"/>
      <c r="C774" s="14"/>
      <c r="D774" s="14"/>
      <c r="E774" s="14"/>
      <c r="F774" s="14"/>
      <c r="G774" s="14"/>
      <c r="H774" s="14"/>
      <c r="I774" s="14"/>
      <c r="J774" s="24"/>
      <c r="K774" s="14"/>
      <c r="L774" s="14"/>
      <c r="M774" s="14"/>
      <c r="N774" s="14"/>
      <c r="O774" s="14"/>
      <c r="P774" s="14"/>
      <c r="Q774" s="14"/>
      <c r="R774" s="14"/>
      <c r="S774" s="14"/>
      <c r="T774" s="14"/>
      <c r="U774" s="14"/>
      <c r="V774" s="14"/>
      <c r="W774" s="14"/>
      <c r="X774" s="14"/>
      <c r="Y774" s="14"/>
      <c r="Z774" s="14"/>
      <c r="AA774" s="14"/>
    </row>
    <row r="775" spans="1:27" ht="13" x14ac:dyDescent="0.15">
      <c r="A775" s="14"/>
      <c r="B775" s="14"/>
      <c r="C775" s="14"/>
      <c r="D775" s="14"/>
      <c r="E775" s="14"/>
      <c r="F775" s="14"/>
      <c r="G775" s="14"/>
      <c r="H775" s="14"/>
      <c r="I775" s="14"/>
      <c r="J775" s="24"/>
      <c r="K775" s="14"/>
      <c r="L775" s="14"/>
      <c r="M775" s="14"/>
      <c r="N775" s="14"/>
      <c r="O775" s="14"/>
      <c r="P775" s="14"/>
      <c r="Q775" s="14"/>
      <c r="R775" s="14"/>
      <c r="S775" s="14"/>
      <c r="T775" s="14"/>
      <c r="U775" s="14"/>
      <c r="V775" s="14"/>
      <c r="W775" s="14"/>
      <c r="X775" s="14"/>
      <c r="Y775" s="14"/>
      <c r="Z775" s="14"/>
      <c r="AA775" s="14"/>
    </row>
    <row r="776" spans="1:27" ht="13" x14ac:dyDescent="0.15">
      <c r="A776" s="14"/>
      <c r="B776" s="14"/>
      <c r="C776" s="14"/>
      <c r="D776" s="14"/>
      <c r="E776" s="14"/>
      <c r="F776" s="14"/>
      <c r="G776" s="14"/>
      <c r="H776" s="14"/>
      <c r="I776" s="14"/>
      <c r="J776" s="24"/>
      <c r="K776" s="14"/>
      <c r="L776" s="14"/>
      <c r="M776" s="14"/>
      <c r="N776" s="14"/>
      <c r="O776" s="14"/>
      <c r="P776" s="14"/>
      <c r="Q776" s="14"/>
      <c r="R776" s="14"/>
      <c r="S776" s="14"/>
      <c r="T776" s="14"/>
      <c r="U776" s="14"/>
      <c r="V776" s="14"/>
      <c r="W776" s="14"/>
      <c r="X776" s="14"/>
      <c r="Y776" s="14"/>
      <c r="Z776" s="14"/>
      <c r="AA776" s="14"/>
    </row>
    <row r="777" spans="1:27" ht="13" x14ac:dyDescent="0.15">
      <c r="A777" s="14"/>
      <c r="B777" s="14"/>
      <c r="C777" s="14"/>
      <c r="D777" s="14"/>
      <c r="E777" s="14"/>
      <c r="F777" s="14"/>
      <c r="G777" s="14"/>
      <c r="H777" s="14"/>
      <c r="I777" s="14"/>
      <c r="J777" s="24"/>
      <c r="K777" s="14"/>
      <c r="L777" s="14"/>
      <c r="M777" s="14"/>
      <c r="N777" s="14"/>
      <c r="O777" s="14"/>
      <c r="P777" s="14"/>
      <c r="Q777" s="14"/>
      <c r="R777" s="14"/>
      <c r="S777" s="14"/>
      <c r="T777" s="14"/>
      <c r="U777" s="14"/>
      <c r="V777" s="14"/>
      <c r="W777" s="14"/>
      <c r="X777" s="14"/>
      <c r="Y777" s="14"/>
      <c r="Z777" s="14"/>
      <c r="AA777" s="14"/>
    </row>
    <row r="778" spans="1:27" ht="13" x14ac:dyDescent="0.15">
      <c r="A778" s="14"/>
      <c r="B778" s="14"/>
      <c r="C778" s="14"/>
      <c r="D778" s="14"/>
      <c r="E778" s="14"/>
      <c r="F778" s="14"/>
      <c r="G778" s="14"/>
      <c r="H778" s="14"/>
      <c r="I778" s="14"/>
      <c r="J778" s="24"/>
      <c r="K778" s="14"/>
      <c r="L778" s="14"/>
      <c r="M778" s="14"/>
      <c r="N778" s="14"/>
      <c r="O778" s="14"/>
      <c r="P778" s="14"/>
      <c r="Q778" s="14"/>
      <c r="R778" s="14"/>
      <c r="S778" s="14"/>
      <c r="T778" s="14"/>
      <c r="U778" s="14"/>
      <c r="V778" s="14"/>
      <c r="W778" s="14"/>
      <c r="X778" s="14"/>
      <c r="Y778" s="14"/>
      <c r="Z778" s="14"/>
      <c r="AA778" s="14"/>
    </row>
    <row r="779" spans="1:27" ht="13" x14ac:dyDescent="0.15">
      <c r="A779" s="14"/>
      <c r="B779" s="14"/>
      <c r="C779" s="14"/>
      <c r="D779" s="14"/>
      <c r="E779" s="14"/>
      <c r="F779" s="14"/>
      <c r="G779" s="14"/>
      <c r="H779" s="14"/>
      <c r="I779" s="14"/>
      <c r="J779" s="24"/>
      <c r="K779" s="14"/>
      <c r="L779" s="14"/>
      <c r="M779" s="14"/>
      <c r="N779" s="14"/>
      <c r="O779" s="14"/>
      <c r="P779" s="14"/>
      <c r="Q779" s="14"/>
      <c r="R779" s="14"/>
      <c r="S779" s="14"/>
      <c r="T779" s="14"/>
      <c r="U779" s="14"/>
      <c r="V779" s="14"/>
      <c r="W779" s="14"/>
      <c r="X779" s="14"/>
      <c r="Y779" s="14"/>
      <c r="Z779" s="14"/>
      <c r="AA779" s="14"/>
    </row>
    <row r="780" spans="1:27" ht="13" x14ac:dyDescent="0.15">
      <c r="A780" s="14"/>
      <c r="B780" s="14"/>
      <c r="C780" s="14"/>
      <c r="D780" s="14"/>
      <c r="E780" s="14"/>
      <c r="F780" s="14"/>
      <c r="G780" s="14"/>
      <c r="H780" s="14"/>
      <c r="I780" s="14"/>
      <c r="J780" s="24"/>
      <c r="K780" s="14"/>
      <c r="L780" s="14"/>
      <c r="M780" s="14"/>
      <c r="N780" s="14"/>
      <c r="O780" s="14"/>
      <c r="P780" s="14"/>
      <c r="Q780" s="14"/>
      <c r="R780" s="14"/>
      <c r="S780" s="14"/>
      <c r="T780" s="14"/>
      <c r="U780" s="14"/>
      <c r="V780" s="14"/>
      <c r="W780" s="14"/>
      <c r="X780" s="14"/>
      <c r="Y780" s="14"/>
      <c r="Z780" s="14"/>
      <c r="AA780" s="14"/>
    </row>
    <row r="781" spans="1:27" ht="13" x14ac:dyDescent="0.15">
      <c r="A781" s="14"/>
      <c r="B781" s="14"/>
      <c r="C781" s="14"/>
      <c r="D781" s="14"/>
      <c r="E781" s="14"/>
      <c r="F781" s="14"/>
      <c r="G781" s="14"/>
      <c r="H781" s="14"/>
      <c r="I781" s="14"/>
      <c r="J781" s="24"/>
      <c r="K781" s="14"/>
      <c r="L781" s="14"/>
      <c r="M781" s="14"/>
      <c r="N781" s="14"/>
      <c r="O781" s="14"/>
      <c r="P781" s="14"/>
      <c r="Q781" s="14"/>
      <c r="R781" s="14"/>
      <c r="S781" s="14"/>
      <c r="T781" s="14"/>
      <c r="U781" s="14"/>
      <c r="V781" s="14"/>
      <c r="W781" s="14"/>
      <c r="X781" s="14"/>
      <c r="Y781" s="14"/>
      <c r="Z781" s="14"/>
      <c r="AA781" s="14"/>
    </row>
    <row r="782" spans="1:27" ht="13" x14ac:dyDescent="0.15">
      <c r="A782" s="14"/>
      <c r="B782" s="14"/>
      <c r="C782" s="14"/>
      <c r="D782" s="14"/>
      <c r="E782" s="14"/>
      <c r="F782" s="14"/>
      <c r="G782" s="14"/>
      <c r="H782" s="14"/>
      <c r="I782" s="14"/>
      <c r="J782" s="24"/>
      <c r="K782" s="14"/>
      <c r="L782" s="14"/>
      <c r="M782" s="14"/>
      <c r="N782" s="14"/>
      <c r="O782" s="14"/>
      <c r="P782" s="14"/>
      <c r="Q782" s="14"/>
      <c r="R782" s="14"/>
      <c r="S782" s="14"/>
      <c r="T782" s="14"/>
      <c r="U782" s="14"/>
      <c r="V782" s="14"/>
      <c r="W782" s="14"/>
      <c r="X782" s="14"/>
      <c r="Y782" s="14"/>
      <c r="Z782" s="14"/>
      <c r="AA782" s="14"/>
    </row>
    <row r="783" spans="1:27" ht="13" x14ac:dyDescent="0.15">
      <c r="A783" s="14"/>
      <c r="B783" s="14"/>
      <c r="C783" s="14"/>
      <c r="D783" s="14"/>
      <c r="E783" s="14"/>
      <c r="F783" s="14"/>
      <c r="G783" s="14"/>
      <c r="H783" s="14"/>
      <c r="I783" s="14"/>
      <c r="J783" s="24"/>
      <c r="K783" s="14"/>
      <c r="L783" s="14"/>
      <c r="M783" s="14"/>
      <c r="N783" s="14"/>
      <c r="O783" s="14"/>
      <c r="P783" s="14"/>
      <c r="Q783" s="14"/>
      <c r="R783" s="14"/>
      <c r="S783" s="14"/>
      <c r="T783" s="14"/>
      <c r="U783" s="14"/>
      <c r="V783" s="14"/>
      <c r="W783" s="14"/>
      <c r="X783" s="14"/>
      <c r="Y783" s="14"/>
      <c r="Z783" s="14"/>
      <c r="AA783" s="14"/>
    </row>
    <row r="784" spans="1:27" ht="13" x14ac:dyDescent="0.15">
      <c r="A784" s="14"/>
      <c r="B784" s="14"/>
      <c r="C784" s="14"/>
      <c r="D784" s="14"/>
      <c r="E784" s="14"/>
      <c r="F784" s="14"/>
      <c r="G784" s="14"/>
      <c r="H784" s="14"/>
      <c r="I784" s="14"/>
      <c r="J784" s="24"/>
      <c r="K784" s="14"/>
      <c r="L784" s="14"/>
      <c r="M784" s="14"/>
      <c r="N784" s="14"/>
      <c r="O784" s="14"/>
      <c r="P784" s="14"/>
      <c r="Q784" s="14"/>
      <c r="R784" s="14"/>
      <c r="S784" s="14"/>
      <c r="T784" s="14"/>
      <c r="U784" s="14"/>
      <c r="V784" s="14"/>
      <c r="W784" s="14"/>
      <c r="X784" s="14"/>
      <c r="Y784" s="14"/>
      <c r="Z784" s="14"/>
      <c r="AA784" s="14"/>
    </row>
    <row r="785" spans="1:27" ht="13" x14ac:dyDescent="0.15">
      <c r="A785" s="14"/>
      <c r="B785" s="14"/>
      <c r="C785" s="14"/>
      <c r="D785" s="14"/>
      <c r="E785" s="14"/>
      <c r="F785" s="14"/>
      <c r="G785" s="14"/>
      <c r="H785" s="14"/>
      <c r="I785" s="14"/>
      <c r="J785" s="24"/>
      <c r="K785" s="14"/>
      <c r="L785" s="14"/>
      <c r="M785" s="14"/>
      <c r="N785" s="14"/>
      <c r="O785" s="14"/>
      <c r="P785" s="14"/>
      <c r="Q785" s="14"/>
      <c r="R785" s="14"/>
      <c r="S785" s="14"/>
      <c r="T785" s="14"/>
      <c r="U785" s="14"/>
      <c r="V785" s="14"/>
      <c r="W785" s="14"/>
      <c r="X785" s="14"/>
      <c r="Y785" s="14"/>
      <c r="Z785" s="14"/>
      <c r="AA785" s="14"/>
    </row>
    <row r="786" spans="1:27" ht="13" x14ac:dyDescent="0.15">
      <c r="A786" s="14"/>
      <c r="B786" s="14"/>
      <c r="C786" s="14"/>
      <c r="D786" s="14"/>
      <c r="E786" s="14"/>
      <c r="F786" s="14"/>
      <c r="G786" s="14"/>
      <c r="H786" s="14"/>
      <c r="I786" s="14"/>
      <c r="J786" s="24"/>
      <c r="K786" s="14"/>
      <c r="L786" s="14"/>
      <c r="M786" s="14"/>
      <c r="N786" s="14"/>
      <c r="O786" s="14"/>
      <c r="P786" s="14"/>
      <c r="Q786" s="14"/>
      <c r="R786" s="14"/>
      <c r="S786" s="14"/>
      <c r="T786" s="14"/>
      <c r="U786" s="14"/>
      <c r="V786" s="14"/>
      <c r="W786" s="14"/>
      <c r="X786" s="14"/>
      <c r="Y786" s="14"/>
      <c r="Z786" s="14"/>
      <c r="AA786" s="14"/>
    </row>
    <row r="787" spans="1:27" ht="13" x14ac:dyDescent="0.15">
      <c r="A787" s="14"/>
      <c r="B787" s="14"/>
      <c r="C787" s="14"/>
      <c r="D787" s="14"/>
      <c r="E787" s="14"/>
      <c r="F787" s="14"/>
      <c r="G787" s="14"/>
      <c r="H787" s="14"/>
      <c r="I787" s="14"/>
      <c r="J787" s="24"/>
      <c r="K787" s="14"/>
      <c r="L787" s="14"/>
      <c r="M787" s="14"/>
      <c r="N787" s="14"/>
      <c r="O787" s="14"/>
      <c r="P787" s="14"/>
      <c r="Q787" s="14"/>
      <c r="R787" s="14"/>
      <c r="S787" s="14"/>
      <c r="T787" s="14"/>
      <c r="U787" s="14"/>
      <c r="V787" s="14"/>
      <c r="W787" s="14"/>
      <c r="X787" s="14"/>
      <c r="Y787" s="14"/>
      <c r="Z787" s="14"/>
      <c r="AA787" s="14"/>
    </row>
    <row r="788" spans="1:27" ht="13" x14ac:dyDescent="0.15">
      <c r="A788" s="14"/>
      <c r="B788" s="14"/>
      <c r="C788" s="14"/>
      <c r="D788" s="14"/>
      <c r="E788" s="14"/>
      <c r="F788" s="14"/>
      <c r="G788" s="14"/>
      <c r="H788" s="14"/>
      <c r="I788" s="14"/>
      <c r="J788" s="24"/>
      <c r="K788" s="14"/>
      <c r="L788" s="14"/>
      <c r="M788" s="14"/>
      <c r="N788" s="14"/>
      <c r="O788" s="14"/>
      <c r="P788" s="14"/>
      <c r="Q788" s="14"/>
      <c r="R788" s="14"/>
      <c r="S788" s="14"/>
      <c r="T788" s="14"/>
      <c r="U788" s="14"/>
      <c r="V788" s="14"/>
      <c r="W788" s="14"/>
      <c r="X788" s="14"/>
      <c r="Y788" s="14"/>
      <c r="Z788" s="14"/>
      <c r="AA788" s="14"/>
    </row>
    <row r="789" spans="1:27" ht="13" x14ac:dyDescent="0.15">
      <c r="A789" s="14"/>
      <c r="B789" s="14"/>
      <c r="C789" s="14"/>
      <c r="D789" s="14"/>
      <c r="E789" s="14"/>
      <c r="F789" s="14"/>
      <c r="G789" s="14"/>
      <c r="H789" s="14"/>
      <c r="I789" s="14"/>
      <c r="J789" s="24"/>
      <c r="K789" s="14"/>
      <c r="L789" s="14"/>
      <c r="M789" s="14"/>
      <c r="N789" s="14"/>
      <c r="O789" s="14"/>
      <c r="P789" s="14"/>
      <c r="Q789" s="14"/>
      <c r="R789" s="14"/>
      <c r="S789" s="14"/>
      <c r="T789" s="14"/>
      <c r="U789" s="14"/>
      <c r="V789" s="14"/>
      <c r="W789" s="14"/>
      <c r="X789" s="14"/>
      <c r="Y789" s="14"/>
      <c r="Z789" s="14"/>
      <c r="AA789" s="14"/>
    </row>
    <row r="790" spans="1:27" ht="13" x14ac:dyDescent="0.15">
      <c r="A790" s="14"/>
      <c r="B790" s="14"/>
      <c r="C790" s="14"/>
      <c r="D790" s="14"/>
      <c r="E790" s="14"/>
      <c r="F790" s="14"/>
      <c r="G790" s="14"/>
      <c r="H790" s="14"/>
      <c r="I790" s="14"/>
      <c r="J790" s="24"/>
      <c r="K790" s="14"/>
      <c r="L790" s="14"/>
      <c r="M790" s="14"/>
      <c r="N790" s="14"/>
      <c r="O790" s="14"/>
      <c r="P790" s="14"/>
      <c r="Q790" s="14"/>
      <c r="R790" s="14"/>
      <c r="S790" s="14"/>
      <c r="T790" s="14"/>
      <c r="U790" s="14"/>
      <c r="V790" s="14"/>
      <c r="W790" s="14"/>
      <c r="X790" s="14"/>
      <c r="Y790" s="14"/>
      <c r="Z790" s="14"/>
      <c r="AA790" s="14"/>
    </row>
    <row r="791" spans="1:27" ht="13" x14ac:dyDescent="0.15">
      <c r="A791" s="14"/>
      <c r="B791" s="14"/>
      <c r="C791" s="14"/>
      <c r="D791" s="14"/>
      <c r="E791" s="14"/>
      <c r="F791" s="14"/>
      <c r="G791" s="14"/>
      <c r="H791" s="14"/>
      <c r="I791" s="14"/>
      <c r="J791" s="24"/>
      <c r="K791" s="14"/>
      <c r="L791" s="14"/>
      <c r="M791" s="14"/>
      <c r="N791" s="14"/>
      <c r="O791" s="14"/>
      <c r="P791" s="14"/>
      <c r="Q791" s="14"/>
      <c r="R791" s="14"/>
      <c r="S791" s="14"/>
      <c r="T791" s="14"/>
      <c r="U791" s="14"/>
      <c r="V791" s="14"/>
      <c r="W791" s="14"/>
      <c r="X791" s="14"/>
      <c r="Y791" s="14"/>
      <c r="Z791" s="14"/>
      <c r="AA791" s="14"/>
    </row>
    <row r="792" spans="1:27" ht="13" x14ac:dyDescent="0.15">
      <c r="A792" s="14"/>
      <c r="B792" s="14"/>
      <c r="C792" s="14"/>
      <c r="D792" s="14"/>
      <c r="E792" s="14"/>
      <c r="F792" s="14"/>
      <c r="G792" s="14"/>
      <c r="H792" s="14"/>
      <c r="I792" s="14"/>
      <c r="J792" s="24"/>
      <c r="K792" s="14"/>
      <c r="L792" s="14"/>
      <c r="M792" s="14"/>
      <c r="N792" s="14"/>
      <c r="O792" s="14"/>
      <c r="P792" s="14"/>
      <c r="Q792" s="14"/>
      <c r="R792" s="14"/>
      <c r="S792" s="14"/>
      <c r="T792" s="14"/>
      <c r="U792" s="14"/>
      <c r="V792" s="14"/>
      <c r="W792" s="14"/>
      <c r="X792" s="14"/>
      <c r="Y792" s="14"/>
      <c r="Z792" s="14"/>
      <c r="AA792" s="14"/>
    </row>
    <row r="793" spans="1:27" ht="13" x14ac:dyDescent="0.15">
      <c r="A793" s="14"/>
      <c r="B793" s="14"/>
      <c r="C793" s="14"/>
      <c r="D793" s="14"/>
      <c r="E793" s="14"/>
      <c r="F793" s="14"/>
      <c r="G793" s="14"/>
      <c r="H793" s="14"/>
      <c r="I793" s="14"/>
      <c r="J793" s="24"/>
      <c r="K793" s="14"/>
      <c r="L793" s="14"/>
      <c r="M793" s="14"/>
      <c r="N793" s="14"/>
      <c r="O793" s="14"/>
      <c r="P793" s="14"/>
      <c r="Q793" s="14"/>
      <c r="R793" s="14"/>
      <c r="S793" s="14"/>
      <c r="T793" s="14"/>
      <c r="U793" s="14"/>
      <c r="V793" s="14"/>
      <c r="W793" s="14"/>
      <c r="X793" s="14"/>
      <c r="Y793" s="14"/>
      <c r="Z793" s="14"/>
      <c r="AA793" s="14"/>
    </row>
    <row r="794" spans="1:27" ht="13" x14ac:dyDescent="0.15">
      <c r="A794" s="14"/>
      <c r="B794" s="14"/>
      <c r="C794" s="14"/>
      <c r="D794" s="14"/>
      <c r="E794" s="14"/>
      <c r="F794" s="14"/>
      <c r="G794" s="14"/>
      <c r="H794" s="14"/>
      <c r="I794" s="14"/>
      <c r="J794" s="24"/>
      <c r="K794" s="14"/>
      <c r="L794" s="14"/>
      <c r="M794" s="14"/>
      <c r="N794" s="14"/>
      <c r="O794" s="14"/>
      <c r="P794" s="14"/>
      <c r="Q794" s="14"/>
      <c r="R794" s="14"/>
      <c r="S794" s="14"/>
      <c r="T794" s="14"/>
      <c r="U794" s="14"/>
      <c r="V794" s="14"/>
      <c r="W794" s="14"/>
      <c r="X794" s="14"/>
      <c r="Y794" s="14"/>
      <c r="Z794" s="14"/>
      <c r="AA794" s="14"/>
    </row>
    <row r="795" spans="1:27" ht="13" x14ac:dyDescent="0.15">
      <c r="A795" s="14"/>
      <c r="B795" s="14"/>
      <c r="C795" s="14"/>
      <c r="D795" s="14"/>
      <c r="E795" s="14"/>
      <c r="F795" s="14"/>
      <c r="G795" s="14"/>
      <c r="H795" s="14"/>
      <c r="I795" s="14"/>
      <c r="J795" s="24"/>
      <c r="K795" s="14"/>
      <c r="L795" s="14"/>
      <c r="M795" s="14"/>
      <c r="N795" s="14"/>
      <c r="O795" s="14"/>
      <c r="P795" s="14"/>
      <c r="Q795" s="14"/>
      <c r="R795" s="14"/>
      <c r="S795" s="14"/>
      <c r="T795" s="14"/>
      <c r="U795" s="14"/>
      <c r="V795" s="14"/>
      <c r="W795" s="14"/>
      <c r="X795" s="14"/>
      <c r="Y795" s="14"/>
      <c r="Z795" s="14"/>
      <c r="AA795" s="14"/>
    </row>
    <row r="796" spans="1:27" ht="13" x14ac:dyDescent="0.15">
      <c r="A796" s="14"/>
      <c r="B796" s="14"/>
      <c r="C796" s="14"/>
      <c r="D796" s="14"/>
      <c r="E796" s="14"/>
      <c r="F796" s="14"/>
      <c r="G796" s="14"/>
      <c r="H796" s="14"/>
      <c r="I796" s="14"/>
      <c r="J796" s="24"/>
      <c r="K796" s="14"/>
      <c r="L796" s="14"/>
      <c r="M796" s="14"/>
      <c r="N796" s="14"/>
      <c r="O796" s="14"/>
      <c r="P796" s="14"/>
      <c r="Q796" s="14"/>
      <c r="R796" s="14"/>
      <c r="S796" s="14"/>
      <c r="T796" s="14"/>
      <c r="U796" s="14"/>
      <c r="V796" s="14"/>
      <c r="W796" s="14"/>
      <c r="X796" s="14"/>
      <c r="Y796" s="14"/>
      <c r="Z796" s="14"/>
      <c r="AA796" s="14"/>
    </row>
    <row r="797" spans="1:27" ht="13" x14ac:dyDescent="0.15">
      <c r="A797" s="14"/>
      <c r="B797" s="14"/>
      <c r="C797" s="14"/>
      <c r="D797" s="14"/>
      <c r="E797" s="14"/>
      <c r="F797" s="14"/>
      <c r="G797" s="14"/>
      <c r="H797" s="14"/>
      <c r="I797" s="14"/>
      <c r="J797" s="24"/>
      <c r="K797" s="14"/>
      <c r="L797" s="14"/>
      <c r="M797" s="14"/>
      <c r="N797" s="14"/>
      <c r="O797" s="14"/>
      <c r="P797" s="14"/>
      <c r="Q797" s="14"/>
      <c r="R797" s="14"/>
      <c r="S797" s="14"/>
      <c r="T797" s="14"/>
      <c r="U797" s="14"/>
      <c r="V797" s="14"/>
      <c r="W797" s="14"/>
      <c r="X797" s="14"/>
      <c r="Y797" s="14"/>
      <c r="Z797" s="14"/>
      <c r="AA797" s="14"/>
    </row>
    <row r="798" spans="1:27" ht="13" x14ac:dyDescent="0.15">
      <c r="A798" s="14"/>
      <c r="B798" s="14"/>
      <c r="C798" s="14"/>
      <c r="D798" s="14"/>
      <c r="E798" s="14"/>
      <c r="F798" s="14"/>
      <c r="G798" s="14"/>
      <c r="H798" s="14"/>
      <c r="I798" s="14"/>
      <c r="J798" s="24"/>
      <c r="K798" s="14"/>
      <c r="L798" s="14"/>
      <c r="M798" s="14"/>
      <c r="N798" s="14"/>
      <c r="O798" s="14"/>
      <c r="P798" s="14"/>
      <c r="Q798" s="14"/>
      <c r="R798" s="14"/>
      <c r="S798" s="14"/>
      <c r="T798" s="14"/>
      <c r="U798" s="14"/>
      <c r="V798" s="14"/>
      <c r="W798" s="14"/>
      <c r="X798" s="14"/>
      <c r="Y798" s="14"/>
      <c r="Z798" s="14"/>
      <c r="AA798" s="14"/>
    </row>
    <row r="799" spans="1:27" ht="13" x14ac:dyDescent="0.15">
      <c r="A799" s="14"/>
      <c r="B799" s="14"/>
      <c r="C799" s="14"/>
      <c r="D799" s="14"/>
      <c r="E799" s="14"/>
      <c r="F799" s="14"/>
      <c r="G799" s="14"/>
      <c r="H799" s="14"/>
      <c r="I799" s="14"/>
      <c r="J799" s="24"/>
      <c r="K799" s="14"/>
      <c r="L799" s="14"/>
      <c r="M799" s="14"/>
      <c r="N799" s="14"/>
      <c r="O799" s="14"/>
      <c r="P799" s="14"/>
      <c r="Q799" s="14"/>
      <c r="R799" s="14"/>
      <c r="S799" s="14"/>
      <c r="T799" s="14"/>
      <c r="U799" s="14"/>
      <c r="V799" s="14"/>
      <c r="W799" s="14"/>
      <c r="X799" s="14"/>
      <c r="Y799" s="14"/>
      <c r="Z799" s="14"/>
      <c r="AA799" s="14"/>
    </row>
    <row r="800" spans="1:27" ht="13" x14ac:dyDescent="0.15">
      <c r="A800" s="14"/>
      <c r="B800" s="14"/>
      <c r="C800" s="14"/>
      <c r="D800" s="14"/>
      <c r="E800" s="14"/>
      <c r="F800" s="14"/>
      <c r="G800" s="14"/>
      <c r="H800" s="14"/>
      <c r="I800" s="14"/>
      <c r="J800" s="24"/>
      <c r="K800" s="14"/>
      <c r="L800" s="14"/>
      <c r="M800" s="14"/>
      <c r="N800" s="14"/>
      <c r="O800" s="14"/>
      <c r="P800" s="14"/>
      <c r="Q800" s="14"/>
      <c r="R800" s="14"/>
      <c r="S800" s="14"/>
      <c r="T800" s="14"/>
      <c r="U800" s="14"/>
      <c r="V800" s="14"/>
      <c r="W800" s="14"/>
      <c r="X800" s="14"/>
      <c r="Y800" s="14"/>
      <c r="Z800" s="14"/>
      <c r="AA800" s="14"/>
    </row>
    <row r="801" spans="1:27" ht="13" x14ac:dyDescent="0.15">
      <c r="A801" s="14"/>
      <c r="B801" s="14"/>
      <c r="C801" s="14"/>
      <c r="D801" s="14"/>
      <c r="E801" s="14"/>
      <c r="F801" s="14"/>
      <c r="G801" s="14"/>
      <c r="H801" s="14"/>
      <c r="I801" s="14"/>
      <c r="J801" s="24"/>
      <c r="K801" s="14"/>
      <c r="L801" s="14"/>
      <c r="M801" s="14"/>
      <c r="N801" s="14"/>
      <c r="O801" s="14"/>
      <c r="P801" s="14"/>
      <c r="Q801" s="14"/>
      <c r="R801" s="14"/>
      <c r="S801" s="14"/>
      <c r="T801" s="14"/>
      <c r="U801" s="14"/>
      <c r="V801" s="14"/>
      <c r="W801" s="14"/>
      <c r="X801" s="14"/>
      <c r="Y801" s="14"/>
      <c r="Z801" s="14"/>
      <c r="AA801" s="14"/>
    </row>
    <row r="802" spans="1:27" ht="13" x14ac:dyDescent="0.15">
      <c r="A802" s="14"/>
      <c r="B802" s="14"/>
      <c r="C802" s="14"/>
      <c r="D802" s="14"/>
      <c r="E802" s="14"/>
      <c r="F802" s="14"/>
      <c r="G802" s="14"/>
      <c r="H802" s="14"/>
      <c r="I802" s="14"/>
      <c r="J802" s="24"/>
      <c r="K802" s="14"/>
      <c r="L802" s="14"/>
      <c r="M802" s="14"/>
      <c r="N802" s="14"/>
      <c r="O802" s="14"/>
      <c r="P802" s="14"/>
      <c r="Q802" s="14"/>
      <c r="R802" s="14"/>
      <c r="S802" s="14"/>
      <c r="T802" s="14"/>
      <c r="U802" s="14"/>
      <c r="V802" s="14"/>
      <c r="W802" s="14"/>
      <c r="X802" s="14"/>
      <c r="Y802" s="14"/>
      <c r="Z802" s="14"/>
      <c r="AA802" s="14"/>
    </row>
    <row r="803" spans="1:27" ht="13" x14ac:dyDescent="0.15">
      <c r="A803" s="14"/>
      <c r="B803" s="14"/>
      <c r="C803" s="14"/>
      <c r="D803" s="14"/>
      <c r="E803" s="14"/>
      <c r="F803" s="14"/>
      <c r="G803" s="14"/>
      <c r="H803" s="14"/>
      <c r="I803" s="14"/>
      <c r="J803" s="24"/>
      <c r="K803" s="14"/>
      <c r="L803" s="14"/>
      <c r="M803" s="14"/>
      <c r="N803" s="14"/>
      <c r="O803" s="14"/>
      <c r="P803" s="14"/>
      <c r="Q803" s="14"/>
      <c r="R803" s="14"/>
      <c r="S803" s="14"/>
      <c r="T803" s="14"/>
      <c r="U803" s="14"/>
      <c r="V803" s="14"/>
      <c r="W803" s="14"/>
      <c r="X803" s="14"/>
      <c r="Y803" s="14"/>
      <c r="Z803" s="14"/>
      <c r="AA803" s="14"/>
    </row>
    <row r="804" spans="1:27" ht="13" x14ac:dyDescent="0.15">
      <c r="A804" s="14"/>
      <c r="B804" s="14"/>
      <c r="C804" s="14"/>
      <c r="D804" s="14"/>
      <c r="E804" s="14"/>
      <c r="F804" s="14"/>
      <c r="G804" s="14"/>
      <c r="H804" s="14"/>
      <c r="I804" s="14"/>
      <c r="J804" s="24"/>
      <c r="K804" s="14"/>
      <c r="L804" s="14"/>
      <c r="M804" s="14"/>
      <c r="N804" s="14"/>
      <c r="O804" s="14"/>
      <c r="P804" s="14"/>
      <c r="Q804" s="14"/>
      <c r="R804" s="14"/>
      <c r="S804" s="14"/>
      <c r="T804" s="14"/>
      <c r="U804" s="14"/>
      <c r="V804" s="14"/>
      <c r="W804" s="14"/>
      <c r="X804" s="14"/>
      <c r="Y804" s="14"/>
      <c r="Z804" s="14"/>
      <c r="AA804" s="14"/>
    </row>
    <row r="805" spans="1:27" ht="13" x14ac:dyDescent="0.15">
      <c r="A805" s="14"/>
      <c r="B805" s="14"/>
      <c r="C805" s="14"/>
      <c r="D805" s="14"/>
      <c r="E805" s="14"/>
      <c r="F805" s="14"/>
      <c r="G805" s="14"/>
      <c r="H805" s="14"/>
      <c r="I805" s="14"/>
      <c r="J805" s="24"/>
      <c r="K805" s="14"/>
      <c r="L805" s="14"/>
      <c r="M805" s="14"/>
      <c r="N805" s="14"/>
      <c r="O805" s="14"/>
      <c r="P805" s="14"/>
      <c r="Q805" s="14"/>
      <c r="R805" s="14"/>
      <c r="S805" s="14"/>
      <c r="T805" s="14"/>
      <c r="U805" s="14"/>
      <c r="V805" s="14"/>
      <c r="W805" s="14"/>
      <c r="X805" s="14"/>
      <c r="Y805" s="14"/>
      <c r="Z805" s="14"/>
      <c r="AA805" s="14"/>
    </row>
    <row r="806" spans="1:27" ht="13" x14ac:dyDescent="0.15">
      <c r="A806" s="14"/>
      <c r="B806" s="14"/>
      <c r="C806" s="14"/>
      <c r="D806" s="14"/>
      <c r="E806" s="14"/>
      <c r="F806" s="14"/>
      <c r="G806" s="14"/>
      <c r="H806" s="14"/>
      <c r="I806" s="14"/>
      <c r="J806" s="24"/>
      <c r="K806" s="14"/>
      <c r="L806" s="14"/>
      <c r="M806" s="14"/>
      <c r="N806" s="14"/>
      <c r="O806" s="14"/>
      <c r="P806" s="14"/>
      <c r="Q806" s="14"/>
      <c r="R806" s="14"/>
      <c r="S806" s="14"/>
      <c r="T806" s="14"/>
      <c r="U806" s="14"/>
      <c r="V806" s="14"/>
      <c r="W806" s="14"/>
      <c r="X806" s="14"/>
      <c r="Y806" s="14"/>
      <c r="Z806" s="14"/>
      <c r="AA806" s="14"/>
    </row>
    <row r="807" spans="1:27" ht="13" x14ac:dyDescent="0.15">
      <c r="A807" s="14"/>
      <c r="B807" s="14"/>
      <c r="C807" s="14"/>
      <c r="D807" s="14"/>
      <c r="E807" s="14"/>
      <c r="F807" s="14"/>
      <c r="G807" s="14"/>
      <c r="H807" s="14"/>
      <c r="I807" s="14"/>
      <c r="J807" s="24"/>
      <c r="K807" s="14"/>
      <c r="L807" s="14"/>
      <c r="M807" s="14"/>
      <c r="N807" s="14"/>
      <c r="O807" s="14"/>
      <c r="P807" s="14"/>
      <c r="Q807" s="14"/>
      <c r="R807" s="14"/>
      <c r="S807" s="14"/>
      <c r="T807" s="14"/>
      <c r="U807" s="14"/>
      <c r="V807" s="14"/>
      <c r="W807" s="14"/>
      <c r="X807" s="14"/>
      <c r="Y807" s="14"/>
      <c r="Z807" s="14"/>
      <c r="AA807" s="14"/>
    </row>
    <row r="808" spans="1:27" ht="13" x14ac:dyDescent="0.15">
      <c r="A808" s="14"/>
      <c r="B808" s="14"/>
      <c r="C808" s="14"/>
      <c r="D808" s="14"/>
      <c r="E808" s="14"/>
      <c r="F808" s="14"/>
      <c r="G808" s="14"/>
      <c r="H808" s="14"/>
      <c r="I808" s="14"/>
      <c r="J808" s="24"/>
      <c r="K808" s="14"/>
      <c r="L808" s="14"/>
      <c r="M808" s="14"/>
      <c r="N808" s="14"/>
      <c r="O808" s="14"/>
      <c r="P808" s="14"/>
      <c r="Q808" s="14"/>
      <c r="R808" s="14"/>
      <c r="S808" s="14"/>
      <c r="T808" s="14"/>
      <c r="U808" s="14"/>
      <c r="V808" s="14"/>
      <c r="W808" s="14"/>
      <c r="X808" s="14"/>
      <c r="Y808" s="14"/>
      <c r="Z808" s="14"/>
      <c r="AA808" s="14"/>
    </row>
    <row r="809" spans="1:27" ht="13" x14ac:dyDescent="0.15">
      <c r="A809" s="14"/>
      <c r="B809" s="14"/>
      <c r="C809" s="14"/>
      <c r="D809" s="14"/>
      <c r="E809" s="14"/>
      <c r="F809" s="14"/>
      <c r="G809" s="14"/>
      <c r="H809" s="14"/>
      <c r="I809" s="14"/>
      <c r="J809" s="24"/>
      <c r="K809" s="14"/>
      <c r="L809" s="14"/>
      <c r="M809" s="14"/>
      <c r="N809" s="14"/>
      <c r="O809" s="14"/>
      <c r="P809" s="14"/>
      <c r="Q809" s="14"/>
      <c r="R809" s="14"/>
      <c r="S809" s="14"/>
      <c r="T809" s="14"/>
      <c r="U809" s="14"/>
      <c r="V809" s="14"/>
      <c r="W809" s="14"/>
      <c r="X809" s="14"/>
      <c r="Y809" s="14"/>
      <c r="Z809" s="14"/>
      <c r="AA809" s="14"/>
    </row>
    <row r="810" spans="1:27" ht="13" x14ac:dyDescent="0.15">
      <c r="A810" s="14"/>
      <c r="B810" s="14"/>
      <c r="C810" s="14"/>
      <c r="D810" s="14"/>
      <c r="E810" s="14"/>
      <c r="F810" s="14"/>
      <c r="G810" s="14"/>
      <c r="H810" s="14"/>
      <c r="I810" s="14"/>
      <c r="J810" s="24"/>
      <c r="K810" s="14"/>
      <c r="L810" s="14"/>
      <c r="M810" s="14"/>
      <c r="N810" s="14"/>
      <c r="O810" s="14"/>
      <c r="P810" s="14"/>
      <c r="Q810" s="14"/>
      <c r="R810" s="14"/>
      <c r="S810" s="14"/>
      <c r="T810" s="14"/>
      <c r="U810" s="14"/>
      <c r="V810" s="14"/>
      <c r="W810" s="14"/>
      <c r="X810" s="14"/>
      <c r="Y810" s="14"/>
      <c r="Z810" s="14"/>
      <c r="AA810" s="14"/>
    </row>
    <row r="811" spans="1:27" ht="13" x14ac:dyDescent="0.15">
      <c r="A811" s="14"/>
      <c r="B811" s="14"/>
      <c r="C811" s="14"/>
      <c r="D811" s="14"/>
      <c r="E811" s="14"/>
      <c r="F811" s="14"/>
      <c r="G811" s="14"/>
      <c r="H811" s="14"/>
      <c r="I811" s="14"/>
      <c r="J811" s="24"/>
      <c r="K811" s="14"/>
      <c r="L811" s="14"/>
      <c r="M811" s="14"/>
      <c r="N811" s="14"/>
      <c r="O811" s="14"/>
      <c r="P811" s="14"/>
      <c r="Q811" s="14"/>
      <c r="R811" s="14"/>
      <c r="S811" s="14"/>
      <c r="T811" s="14"/>
      <c r="U811" s="14"/>
      <c r="V811" s="14"/>
      <c r="W811" s="14"/>
      <c r="X811" s="14"/>
      <c r="Y811" s="14"/>
      <c r="Z811" s="14"/>
      <c r="AA811" s="14"/>
    </row>
    <row r="812" spans="1:27" ht="13" x14ac:dyDescent="0.15">
      <c r="A812" s="14"/>
      <c r="B812" s="14"/>
      <c r="C812" s="14"/>
      <c r="D812" s="14"/>
      <c r="E812" s="14"/>
      <c r="F812" s="14"/>
      <c r="G812" s="14"/>
      <c r="H812" s="14"/>
      <c r="I812" s="14"/>
      <c r="J812" s="24"/>
      <c r="K812" s="14"/>
      <c r="L812" s="14"/>
      <c r="M812" s="14"/>
      <c r="N812" s="14"/>
      <c r="O812" s="14"/>
      <c r="P812" s="14"/>
      <c r="Q812" s="14"/>
      <c r="R812" s="14"/>
      <c r="S812" s="14"/>
      <c r="T812" s="14"/>
      <c r="U812" s="14"/>
      <c r="V812" s="14"/>
      <c r="W812" s="14"/>
      <c r="X812" s="14"/>
      <c r="Y812" s="14"/>
      <c r="Z812" s="14"/>
      <c r="AA812" s="14"/>
    </row>
    <row r="813" spans="1:27" ht="13" x14ac:dyDescent="0.15">
      <c r="A813" s="14"/>
      <c r="B813" s="14"/>
      <c r="C813" s="14"/>
      <c r="D813" s="14"/>
      <c r="E813" s="14"/>
      <c r="F813" s="14"/>
      <c r="G813" s="14"/>
      <c r="H813" s="14"/>
      <c r="I813" s="14"/>
      <c r="J813" s="24"/>
      <c r="K813" s="14"/>
      <c r="L813" s="14"/>
      <c r="M813" s="14"/>
      <c r="N813" s="14"/>
      <c r="O813" s="14"/>
      <c r="P813" s="14"/>
      <c r="Q813" s="14"/>
      <c r="R813" s="14"/>
      <c r="S813" s="14"/>
      <c r="T813" s="14"/>
      <c r="U813" s="14"/>
      <c r="V813" s="14"/>
      <c r="W813" s="14"/>
      <c r="X813" s="14"/>
      <c r="Y813" s="14"/>
      <c r="Z813" s="14"/>
      <c r="AA813" s="14"/>
    </row>
    <row r="814" spans="1:27" ht="13" x14ac:dyDescent="0.15">
      <c r="A814" s="14"/>
      <c r="B814" s="14"/>
      <c r="C814" s="14"/>
      <c r="D814" s="14"/>
      <c r="E814" s="14"/>
      <c r="F814" s="14"/>
      <c r="G814" s="14"/>
      <c r="H814" s="14"/>
      <c r="I814" s="14"/>
      <c r="J814" s="24"/>
      <c r="K814" s="14"/>
      <c r="L814" s="14"/>
      <c r="M814" s="14"/>
      <c r="N814" s="14"/>
      <c r="O814" s="14"/>
      <c r="P814" s="14"/>
      <c r="Q814" s="14"/>
      <c r="R814" s="14"/>
      <c r="S814" s="14"/>
      <c r="T814" s="14"/>
      <c r="U814" s="14"/>
      <c r="V814" s="14"/>
      <c r="W814" s="14"/>
      <c r="X814" s="14"/>
      <c r="Y814" s="14"/>
      <c r="Z814" s="14"/>
      <c r="AA814" s="14"/>
    </row>
    <row r="815" spans="1:27" ht="13" x14ac:dyDescent="0.15">
      <c r="A815" s="14"/>
      <c r="B815" s="14"/>
      <c r="C815" s="14"/>
      <c r="D815" s="14"/>
      <c r="E815" s="14"/>
      <c r="F815" s="14"/>
      <c r="G815" s="14"/>
      <c r="H815" s="14"/>
      <c r="I815" s="14"/>
      <c r="J815" s="24"/>
      <c r="K815" s="14"/>
      <c r="L815" s="14"/>
      <c r="M815" s="14"/>
      <c r="N815" s="14"/>
      <c r="O815" s="14"/>
      <c r="P815" s="14"/>
      <c r="Q815" s="14"/>
      <c r="R815" s="14"/>
      <c r="S815" s="14"/>
      <c r="T815" s="14"/>
      <c r="U815" s="14"/>
      <c r="V815" s="14"/>
      <c r="W815" s="14"/>
      <c r="X815" s="14"/>
      <c r="Y815" s="14"/>
      <c r="Z815" s="14"/>
      <c r="AA815" s="14"/>
    </row>
    <row r="816" spans="1:27" ht="13" x14ac:dyDescent="0.15">
      <c r="A816" s="14"/>
      <c r="B816" s="14"/>
      <c r="C816" s="14"/>
      <c r="D816" s="14"/>
      <c r="E816" s="14"/>
      <c r="F816" s="14"/>
      <c r="G816" s="14"/>
      <c r="H816" s="14"/>
      <c r="I816" s="14"/>
      <c r="J816" s="24"/>
      <c r="K816" s="14"/>
      <c r="L816" s="14"/>
      <c r="M816" s="14"/>
      <c r="N816" s="14"/>
      <c r="O816" s="14"/>
      <c r="P816" s="14"/>
      <c r="Q816" s="14"/>
      <c r="R816" s="14"/>
      <c r="S816" s="14"/>
      <c r="T816" s="14"/>
      <c r="U816" s="14"/>
      <c r="V816" s="14"/>
      <c r="W816" s="14"/>
      <c r="X816" s="14"/>
      <c r="Y816" s="14"/>
      <c r="Z816" s="14"/>
      <c r="AA816" s="14"/>
    </row>
    <row r="817" spans="1:27" ht="13" x14ac:dyDescent="0.15">
      <c r="A817" s="14"/>
      <c r="B817" s="14"/>
      <c r="C817" s="14"/>
      <c r="D817" s="14"/>
      <c r="E817" s="14"/>
      <c r="F817" s="14"/>
      <c r="G817" s="14"/>
      <c r="H817" s="14"/>
      <c r="I817" s="14"/>
      <c r="J817" s="24"/>
      <c r="K817" s="14"/>
      <c r="L817" s="14"/>
      <c r="M817" s="14"/>
      <c r="N817" s="14"/>
      <c r="O817" s="14"/>
      <c r="P817" s="14"/>
      <c r="Q817" s="14"/>
      <c r="R817" s="14"/>
      <c r="S817" s="14"/>
      <c r="T817" s="14"/>
      <c r="U817" s="14"/>
      <c r="V817" s="14"/>
      <c r="W817" s="14"/>
      <c r="X817" s="14"/>
      <c r="Y817" s="14"/>
      <c r="Z817" s="14"/>
      <c r="AA817" s="14"/>
    </row>
    <row r="818" spans="1:27" ht="13" x14ac:dyDescent="0.15">
      <c r="A818" s="14"/>
      <c r="B818" s="14"/>
      <c r="C818" s="14"/>
      <c r="D818" s="14"/>
      <c r="E818" s="14"/>
      <c r="F818" s="14"/>
      <c r="G818" s="14"/>
      <c r="H818" s="14"/>
      <c r="I818" s="14"/>
      <c r="J818" s="24"/>
      <c r="K818" s="14"/>
      <c r="L818" s="14"/>
      <c r="M818" s="14"/>
      <c r="N818" s="14"/>
      <c r="O818" s="14"/>
      <c r="P818" s="14"/>
      <c r="Q818" s="14"/>
      <c r="R818" s="14"/>
      <c r="S818" s="14"/>
      <c r="T818" s="14"/>
      <c r="U818" s="14"/>
      <c r="V818" s="14"/>
      <c r="W818" s="14"/>
      <c r="X818" s="14"/>
      <c r="Y818" s="14"/>
      <c r="Z818" s="14"/>
      <c r="AA818" s="14"/>
    </row>
    <row r="819" spans="1:27" ht="13" x14ac:dyDescent="0.15">
      <c r="A819" s="14"/>
      <c r="B819" s="14"/>
      <c r="C819" s="14"/>
      <c r="D819" s="14"/>
      <c r="E819" s="14"/>
      <c r="F819" s="14"/>
      <c r="G819" s="14"/>
      <c r="H819" s="14"/>
      <c r="I819" s="14"/>
      <c r="J819" s="24"/>
      <c r="K819" s="14"/>
      <c r="L819" s="14"/>
      <c r="M819" s="14"/>
      <c r="N819" s="14"/>
      <c r="O819" s="14"/>
      <c r="P819" s="14"/>
      <c r="Q819" s="14"/>
      <c r="R819" s="14"/>
      <c r="S819" s="14"/>
      <c r="T819" s="14"/>
      <c r="U819" s="14"/>
      <c r="V819" s="14"/>
      <c r="W819" s="14"/>
      <c r="X819" s="14"/>
      <c r="Y819" s="14"/>
      <c r="Z819" s="14"/>
      <c r="AA819" s="14"/>
    </row>
    <row r="820" spans="1:27" ht="13" x14ac:dyDescent="0.15">
      <c r="A820" s="14"/>
      <c r="B820" s="14"/>
      <c r="C820" s="14"/>
      <c r="D820" s="14"/>
      <c r="E820" s="14"/>
      <c r="F820" s="14"/>
      <c r="G820" s="14"/>
      <c r="H820" s="14"/>
      <c r="I820" s="14"/>
      <c r="J820" s="24"/>
      <c r="K820" s="14"/>
      <c r="L820" s="14"/>
      <c r="M820" s="14"/>
      <c r="N820" s="14"/>
      <c r="O820" s="14"/>
      <c r="P820" s="14"/>
      <c r="Q820" s="14"/>
      <c r="R820" s="14"/>
      <c r="S820" s="14"/>
      <c r="T820" s="14"/>
      <c r="U820" s="14"/>
      <c r="V820" s="14"/>
      <c r="W820" s="14"/>
      <c r="X820" s="14"/>
      <c r="Y820" s="14"/>
      <c r="Z820" s="14"/>
      <c r="AA820" s="14"/>
    </row>
    <row r="821" spans="1:27" ht="13" x14ac:dyDescent="0.15">
      <c r="A821" s="14"/>
      <c r="B821" s="14"/>
      <c r="C821" s="14"/>
      <c r="D821" s="14"/>
      <c r="E821" s="14"/>
      <c r="F821" s="14"/>
      <c r="G821" s="14"/>
      <c r="H821" s="14"/>
      <c r="I821" s="14"/>
      <c r="J821" s="24"/>
      <c r="K821" s="14"/>
      <c r="L821" s="14"/>
      <c r="M821" s="14"/>
      <c r="N821" s="14"/>
      <c r="O821" s="14"/>
      <c r="P821" s="14"/>
      <c r="Q821" s="14"/>
      <c r="R821" s="14"/>
      <c r="S821" s="14"/>
      <c r="T821" s="14"/>
      <c r="U821" s="14"/>
      <c r="V821" s="14"/>
      <c r="W821" s="14"/>
      <c r="X821" s="14"/>
      <c r="Y821" s="14"/>
      <c r="Z821" s="14"/>
      <c r="AA821" s="14"/>
    </row>
    <row r="822" spans="1:27" ht="13" x14ac:dyDescent="0.15">
      <c r="A822" s="14"/>
      <c r="B822" s="14"/>
      <c r="C822" s="14"/>
      <c r="D822" s="14"/>
      <c r="E822" s="14"/>
      <c r="F822" s="14"/>
      <c r="G822" s="14"/>
      <c r="H822" s="14"/>
      <c r="I822" s="14"/>
      <c r="J822" s="24"/>
      <c r="K822" s="14"/>
      <c r="L822" s="14"/>
      <c r="M822" s="14"/>
      <c r="N822" s="14"/>
      <c r="O822" s="14"/>
      <c r="P822" s="14"/>
      <c r="Q822" s="14"/>
      <c r="R822" s="14"/>
      <c r="S822" s="14"/>
      <c r="T822" s="14"/>
      <c r="U822" s="14"/>
      <c r="V822" s="14"/>
      <c r="W822" s="14"/>
      <c r="X822" s="14"/>
      <c r="Y822" s="14"/>
      <c r="Z822" s="14"/>
      <c r="AA822" s="14"/>
    </row>
    <row r="823" spans="1:27" ht="13" x14ac:dyDescent="0.15">
      <c r="A823" s="14"/>
      <c r="B823" s="14"/>
      <c r="C823" s="14"/>
      <c r="D823" s="14"/>
      <c r="E823" s="14"/>
      <c r="F823" s="14"/>
      <c r="G823" s="14"/>
      <c r="H823" s="14"/>
      <c r="I823" s="14"/>
      <c r="J823" s="24"/>
      <c r="K823" s="14"/>
      <c r="L823" s="14"/>
      <c r="M823" s="14"/>
      <c r="N823" s="14"/>
      <c r="O823" s="14"/>
      <c r="P823" s="14"/>
      <c r="Q823" s="14"/>
      <c r="R823" s="14"/>
      <c r="S823" s="14"/>
      <c r="T823" s="14"/>
      <c r="U823" s="14"/>
      <c r="V823" s="14"/>
      <c r="W823" s="14"/>
      <c r="X823" s="14"/>
      <c r="Y823" s="14"/>
      <c r="Z823" s="14"/>
      <c r="AA823" s="14"/>
    </row>
    <row r="824" spans="1:27" ht="13" x14ac:dyDescent="0.15">
      <c r="A824" s="14"/>
      <c r="B824" s="14"/>
      <c r="C824" s="14"/>
      <c r="D824" s="14"/>
      <c r="E824" s="14"/>
      <c r="F824" s="14"/>
      <c r="G824" s="14"/>
      <c r="H824" s="14"/>
      <c r="I824" s="14"/>
      <c r="J824" s="24"/>
      <c r="K824" s="14"/>
      <c r="L824" s="14"/>
      <c r="M824" s="14"/>
      <c r="N824" s="14"/>
      <c r="O824" s="14"/>
      <c r="P824" s="14"/>
      <c r="Q824" s="14"/>
      <c r="R824" s="14"/>
      <c r="S824" s="14"/>
      <c r="T824" s="14"/>
      <c r="U824" s="14"/>
      <c r="V824" s="14"/>
      <c r="W824" s="14"/>
      <c r="X824" s="14"/>
      <c r="Y824" s="14"/>
      <c r="Z824" s="14"/>
      <c r="AA824" s="14"/>
    </row>
    <row r="825" spans="1:27" ht="13" x14ac:dyDescent="0.15">
      <c r="A825" s="14"/>
      <c r="B825" s="14"/>
      <c r="C825" s="14"/>
      <c r="D825" s="14"/>
      <c r="E825" s="14"/>
      <c r="F825" s="14"/>
      <c r="G825" s="14"/>
      <c r="H825" s="14"/>
      <c r="I825" s="14"/>
      <c r="J825" s="24"/>
      <c r="K825" s="14"/>
      <c r="L825" s="14"/>
      <c r="M825" s="14"/>
      <c r="N825" s="14"/>
      <c r="O825" s="14"/>
      <c r="P825" s="14"/>
      <c r="Q825" s="14"/>
      <c r="R825" s="14"/>
      <c r="S825" s="14"/>
      <c r="T825" s="14"/>
      <c r="U825" s="14"/>
      <c r="V825" s="14"/>
      <c r="W825" s="14"/>
      <c r="X825" s="14"/>
      <c r="Y825" s="14"/>
      <c r="Z825" s="14"/>
      <c r="AA825" s="14"/>
    </row>
    <row r="826" spans="1:27" ht="13" x14ac:dyDescent="0.15">
      <c r="A826" s="14"/>
      <c r="B826" s="14"/>
      <c r="C826" s="14"/>
      <c r="D826" s="14"/>
      <c r="E826" s="14"/>
      <c r="F826" s="14"/>
      <c r="G826" s="14"/>
      <c r="H826" s="14"/>
      <c r="I826" s="14"/>
      <c r="J826" s="24"/>
      <c r="K826" s="14"/>
      <c r="L826" s="14"/>
      <c r="M826" s="14"/>
      <c r="N826" s="14"/>
      <c r="O826" s="14"/>
      <c r="P826" s="14"/>
      <c r="Q826" s="14"/>
      <c r="R826" s="14"/>
      <c r="S826" s="14"/>
      <c r="T826" s="14"/>
      <c r="U826" s="14"/>
      <c r="V826" s="14"/>
      <c r="W826" s="14"/>
      <c r="X826" s="14"/>
      <c r="Y826" s="14"/>
      <c r="Z826" s="14"/>
      <c r="AA826" s="14"/>
    </row>
    <row r="827" spans="1:27" ht="13" x14ac:dyDescent="0.15">
      <c r="A827" s="14"/>
      <c r="B827" s="14"/>
      <c r="C827" s="14"/>
      <c r="D827" s="14"/>
      <c r="E827" s="14"/>
      <c r="F827" s="14"/>
      <c r="G827" s="14"/>
      <c r="H827" s="14"/>
      <c r="I827" s="14"/>
      <c r="J827" s="24"/>
      <c r="K827" s="14"/>
      <c r="L827" s="14"/>
      <c r="M827" s="14"/>
      <c r="N827" s="14"/>
      <c r="O827" s="14"/>
      <c r="P827" s="14"/>
      <c r="Q827" s="14"/>
      <c r="R827" s="14"/>
      <c r="S827" s="14"/>
      <c r="T827" s="14"/>
      <c r="U827" s="14"/>
      <c r="V827" s="14"/>
      <c r="W827" s="14"/>
      <c r="X827" s="14"/>
      <c r="Y827" s="14"/>
      <c r="Z827" s="14"/>
      <c r="AA827" s="14"/>
    </row>
    <row r="828" spans="1:27" ht="13" x14ac:dyDescent="0.15">
      <c r="A828" s="14"/>
      <c r="B828" s="14"/>
      <c r="C828" s="14"/>
      <c r="D828" s="14"/>
      <c r="E828" s="14"/>
      <c r="F828" s="14"/>
      <c r="G828" s="14"/>
      <c r="H828" s="14"/>
      <c r="I828" s="14"/>
      <c r="J828" s="24"/>
      <c r="K828" s="14"/>
      <c r="L828" s="14"/>
      <c r="M828" s="14"/>
      <c r="N828" s="14"/>
      <c r="O828" s="14"/>
      <c r="P828" s="14"/>
      <c r="Q828" s="14"/>
      <c r="R828" s="14"/>
      <c r="S828" s="14"/>
      <c r="T828" s="14"/>
      <c r="U828" s="14"/>
      <c r="V828" s="14"/>
      <c r="W828" s="14"/>
      <c r="X828" s="14"/>
      <c r="Y828" s="14"/>
      <c r="Z828" s="14"/>
      <c r="AA828" s="14"/>
    </row>
    <row r="829" spans="1:27" ht="13" x14ac:dyDescent="0.15">
      <c r="A829" s="14"/>
      <c r="B829" s="14"/>
      <c r="C829" s="14"/>
      <c r="D829" s="14"/>
      <c r="E829" s="14"/>
      <c r="F829" s="14"/>
      <c r="G829" s="14"/>
      <c r="H829" s="14"/>
      <c r="I829" s="14"/>
      <c r="J829" s="24"/>
      <c r="K829" s="14"/>
      <c r="L829" s="14"/>
      <c r="M829" s="14"/>
      <c r="N829" s="14"/>
      <c r="O829" s="14"/>
      <c r="P829" s="14"/>
      <c r="Q829" s="14"/>
      <c r="R829" s="14"/>
      <c r="S829" s="14"/>
      <c r="T829" s="14"/>
      <c r="U829" s="14"/>
      <c r="V829" s="14"/>
      <c r="W829" s="14"/>
      <c r="X829" s="14"/>
      <c r="Y829" s="14"/>
      <c r="Z829" s="14"/>
      <c r="AA829" s="14"/>
    </row>
    <row r="830" spans="1:27" ht="13" x14ac:dyDescent="0.15">
      <c r="A830" s="14"/>
      <c r="B830" s="14"/>
      <c r="C830" s="14"/>
      <c r="D830" s="14"/>
      <c r="E830" s="14"/>
      <c r="F830" s="14"/>
      <c r="G830" s="14"/>
      <c r="H830" s="14"/>
      <c r="I830" s="14"/>
      <c r="J830" s="24"/>
      <c r="K830" s="14"/>
      <c r="L830" s="14"/>
      <c r="M830" s="14"/>
      <c r="N830" s="14"/>
      <c r="O830" s="14"/>
      <c r="P830" s="14"/>
      <c r="Q830" s="14"/>
      <c r="R830" s="14"/>
      <c r="S830" s="14"/>
      <c r="T830" s="14"/>
      <c r="U830" s="14"/>
      <c r="V830" s="14"/>
      <c r="W830" s="14"/>
      <c r="X830" s="14"/>
      <c r="Y830" s="14"/>
      <c r="Z830" s="14"/>
      <c r="AA830" s="14"/>
    </row>
    <row r="831" spans="1:27" ht="13" x14ac:dyDescent="0.15">
      <c r="A831" s="14"/>
      <c r="B831" s="14"/>
      <c r="C831" s="14"/>
      <c r="D831" s="14"/>
      <c r="E831" s="14"/>
      <c r="F831" s="14"/>
      <c r="G831" s="14"/>
      <c r="H831" s="14"/>
      <c r="I831" s="14"/>
      <c r="J831" s="24"/>
      <c r="K831" s="14"/>
      <c r="L831" s="14"/>
      <c r="M831" s="14"/>
      <c r="N831" s="14"/>
      <c r="O831" s="14"/>
      <c r="P831" s="14"/>
      <c r="Q831" s="14"/>
      <c r="R831" s="14"/>
      <c r="S831" s="14"/>
      <c r="T831" s="14"/>
      <c r="U831" s="14"/>
      <c r="V831" s="14"/>
      <c r="W831" s="14"/>
      <c r="X831" s="14"/>
      <c r="Y831" s="14"/>
      <c r="Z831" s="14"/>
      <c r="AA831" s="14"/>
    </row>
    <row r="832" spans="1:27" ht="13" x14ac:dyDescent="0.15">
      <c r="A832" s="14"/>
      <c r="B832" s="14"/>
      <c r="C832" s="14"/>
      <c r="D832" s="14"/>
      <c r="E832" s="14"/>
      <c r="F832" s="14"/>
      <c r="G832" s="14"/>
      <c r="H832" s="14"/>
      <c r="I832" s="14"/>
      <c r="J832" s="24"/>
      <c r="K832" s="14"/>
      <c r="L832" s="14"/>
      <c r="M832" s="14"/>
      <c r="N832" s="14"/>
      <c r="O832" s="14"/>
      <c r="P832" s="14"/>
      <c r="Q832" s="14"/>
      <c r="R832" s="14"/>
      <c r="S832" s="14"/>
      <c r="T832" s="14"/>
      <c r="U832" s="14"/>
      <c r="V832" s="14"/>
      <c r="W832" s="14"/>
      <c r="X832" s="14"/>
      <c r="Y832" s="14"/>
      <c r="Z832" s="14"/>
      <c r="AA832" s="14"/>
    </row>
    <row r="833" spans="1:27" ht="13" x14ac:dyDescent="0.15">
      <c r="A833" s="14"/>
      <c r="B833" s="14"/>
      <c r="C833" s="14"/>
      <c r="D833" s="14"/>
      <c r="E833" s="14"/>
      <c r="F833" s="14"/>
      <c r="G833" s="14"/>
      <c r="H833" s="14"/>
      <c r="I833" s="14"/>
      <c r="J833" s="24"/>
      <c r="K833" s="14"/>
      <c r="L833" s="14"/>
      <c r="M833" s="14"/>
      <c r="N833" s="14"/>
      <c r="O833" s="14"/>
      <c r="P833" s="14"/>
      <c r="Q833" s="14"/>
      <c r="R833" s="14"/>
      <c r="S833" s="14"/>
      <c r="T833" s="14"/>
      <c r="U833" s="14"/>
      <c r="V833" s="14"/>
      <c r="W833" s="14"/>
      <c r="X833" s="14"/>
      <c r="Y833" s="14"/>
      <c r="Z833" s="14"/>
      <c r="AA833" s="14"/>
    </row>
    <row r="834" spans="1:27" ht="13" x14ac:dyDescent="0.15">
      <c r="A834" s="14"/>
      <c r="B834" s="14"/>
      <c r="C834" s="14"/>
      <c r="D834" s="14"/>
      <c r="E834" s="14"/>
      <c r="F834" s="14"/>
      <c r="G834" s="14"/>
      <c r="H834" s="14"/>
      <c r="I834" s="14"/>
      <c r="J834" s="24"/>
      <c r="K834" s="14"/>
      <c r="L834" s="14"/>
      <c r="M834" s="14"/>
      <c r="N834" s="14"/>
      <c r="O834" s="14"/>
      <c r="P834" s="14"/>
      <c r="Q834" s="14"/>
      <c r="R834" s="14"/>
      <c r="S834" s="14"/>
      <c r="T834" s="14"/>
      <c r="U834" s="14"/>
      <c r="V834" s="14"/>
      <c r="W834" s="14"/>
      <c r="X834" s="14"/>
      <c r="Y834" s="14"/>
      <c r="Z834" s="14"/>
      <c r="AA834" s="14"/>
    </row>
    <row r="835" spans="1:27" ht="13" x14ac:dyDescent="0.15">
      <c r="A835" s="14"/>
      <c r="B835" s="14"/>
      <c r="C835" s="14"/>
      <c r="D835" s="14"/>
      <c r="E835" s="14"/>
      <c r="F835" s="14"/>
      <c r="G835" s="14"/>
      <c r="H835" s="14"/>
      <c r="I835" s="14"/>
      <c r="J835" s="24"/>
      <c r="K835" s="14"/>
      <c r="L835" s="14"/>
      <c r="M835" s="14"/>
      <c r="N835" s="14"/>
      <c r="O835" s="14"/>
      <c r="P835" s="14"/>
      <c r="Q835" s="14"/>
      <c r="R835" s="14"/>
      <c r="S835" s="14"/>
      <c r="T835" s="14"/>
      <c r="U835" s="14"/>
      <c r="V835" s="14"/>
      <c r="W835" s="14"/>
      <c r="X835" s="14"/>
      <c r="Y835" s="14"/>
      <c r="Z835" s="14"/>
      <c r="AA835" s="14"/>
    </row>
    <row r="836" spans="1:27" ht="13" x14ac:dyDescent="0.15">
      <c r="A836" s="14"/>
      <c r="B836" s="14"/>
      <c r="C836" s="14"/>
      <c r="D836" s="14"/>
      <c r="E836" s="14"/>
      <c r="F836" s="14"/>
      <c r="G836" s="14"/>
      <c r="H836" s="14"/>
      <c r="I836" s="14"/>
      <c r="J836" s="24"/>
      <c r="K836" s="14"/>
      <c r="L836" s="14"/>
      <c r="M836" s="14"/>
      <c r="N836" s="14"/>
      <c r="O836" s="14"/>
      <c r="P836" s="14"/>
      <c r="Q836" s="14"/>
      <c r="R836" s="14"/>
      <c r="S836" s="14"/>
      <c r="T836" s="14"/>
      <c r="U836" s="14"/>
      <c r="V836" s="14"/>
      <c r="W836" s="14"/>
      <c r="X836" s="14"/>
      <c r="Y836" s="14"/>
      <c r="Z836" s="14"/>
      <c r="AA836" s="14"/>
    </row>
    <row r="837" spans="1:27" ht="13" x14ac:dyDescent="0.15">
      <c r="A837" s="14"/>
      <c r="B837" s="14"/>
      <c r="C837" s="14"/>
      <c r="D837" s="14"/>
      <c r="E837" s="14"/>
      <c r="F837" s="14"/>
      <c r="G837" s="14"/>
      <c r="H837" s="14"/>
      <c r="I837" s="14"/>
      <c r="J837" s="24"/>
      <c r="K837" s="14"/>
      <c r="L837" s="14"/>
      <c r="M837" s="14"/>
      <c r="N837" s="14"/>
      <c r="O837" s="14"/>
      <c r="P837" s="14"/>
      <c r="Q837" s="14"/>
      <c r="R837" s="14"/>
      <c r="S837" s="14"/>
      <c r="T837" s="14"/>
      <c r="U837" s="14"/>
      <c r="V837" s="14"/>
      <c r="W837" s="14"/>
      <c r="X837" s="14"/>
      <c r="Y837" s="14"/>
      <c r="Z837" s="14"/>
      <c r="AA837" s="14"/>
    </row>
    <row r="838" spans="1:27" ht="13" x14ac:dyDescent="0.15">
      <c r="A838" s="14"/>
      <c r="B838" s="14"/>
      <c r="C838" s="14"/>
      <c r="D838" s="14"/>
      <c r="E838" s="14"/>
      <c r="F838" s="14"/>
      <c r="G838" s="14"/>
      <c r="H838" s="14"/>
      <c r="I838" s="14"/>
      <c r="J838" s="24"/>
      <c r="K838" s="14"/>
      <c r="L838" s="14"/>
      <c r="M838" s="14"/>
      <c r="N838" s="14"/>
      <c r="O838" s="14"/>
      <c r="P838" s="14"/>
      <c r="Q838" s="14"/>
      <c r="R838" s="14"/>
      <c r="S838" s="14"/>
      <c r="T838" s="14"/>
      <c r="U838" s="14"/>
      <c r="V838" s="14"/>
      <c r="W838" s="14"/>
      <c r="X838" s="14"/>
      <c r="Y838" s="14"/>
      <c r="Z838" s="14"/>
      <c r="AA838" s="14"/>
    </row>
    <row r="839" spans="1:27" ht="13" x14ac:dyDescent="0.15">
      <c r="A839" s="14"/>
      <c r="B839" s="14"/>
      <c r="C839" s="14"/>
      <c r="D839" s="14"/>
      <c r="E839" s="14"/>
      <c r="F839" s="14"/>
      <c r="G839" s="14"/>
      <c r="H839" s="14"/>
      <c r="I839" s="14"/>
      <c r="J839" s="24"/>
      <c r="K839" s="14"/>
      <c r="L839" s="14"/>
      <c r="M839" s="14"/>
      <c r="N839" s="14"/>
      <c r="O839" s="14"/>
      <c r="P839" s="14"/>
      <c r="Q839" s="14"/>
      <c r="R839" s="14"/>
      <c r="S839" s="14"/>
      <c r="T839" s="14"/>
      <c r="U839" s="14"/>
      <c r="V839" s="14"/>
      <c r="W839" s="14"/>
      <c r="X839" s="14"/>
      <c r="Y839" s="14"/>
      <c r="Z839" s="14"/>
      <c r="AA839" s="14"/>
    </row>
    <row r="840" spans="1:27" ht="13" x14ac:dyDescent="0.15">
      <c r="A840" s="14"/>
      <c r="B840" s="14"/>
      <c r="C840" s="14"/>
      <c r="D840" s="14"/>
      <c r="E840" s="14"/>
      <c r="F840" s="14"/>
      <c r="G840" s="14"/>
      <c r="H840" s="14"/>
      <c r="I840" s="14"/>
      <c r="J840" s="24"/>
      <c r="K840" s="14"/>
      <c r="L840" s="14"/>
      <c r="M840" s="14"/>
      <c r="N840" s="14"/>
      <c r="O840" s="14"/>
      <c r="P840" s="14"/>
      <c r="Q840" s="14"/>
      <c r="R840" s="14"/>
      <c r="S840" s="14"/>
      <c r="T840" s="14"/>
      <c r="U840" s="14"/>
      <c r="V840" s="14"/>
      <c r="W840" s="14"/>
      <c r="X840" s="14"/>
      <c r="Y840" s="14"/>
      <c r="Z840" s="14"/>
      <c r="AA840" s="14"/>
    </row>
    <row r="841" spans="1:27" ht="13" x14ac:dyDescent="0.15">
      <c r="A841" s="14"/>
      <c r="B841" s="14"/>
      <c r="C841" s="14"/>
      <c r="D841" s="14"/>
      <c r="E841" s="14"/>
      <c r="F841" s="14"/>
      <c r="G841" s="14"/>
      <c r="H841" s="14"/>
      <c r="I841" s="14"/>
      <c r="J841" s="24"/>
      <c r="K841" s="14"/>
      <c r="L841" s="14"/>
      <c r="M841" s="14"/>
      <c r="N841" s="14"/>
      <c r="O841" s="14"/>
      <c r="P841" s="14"/>
      <c r="Q841" s="14"/>
      <c r="R841" s="14"/>
      <c r="S841" s="14"/>
      <c r="T841" s="14"/>
      <c r="U841" s="14"/>
      <c r="V841" s="14"/>
      <c r="W841" s="14"/>
      <c r="X841" s="14"/>
      <c r="Y841" s="14"/>
      <c r="Z841" s="14"/>
      <c r="AA841" s="14"/>
    </row>
    <row r="842" spans="1:27" ht="13" x14ac:dyDescent="0.15">
      <c r="A842" s="14"/>
      <c r="B842" s="14"/>
      <c r="C842" s="14"/>
      <c r="D842" s="14"/>
      <c r="E842" s="14"/>
      <c r="F842" s="14"/>
      <c r="G842" s="14"/>
      <c r="H842" s="14"/>
      <c r="I842" s="14"/>
      <c r="J842" s="24"/>
      <c r="K842" s="14"/>
      <c r="L842" s="14"/>
      <c r="M842" s="14"/>
      <c r="N842" s="14"/>
      <c r="O842" s="14"/>
      <c r="P842" s="14"/>
      <c r="Q842" s="14"/>
      <c r="R842" s="14"/>
      <c r="S842" s="14"/>
      <c r="T842" s="14"/>
      <c r="U842" s="14"/>
      <c r="V842" s="14"/>
      <c r="W842" s="14"/>
      <c r="X842" s="14"/>
      <c r="Y842" s="14"/>
      <c r="Z842" s="14"/>
      <c r="AA842" s="14"/>
    </row>
    <row r="843" spans="1:27" ht="13" x14ac:dyDescent="0.15">
      <c r="A843" s="14"/>
      <c r="B843" s="14"/>
      <c r="C843" s="14"/>
      <c r="D843" s="14"/>
      <c r="E843" s="14"/>
      <c r="F843" s="14"/>
      <c r="G843" s="14"/>
      <c r="H843" s="14"/>
      <c r="I843" s="14"/>
      <c r="J843" s="24"/>
      <c r="K843" s="14"/>
      <c r="L843" s="14"/>
      <c r="M843" s="14"/>
      <c r="N843" s="14"/>
      <c r="O843" s="14"/>
      <c r="P843" s="14"/>
      <c r="Q843" s="14"/>
      <c r="R843" s="14"/>
      <c r="S843" s="14"/>
      <c r="T843" s="14"/>
      <c r="U843" s="14"/>
      <c r="V843" s="14"/>
      <c r="W843" s="14"/>
      <c r="X843" s="14"/>
      <c r="Y843" s="14"/>
      <c r="Z843" s="14"/>
      <c r="AA843" s="14"/>
    </row>
    <row r="844" spans="1:27" ht="13" x14ac:dyDescent="0.15">
      <c r="A844" s="14"/>
      <c r="B844" s="14"/>
      <c r="C844" s="14"/>
      <c r="D844" s="14"/>
      <c r="E844" s="14"/>
      <c r="F844" s="14"/>
      <c r="G844" s="14"/>
      <c r="H844" s="14"/>
      <c r="I844" s="14"/>
      <c r="J844" s="24"/>
      <c r="K844" s="14"/>
      <c r="L844" s="14"/>
      <c r="M844" s="14"/>
      <c r="N844" s="14"/>
      <c r="O844" s="14"/>
      <c r="P844" s="14"/>
      <c r="Q844" s="14"/>
      <c r="R844" s="14"/>
      <c r="S844" s="14"/>
      <c r="T844" s="14"/>
      <c r="U844" s="14"/>
      <c r="V844" s="14"/>
      <c r="W844" s="14"/>
      <c r="X844" s="14"/>
      <c r="Y844" s="14"/>
      <c r="Z844" s="14"/>
      <c r="AA844" s="14"/>
    </row>
    <row r="845" spans="1:27" ht="13" x14ac:dyDescent="0.15">
      <c r="A845" s="14"/>
      <c r="B845" s="14"/>
      <c r="C845" s="14"/>
      <c r="D845" s="14"/>
      <c r="E845" s="14"/>
      <c r="F845" s="14"/>
      <c r="G845" s="14"/>
      <c r="H845" s="14"/>
      <c r="I845" s="14"/>
      <c r="J845" s="24"/>
      <c r="K845" s="14"/>
      <c r="L845" s="14"/>
      <c r="M845" s="14"/>
      <c r="N845" s="14"/>
      <c r="O845" s="14"/>
      <c r="P845" s="14"/>
      <c r="Q845" s="14"/>
      <c r="R845" s="14"/>
      <c r="S845" s="14"/>
      <c r="T845" s="14"/>
      <c r="U845" s="14"/>
      <c r="V845" s="14"/>
      <c r="W845" s="14"/>
      <c r="X845" s="14"/>
      <c r="Y845" s="14"/>
      <c r="Z845" s="14"/>
      <c r="AA845" s="14"/>
    </row>
    <row r="846" spans="1:27" ht="13" x14ac:dyDescent="0.15">
      <c r="A846" s="14"/>
      <c r="B846" s="14"/>
      <c r="C846" s="14"/>
      <c r="D846" s="14"/>
      <c r="E846" s="14"/>
      <c r="F846" s="14"/>
      <c r="G846" s="14"/>
      <c r="H846" s="14"/>
      <c r="I846" s="14"/>
      <c r="J846" s="24"/>
      <c r="K846" s="14"/>
      <c r="L846" s="14"/>
      <c r="M846" s="14"/>
      <c r="N846" s="14"/>
      <c r="O846" s="14"/>
      <c r="P846" s="14"/>
      <c r="Q846" s="14"/>
      <c r="R846" s="14"/>
      <c r="S846" s="14"/>
      <c r="T846" s="14"/>
      <c r="U846" s="14"/>
      <c r="V846" s="14"/>
      <c r="W846" s="14"/>
      <c r="X846" s="14"/>
      <c r="Y846" s="14"/>
      <c r="Z846" s="14"/>
      <c r="AA846" s="14"/>
    </row>
    <row r="847" spans="1:27" ht="13" x14ac:dyDescent="0.15">
      <c r="A847" s="14"/>
      <c r="B847" s="14"/>
      <c r="C847" s="14"/>
      <c r="D847" s="14"/>
      <c r="E847" s="14"/>
      <c r="F847" s="14"/>
      <c r="G847" s="14"/>
      <c r="H847" s="14"/>
      <c r="I847" s="14"/>
      <c r="J847" s="24"/>
      <c r="K847" s="14"/>
      <c r="L847" s="14"/>
      <c r="M847" s="14"/>
      <c r="N847" s="14"/>
      <c r="O847" s="14"/>
      <c r="P847" s="14"/>
      <c r="Q847" s="14"/>
      <c r="R847" s="14"/>
      <c r="S847" s="14"/>
      <c r="T847" s="14"/>
      <c r="U847" s="14"/>
      <c r="V847" s="14"/>
      <c r="W847" s="14"/>
      <c r="X847" s="14"/>
      <c r="Y847" s="14"/>
      <c r="Z847" s="14"/>
      <c r="AA847" s="14"/>
    </row>
    <row r="848" spans="1:27" ht="13" x14ac:dyDescent="0.15">
      <c r="A848" s="14"/>
      <c r="B848" s="14"/>
      <c r="C848" s="14"/>
      <c r="D848" s="14"/>
      <c r="E848" s="14"/>
      <c r="F848" s="14"/>
      <c r="G848" s="14"/>
      <c r="H848" s="14"/>
      <c r="I848" s="14"/>
      <c r="J848" s="24"/>
      <c r="K848" s="14"/>
      <c r="L848" s="14"/>
      <c r="M848" s="14"/>
      <c r="N848" s="14"/>
      <c r="O848" s="14"/>
      <c r="P848" s="14"/>
      <c r="Q848" s="14"/>
      <c r="R848" s="14"/>
      <c r="S848" s="14"/>
      <c r="T848" s="14"/>
      <c r="U848" s="14"/>
      <c r="V848" s="14"/>
      <c r="W848" s="14"/>
      <c r="X848" s="14"/>
      <c r="Y848" s="14"/>
      <c r="Z848" s="14"/>
      <c r="AA848" s="14"/>
    </row>
    <row r="849" spans="1:27" ht="13" x14ac:dyDescent="0.15">
      <c r="A849" s="14"/>
      <c r="B849" s="14"/>
      <c r="C849" s="14"/>
      <c r="D849" s="14"/>
      <c r="E849" s="14"/>
      <c r="F849" s="14"/>
      <c r="G849" s="14"/>
      <c r="H849" s="14"/>
      <c r="I849" s="14"/>
      <c r="J849" s="24"/>
      <c r="K849" s="14"/>
      <c r="L849" s="14"/>
      <c r="M849" s="14"/>
      <c r="N849" s="14"/>
      <c r="O849" s="14"/>
      <c r="P849" s="14"/>
      <c r="Q849" s="14"/>
      <c r="R849" s="14"/>
      <c r="S849" s="14"/>
      <c r="T849" s="14"/>
      <c r="U849" s="14"/>
      <c r="V849" s="14"/>
      <c r="W849" s="14"/>
      <c r="X849" s="14"/>
      <c r="Y849" s="14"/>
      <c r="Z849" s="14"/>
      <c r="AA849" s="14"/>
    </row>
    <row r="850" spans="1:27" ht="13" x14ac:dyDescent="0.15">
      <c r="A850" s="14"/>
      <c r="B850" s="14"/>
      <c r="C850" s="14"/>
      <c r="D850" s="14"/>
      <c r="E850" s="14"/>
      <c r="F850" s="14"/>
      <c r="G850" s="14"/>
      <c r="H850" s="14"/>
      <c r="I850" s="14"/>
      <c r="J850" s="24"/>
      <c r="K850" s="14"/>
      <c r="L850" s="14"/>
      <c r="M850" s="14"/>
      <c r="N850" s="14"/>
      <c r="O850" s="14"/>
      <c r="P850" s="14"/>
      <c r="Q850" s="14"/>
      <c r="R850" s="14"/>
      <c r="S850" s="14"/>
      <c r="T850" s="14"/>
      <c r="U850" s="14"/>
      <c r="V850" s="14"/>
      <c r="W850" s="14"/>
      <c r="X850" s="14"/>
      <c r="Y850" s="14"/>
      <c r="Z850" s="14"/>
      <c r="AA850" s="14"/>
    </row>
    <row r="851" spans="1:27" ht="13" x14ac:dyDescent="0.15">
      <c r="A851" s="14"/>
      <c r="B851" s="14"/>
      <c r="C851" s="14"/>
      <c r="D851" s="14"/>
      <c r="E851" s="14"/>
      <c r="F851" s="14"/>
      <c r="G851" s="14"/>
      <c r="H851" s="14"/>
      <c r="I851" s="14"/>
      <c r="J851" s="24"/>
      <c r="K851" s="14"/>
      <c r="L851" s="14"/>
      <c r="M851" s="14"/>
      <c r="N851" s="14"/>
      <c r="O851" s="14"/>
      <c r="P851" s="14"/>
      <c r="Q851" s="14"/>
      <c r="R851" s="14"/>
      <c r="S851" s="14"/>
      <c r="T851" s="14"/>
      <c r="U851" s="14"/>
      <c r="V851" s="14"/>
      <c r="W851" s="14"/>
      <c r="X851" s="14"/>
      <c r="Y851" s="14"/>
      <c r="Z851" s="14"/>
      <c r="AA851" s="14"/>
    </row>
    <row r="852" spans="1:27" ht="13" x14ac:dyDescent="0.15">
      <c r="A852" s="14"/>
      <c r="B852" s="14"/>
      <c r="C852" s="14"/>
      <c r="D852" s="14"/>
      <c r="E852" s="14"/>
      <c r="F852" s="14"/>
      <c r="G852" s="14"/>
      <c r="H852" s="14"/>
      <c r="I852" s="14"/>
      <c r="J852" s="24"/>
      <c r="K852" s="14"/>
      <c r="L852" s="14"/>
      <c r="M852" s="14"/>
      <c r="N852" s="14"/>
      <c r="O852" s="14"/>
      <c r="P852" s="14"/>
      <c r="Q852" s="14"/>
      <c r="R852" s="14"/>
      <c r="S852" s="14"/>
      <c r="T852" s="14"/>
      <c r="U852" s="14"/>
      <c r="V852" s="14"/>
      <c r="W852" s="14"/>
      <c r="X852" s="14"/>
      <c r="Y852" s="14"/>
      <c r="Z852" s="14"/>
      <c r="AA852" s="14"/>
    </row>
    <row r="853" spans="1:27" ht="13" x14ac:dyDescent="0.15">
      <c r="A853" s="14"/>
      <c r="B853" s="14"/>
      <c r="C853" s="14"/>
      <c r="D853" s="14"/>
      <c r="E853" s="14"/>
      <c r="F853" s="14"/>
      <c r="G853" s="14"/>
      <c r="H853" s="14"/>
      <c r="I853" s="14"/>
      <c r="J853" s="24"/>
      <c r="K853" s="14"/>
      <c r="L853" s="14"/>
      <c r="M853" s="14"/>
      <c r="N853" s="14"/>
      <c r="O853" s="14"/>
      <c r="P853" s="14"/>
      <c r="Q853" s="14"/>
      <c r="R853" s="14"/>
      <c r="S853" s="14"/>
      <c r="T853" s="14"/>
      <c r="U853" s="14"/>
      <c r="V853" s="14"/>
      <c r="W853" s="14"/>
      <c r="X853" s="14"/>
      <c r="Y853" s="14"/>
      <c r="Z853" s="14"/>
      <c r="AA853" s="14"/>
    </row>
    <row r="854" spans="1:27" ht="13" x14ac:dyDescent="0.15">
      <c r="A854" s="14"/>
      <c r="B854" s="14"/>
      <c r="C854" s="14"/>
      <c r="D854" s="14"/>
      <c r="E854" s="14"/>
      <c r="F854" s="14"/>
      <c r="G854" s="14"/>
      <c r="H854" s="14"/>
      <c r="I854" s="14"/>
      <c r="J854" s="24"/>
      <c r="K854" s="14"/>
      <c r="L854" s="14"/>
      <c r="M854" s="14"/>
      <c r="N854" s="14"/>
      <c r="O854" s="14"/>
      <c r="P854" s="14"/>
      <c r="Q854" s="14"/>
      <c r="R854" s="14"/>
      <c r="S854" s="14"/>
      <c r="T854" s="14"/>
      <c r="U854" s="14"/>
      <c r="V854" s="14"/>
      <c r="W854" s="14"/>
      <c r="X854" s="14"/>
      <c r="Y854" s="14"/>
      <c r="Z854" s="14"/>
      <c r="AA854" s="14"/>
    </row>
    <row r="855" spans="1:27" ht="13" x14ac:dyDescent="0.15">
      <c r="A855" s="14"/>
      <c r="B855" s="14"/>
      <c r="C855" s="14"/>
      <c r="D855" s="14"/>
      <c r="E855" s="14"/>
      <c r="F855" s="14"/>
      <c r="G855" s="14"/>
      <c r="H855" s="14"/>
      <c r="I855" s="14"/>
      <c r="J855" s="24"/>
      <c r="K855" s="14"/>
      <c r="L855" s="14"/>
      <c r="M855" s="14"/>
      <c r="N855" s="14"/>
      <c r="O855" s="14"/>
      <c r="P855" s="14"/>
      <c r="Q855" s="14"/>
      <c r="R855" s="14"/>
      <c r="S855" s="14"/>
      <c r="T855" s="14"/>
      <c r="U855" s="14"/>
      <c r="V855" s="14"/>
      <c r="W855" s="14"/>
      <c r="X855" s="14"/>
      <c r="Y855" s="14"/>
      <c r="Z855" s="14"/>
      <c r="AA855" s="14"/>
    </row>
    <row r="856" spans="1:27" ht="13" x14ac:dyDescent="0.15">
      <c r="A856" s="14"/>
      <c r="B856" s="14"/>
      <c r="C856" s="14"/>
      <c r="D856" s="14"/>
      <c r="E856" s="14"/>
      <c r="F856" s="14"/>
      <c r="G856" s="14"/>
      <c r="H856" s="14"/>
      <c r="I856" s="14"/>
      <c r="J856" s="24"/>
      <c r="K856" s="14"/>
      <c r="L856" s="14"/>
      <c r="M856" s="14"/>
      <c r="N856" s="14"/>
      <c r="O856" s="14"/>
      <c r="P856" s="14"/>
      <c r="Q856" s="14"/>
      <c r="R856" s="14"/>
      <c r="S856" s="14"/>
      <c r="T856" s="14"/>
      <c r="U856" s="14"/>
      <c r="V856" s="14"/>
      <c r="W856" s="14"/>
      <c r="X856" s="14"/>
      <c r="Y856" s="14"/>
      <c r="Z856" s="14"/>
      <c r="AA856" s="14"/>
    </row>
    <row r="857" spans="1:27" ht="13" x14ac:dyDescent="0.15">
      <c r="A857" s="14"/>
      <c r="B857" s="14"/>
      <c r="C857" s="14"/>
      <c r="D857" s="14"/>
      <c r="E857" s="14"/>
      <c r="F857" s="14"/>
      <c r="G857" s="14"/>
      <c r="H857" s="14"/>
      <c r="I857" s="14"/>
      <c r="J857" s="24"/>
      <c r="K857" s="14"/>
      <c r="L857" s="14"/>
      <c r="M857" s="14"/>
      <c r="N857" s="14"/>
      <c r="O857" s="14"/>
      <c r="P857" s="14"/>
      <c r="Q857" s="14"/>
      <c r="R857" s="14"/>
      <c r="S857" s="14"/>
      <c r="T857" s="14"/>
      <c r="U857" s="14"/>
      <c r="V857" s="14"/>
      <c r="W857" s="14"/>
      <c r="X857" s="14"/>
      <c r="Y857" s="14"/>
      <c r="Z857" s="14"/>
      <c r="AA857" s="14"/>
    </row>
    <row r="858" spans="1:27" ht="13" x14ac:dyDescent="0.15">
      <c r="A858" s="14"/>
      <c r="B858" s="14"/>
      <c r="C858" s="14"/>
      <c r="D858" s="14"/>
      <c r="E858" s="14"/>
      <c r="F858" s="14"/>
      <c r="G858" s="14"/>
      <c r="H858" s="14"/>
      <c r="I858" s="14"/>
      <c r="J858" s="24"/>
      <c r="K858" s="14"/>
      <c r="L858" s="14"/>
      <c r="M858" s="14"/>
      <c r="N858" s="14"/>
      <c r="O858" s="14"/>
      <c r="P858" s="14"/>
      <c r="Q858" s="14"/>
      <c r="R858" s="14"/>
      <c r="S858" s="14"/>
      <c r="T858" s="14"/>
      <c r="U858" s="14"/>
      <c r="V858" s="14"/>
      <c r="W858" s="14"/>
      <c r="X858" s="14"/>
      <c r="Y858" s="14"/>
      <c r="Z858" s="14"/>
      <c r="AA858" s="14"/>
    </row>
    <row r="859" spans="1:27" ht="13" x14ac:dyDescent="0.15">
      <c r="A859" s="14"/>
      <c r="B859" s="14"/>
      <c r="C859" s="14"/>
      <c r="D859" s="14"/>
      <c r="E859" s="14"/>
      <c r="F859" s="14"/>
      <c r="G859" s="14"/>
      <c r="H859" s="14"/>
      <c r="I859" s="14"/>
      <c r="J859" s="24"/>
      <c r="K859" s="14"/>
      <c r="L859" s="14"/>
      <c r="M859" s="14"/>
      <c r="N859" s="14"/>
      <c r="O859" s="14"/>
      <c r="P859" s="14"/>
      <c r="Q859" s="14"/>
      <c r="R859" s="14"/>
      <c r="S859" s="14"/>
      <c r="T859" s="14"/>
      <c r="U859" s="14"/>
      <c r="V859" s="14"/>
      <c r="W859" s="14"/>
      <c r="X859" s="14"/>
      <c r="Y859" s="14"/>
      <c r="Z859" s="14"/>
      <c r="AA859" s="14"/>
    </row>
    <row r="860" spans="1:27" ht="13" x14ac:dyDescent="0.15">
      <c r="A860" s="14"/>
      <c r="B860" s="14"/>
      <c r="C860" s="14"/>
      <c r="D860" s="14"/>
      <c r="E860" s="14"/>
      <c r="F860" s="14"/>
      <c r="G860" s="14"/>
      <c r="H860" s="14"/>
      <c r="I860" s="14"/>
      <c r="J860" s="24"/>
      <c r="K860" s="14"/>
      <c r="L860" s="14"/>
      <c r="M860" s="14"/>
      <c r="N860" s="14"/>
      <c r="O860" s="14"/>
      <c r="P860" s="14"/>
      <c r="Q860" s="14"/>
      <c r="R860" s="14"/>
      <c r="S860" s="14"/>
      <c r="T860" s="14"/>
      <c r="U860" s="14"/>
      <c r="V860" s="14"/>
      <c r="W860" s="14"/>
      <c r="X860" s="14"/>
      <c r="Y860" s="14"/>
      <c r="Z860" s="14"/>
      <c r="AA860" s="14"/>
    </row>
    <row r="861" spans="1:27" ht="13" x14ac:dyDescent="0.15">
      <c r="A861" s="14"/>
      <c r="B861" s="14"/>
      <c r="C861" s="14"/>
      <c r="D861" s="14"/>
      <c r="E861" s="14"/>
      <c r="F861" s="14"/>
      <c r="G861" s="14"/>
      <c r="H861" s="14"/>
      <c r="I861" s="14"/>
      <c r="J861" s="24"/>
      <c r="K861" s="14"/>
      <c r="L861" s="14"/>
      <c r="M861" s="14"/>
      <c r="N861" s="14"/>
      <c r="O861" s="14"/>
      <c r="P861" s="14"/>
      <c r="Q861" s="14"/>
      <c r="R861" s="14"/>
      <c r="S861" s="14"/>
      <c r="T861" s="14"/>
      <c r="U861" s="14"/>
      <c r="V861" s="14"/>
      <c r="W861" s="14"/>
      <c r="X861" s="14"/>
      <c r="Y861" s="14"/>
      <c r="Z861" s="14"/>
      <c r="AA861" s="14"/>
    </row>
    <row r="862" spans="1:27" ht="13" x14ac:dyDescent="0.15">
      <c r="A862" s="14"/>
      <c r="B862" s="14"/>
      <c r="C862" s="14"/>
      <c r="D862" s="14"/>
      <c r="E862" s="14"/>
      <c r="F862" s="14"/>
      <c r="G862" s="14"/>
      <c r="H862" s="14"/>
      <c r="I862" s="14"/>
      <c r="J862" s="24"/>
      <c r="K862" s="14"/>
      <c r="L862" s="14"/>
      <c r="M862" s="14"/>
      <c r="N862" s="14"/>
      <c r="O862" s="14"/>
      <c r="P862" s="14"/>
      <c r="Q862" s="14"/>
      <c r="R862" s="14"/>
      <c r="S862" s="14"/>
      <c r="T862" s="14"/>
      <c r="U862" s="14"/>
      <c r="V862" s="14"/>
      <c r="W862" s="14"/>
      <c r="X862" s="14"/>
      <c r="Y862" s="14"/>
      <c r="Z862" s="14"/>
      <c r="AA862" s="14"/>
    </row>
    <row r="863" spans="1:27" ht="13" x14ac:dyDescent="0.15">
      <c r="A863" s="14"/>
      <c r="B863" s="14"/>
      <c r="C863" s="14"/>
      <c r="D863" s="14"/>
      <c r="E863" s="14"/>
      <c r="F863" s="14"/>
      <c r="G863" s="14"/>
      <c r="H863" s="14"/>
      <c r="I863" s="14"/>
      <c r="J863" s="24"/>
      <c r="K863" s="14"/>
      <c r="L863" s="14"/>
      <c r="M863" s="14"/>
      <c r="N863" s="14"/>
      <c r="O863" s="14"/>
      <c r="P863" s="14"/>
      <c r="Q863" s="14"/>
      <c r="R863" s="14"/>
      <c r="S863" s="14"/>
      <c r="T863" s="14"/>
      <c r="U863" s="14"/>
      <c r="V863" s="14"/>
      <c r="W863" s="14"/>
      <c r="X863" s="14"/>
      <c r="Y863" s="14"/>
      <c r="Z863" s="14"/>
      <c r="AA863" s="14"/>
    </row>
    <row r="864" spans="1:27" ht="13" x14ac:dyDescent="0.15">
      <c r="A864" s="14"/>
      <c r="B864" s="14"/>
      <c r="C864" s="14"/>
      <c r="D864" s="14"/>
      <c r="E864" s="14"/>
      <c r="F864" s="14"/>
      <c r="G864" s="14"/>
      <c r="H864" s="14"/>
      <c r="I864" s="14"/>
      <c r="J864" s="24"/>
      <c r="K864" s="14"/>
      <c r="L864" s="14"/>
      <c r="M864" s="14"/>
      <c r="N864" s="14"/>
      <c r="O864" s="14"/>
      <c r="P864" s="14"/>
      <c r="Q864" s="14"/>
      <c r="R864" s="14"/>
      <c r="S864" s="14"/>
      <c r="T864" s="14"/>
      <c r="U864" s="14"/>
      <c r="V864" s="14"/>
      <c r="W864" s="14"/>
      <c r="X864" s="14"/>
      <c r="Y864" s="14"/>
      <c r="Z864" s="14"/>
      <c r="AA864" s="14"/>
    </row>
    <row r="865" spans="1:27" ht="13" x14ac:dyDescent="0.15">
      <c r="A865" s="14"/>
      <c r="B865" s="14"/>
      <c r="C865" s="14"/>
      <c r="D865" s="14"/>
      <c r="E865" s="14"/>
      <c r="F865" s="14"/>
      <c r="G865" s="14"/>
      <c r="H865" s="14"/>
      <c r="I865" s="14"/>
      <c r="J865" s="24"/>
      <c r="K865" s="14"/>
      <c r="L865" s="14"/>
      <c r="M865" s="14"/>
      <c r="N865" s="14"/>
      <c r="O865" s="14"/>
      <c r="P865" s="14"/>
      <c r="Q865" s="14"/>
      <c r="R865" s="14"/>
      <c r="S865" s="14"/>
      <c r="T865" s="14"/>
      <c r="U865" s="14"/>
      <c r="V865" s="14"/>
      <c r="W865" s="14"/>
      <c r="X865" s="14"/>
      <c r="Y865" s="14"/>
      <c r="Z865" s="14"/>
      <c r="AA865" s="14"/>
    </row>
    <row r="866" spans="1:27" ht="13" x14ac:dyDescent="0.15">
      <c r="A866" s="14"/>
      <c r="B866" s="14"/>
      <c r="C866" s="14"/>
      <c r="D866" s="14"/>
      <c r="E866" s="14"/>
      <c r="F866" s="14"/>
      <c r="G866" s="14"/>
      <c r="H866" s="14"/>
      <c r="I866" s="14"/>
      <c r="J866" s="24"/>
      <c r="K866" s="14"/>
      <c r="L866" s="14"/>
      <c r="M866" s="14"/>
      <c r="N866" s="14"/>
      <c r="O866" s="14"/>
      <c r="P866" s="14"/>
      <c r="Q866" s="14"/>
      <c r="R866" s="14"/>
      <c r="S866" s="14"/>
      <c r="T866" s="14"/>
      <c r="U866" s="14"/>
      <c r="V866" s="14"/>
      <c r="W866" s="14"/>
      <c r="X866" s="14"/>
      <c r="Y866" s="14"/>
      <c r="Z866" s="14"/>
      <c r="AA866" s="14"/>
    </row>
    <row r="867" spans="1:27" ht="13" x14ac:dyDescent="0.15">
      <c r="A867" s="14"/>
      <c r="B867" s="14"/>
      <c r="C867" s="14"/>
      <c r="D867" s="14"/>
      <c r="E867" s="14"/>
      <c r="F867" s="14"/>
      <c r="G867" s="14"/>
      <c r="H867" s="14"/>
      <c r="I867" s="14"/>
      <c r="J867" s="24"/>
      <c r="K867" s="14"/>
      <c r="L867" s="14"/>
      <c r="M867" s="14"/>
      <c r="N867" s="14"/>
      <c r="O867" s="14"/>
      <c r="P867" s="14"/>
      <c r="Q867" s="14"/>
      <c r="R867" s="14"/>
      <c r="S867" s="14"/>
      <c r="T867" s="14"/>
      <c r="U867" s="14"/>
      <c r="V867" s="14"/>
      <c r="W867" s="14"/>
      <c r="X867" s="14"/>
      <c r="Y867" s="14"/>
      <c r="Z867" s="14"/>
      <c r="AA867" s="14"/>
    </row>
    <row r="868" spans="1:27" ht="13" x14ac:dyDescent="0.15">
      <c r="A868" s="14"/>
      <c r="B868" s="14"/>
      <c r="C868" s="14"/>
      <c r="D868" s="14"/>
      <c r="E868" s="14"/>
      <c r="F868" s="14"/>
      <c r="G868" s="14"/>
      <c r="H868" s="14"/>
      <c r="I868" s="14"/>
      <c r="J868" s="24"/>
      <c r="K868" s="14"/>
      <c r="L868" s="14"/>
      <c r="M868" s="14"/>
      <c r="N868" s="14"/>
      <c r="O868" s="14"/>
      <c r="P868" s="14"/>
      <c r="Q868" s="14"/>
      <c r="R868" s="14"/>
      <c r="S868" s="14"/>
      <c r="T868" s="14"/>
      <c r="U868" s="14"/>
      <c r="V868" s="14"/>
      <c r="W868" s="14"/>
      <c r="X868" s="14"/>
      <c r="Y868" s="14"/>
      <c r="Z868" s="14"/>
      <c r="AA868" s="14"/>
    </row>
    <row r="869" spans="1:27" ht="13" x14ac:dyDescent="0.15">
      <c r="A869" s="14"/>
      <c r="B869" s="14"/>
      <c r="C869" s="14"/>
      <c r="D869" s="14"/>
      <c r="E869" s="14"/>
      <c r="F869" s="14"/>
      <c r="G869" s="14"/>
      <c r="H869" s="14"/>
      <c r="I869" s="14"/>
      <c r="J869" s="24"/>
      <c r="K869" s="14"/>
      <c r="L869" s="14"/>
      <c r="M869" s="14"/>
      <c r="N869" s="14"/>
      <c r="O869" s="14"/>
      <c r="P869" s="14"/>
      <c r="Q869" s="14"/>
      <c r="R869" s="14"/>
      <c r="S869" s="14"/>
      <c r="T869" s="14"/>
      <c r="U869" s="14"/>
      <c r="V869" s="14"/>
      <c r="W869" s="14"/>
      <c r="X869" s="14"/>
      <c r="Y869" s="14"/>
      <c r="Z869" s="14"/>
      <c r="AA869" s="14"/>
    </row>
    <row r="870" spans="1:27" ht="13" x14ac:dyDescent="0.15">
      <c r="A870" s="14"/>
      <c r="B870" s="14"/>
      <c r="C870" s="14"/>
      <c r="D870" s="14"/>
      <c r="E870" s="14"/>
      <c r="F870" s="14"/>
      <c r="G870" s="14"/>
      <c r="H870" s="14"/>
      <c r="I870" s="14"/>
      <c r="J870" s="24"/>
      <c r="K870" s="14"/>
      <c r="L870" s="14"/>
      <c r="M870" s="14"/>
      <c r="N870" s="14"/>
      <c r="O870" s="14"/>
      <c r="P870" s="14"/>
      <c r="Q870" s="14"/>
      <c r="R870" s="14"/>
      <c r="S870" s="14"/>
      <c r="T870" s="14"/>
      <c r="U870" s="14"/>
      <c r="V870" s="14"/>
      <c r="W870" s="14"/>
      <c r="X870" s="14"/>
      <c r="Y870" s="14"/>
      <c r="Z870" s="14"/>
      <c r="AA870" s="14"/>
    </row>
    <row r="871" spans="1:27" ht="13" x14ac:dyDescent="0.15">
      <c r="A871" s="14"/>
      <c r="B871" s="14"/>
      <c r="C871" s="14"/>
      <c r="D871" s="14"/>
      <c r="E871" s="14"/>
      <c r="F871" s="14"/>
      <c r="G871" s="14"/>
      <c r="H871" s="14"/>
      <c r="I871" s="14"/>
      <c r="J871" s="24"/>
      <c r="K871" s="14"/>
      <c r="L871" s="14"/>
      <c r="M871" s="14"/>
      <c r="N871" s="14"/>
      <c r="O871" s="14"/>
      <c r="P871" s="14"/>
      <c r="Q871" s="14"/>
      <c r="R871" s="14"/>
      <c r="S871" s="14"/>
      <c r="T871" s="14"/>
      <c r="U871" s="14"/>
      <c r="V871" s="14"/>
      <c r="W871" s="14"/>
      <c r="X871" s="14"/>
      <c r="Y871" s="14"/>
      <c r="Z871" s="14"/>
      <c r="AA871" s="14"/>
    </row>
    <row r="872" spans="1:27" ht="13" x14ac:dyDescent="0.15">
      <c r="A872" s="14"/>
      <c r="B872" s="14"/>
      <c r="C872" s="14"/>
      <c r="D872" s="14"/>
      <c r="E872" s="14"/>
      <c r="F872" s="14"/>
      <c r="G872" s="14"/>
      <c r="H872" s="14"/>
      <c r="I872" s="14"/>
      <c r="J872" s="24"/>
      <c r="K872" s="14"/>
      <c r="L872" s="14"/>
      <c r="M872" s="14"/>
      <c r="N872" s="14"/>
      <c r="O872" s="14"/>
      <c r="P872" s="14"/>
      <c r="Q872" s="14"/>
      <c r="R872" s="14"/>
      <c r="S872" s="14"/>
      <c r="T872" s="14"/>
      <c r="U872" s="14"/>
      <c r="V872" s="14"/>
      <c r="W872" s="14"/>
      <c r="X872" s="14"/>
      <c r="Y872" s="14"/>
      <c r="Z872" s="14"/>
      <c r="AA872" s="14"/>
    </row>
    <row r="873" spans="1:27" ht="13" x14ac:dyDescent="0.15">
      <c r="A873" s="14"/>
      <c r="B873" s="14"/>
      <c r="C873" s="14"/>
      <c r="D873" s="14"/>
      <c r="E873" s="14"/>
      <c r="F873" s="14"/>
      <c r="G873" s="14"/>
      <c r="H873" s="14"/>
      <c r="I873" s="14"/>
      <c r="J873" s="24"/>
      <c r="K873" s="14"/>
      <c r="L873" s="14"/>
      <c r="M873" s="14"/>
      <c r="N873" s="14"/>
      <c r="O873" s="14"/>
      <c r="P873" s="14"/>
      <c r="Q873" s="14"/>
      <c r="R873" s="14"/>
      <c r="S873" s="14"/>
      <c r="T873" s="14"/>
      <c r="U873" s="14"/>
      <c r="V873" s="14"/>
      <c r="W873" s="14"/>
      <c r="X873" s="14"/>
      <c r="Y873" s="14"/>
      <c r="Z873" s="14"/>
      <c r="AA873" s="14"/>
    </row>
    <row r="874" spans="1:27" ht="13" x14ac:dyDescent="0.15">
      <c r="A874" s="14"/>
      <c r="B874" s="14"/>
      <c r="C874" s="14"/>
      <c r="D874" s="14"/>
      <c r="E874" s="14"/>
      <c r="F874" s="14"/>
      <c r="G874" s="14"/>
      <c r="H874" s="14"/>
      <c r="I874" s="14"/>
      <c r="J874" s="24"/>
      <c r="K874" s="14"/>
      <c r="L874" s="14"/>
      <c r="M874" s="14"/>
      <c r="N874" s="14"/>
      <c r="O874" s="14"/>
      <c r="P874" s="14"/>
      <c r="Q874" s="14"/>
      <c r="R874" s="14"/>
      <c r="S874" s="14"/>
      <c r="T874" s="14"/>
      <c r="U874" s="14"/>
      <c r="V874" s="14"/>
      <c r="W874" s="14"/>
      <c r="X874" s="14"/>
      <c r="Y874" s="14"/>
      <c r="Z874" s="14"/>
      <c r="AA874" s="14"/>
    </row>
    <row r="875" spans="1:27" ht="13" x14ac:dyDescent="0.15">
      <c r="A875" s="14"/>
      <c r="B875" s="14"/>
      <c r="C875" s="14"/>
      <c r="D875" s="14"/>
      <c r="E875" s="14"/>
      <c r="F875" s="14"/>
      <c r="G875" s="14"/>
      <c r="H875" s="14"/>
      <c r="I875" s="14"/>
      <c r="J875" s="24"/>
      <c r="K875" s="14"/>
      <c r="L875" s="14"/>
      <c r="M875" s="14"/>
      <c r="N875" s="14"/>
      <c r="O875" s="14"/>
      <c r="P875" s="14"/>
      <c r="Q875" s="14"/>
      <c r="R875" s="14"/>
      <c r="S875" s="14"/>
      <c r="T875" s="14"/>
      <c r="U875" s="14"/>
      <c r="V875" s="14"/>
      <c r="W875" s="14"/>
      <c r="X875" s="14"/>
      <c r="Y875" s="14"/>
      <c r="Z875" s="14"/>
      <c r="AA875" s="14"/>
    </row>
    <row r="876" spans="1:27" ht="13" x14ac:dyDescent="0.15">
      <c r="A876" s="14"/>
      <c r="B876" s="14"/>
      <c r="C876" s="14"/>
      <c r="D876" s="14"/>
      <c r="E876" s="14"/>
      <c r="F876" s="14"/>
      <c r="G876" s="14"/>
      <c r="H876" s="14"/>
      <c r="I876" s="14"/>
      <c r="J876" s="24"/>
      <c r="K876" s="14"/>
      <c r="L876" s="14"/>
      <c r="M876" s="14"/>
      <c r="N876" s="14"/>
      <c r="O876" s="14"/>
      <c r="P876" s="14"/>
      <c r="Q876" s="14"/>
      <c r="R876" s="14"/>
      <c r="S876" s="14"/>
      <c r="T876" s="14"/>
      <c r="U876" s="14"/>
      <c r="V876" s="14"/>
      <c r="W876" s="14"/>
      <c r="X876" s="14"/>
      <c r="Y876" s="14"/>
      <c r="Z876" s="14"/>
      <c r="AA876" s="14"/>
    </row>
    <row r="877" spans="1:27" ht="13" x14ac:dyDescent="0.15">
      <c r="A877" s="14"/>
      <c r="B877" s="14"/>
      <c r="C877" s="14"/>
      <c r="D877" s="14"/>
      <c r="E877" s="14"/>
      <c r="F877" s="14"/>
      <c r="G877" s="14"/>
      <c r="H877" s="14"/>
      <c r="I877" s="14"/>
      <c r="J877" s="24"/>
      <c r="K877" s="14"/>
      <c r="L877" s="14"/>
      <c r="M877" s="14"/>
      <c r="N877" s="14"/>
      <c r="O877" s="14"/>
      <c r="P877" s="14"/>
      <c r="Q877" s="14"/>
      <c r="R877" s="14"/>
      <c r="S877" s="14"/>
      <c r="T877" s="14"/>
      <c r="U877" s="14"/>
      <c r="V877" s="14"/>
      <c r="W877" s="14"/>
      <c r="X877" s="14"/>
      <c r="Y877" s="14"/>
      <c r="Z877" s="14"/>
      <c r="AA877" s="14"/>
    </row>
    <row r="878" spans="1:27" ht="13" x14ac:dyDescent="0.15">
      <c r="A878" s="14"/>
      <c r="B878" s="14"/>
      <c r="C878" s="14"/>
      <c r="D878" s="14"/>
      <c r="E878" s="14"/>
      <c r="F878" s="14"/>
      <c r="G878" s="14"/>
      <c r="H878" s="14"/>
      <c r="I878" s="14"/>
      <c r="J878" s="24"/>
      <c r="K878" s="14"/>
      <c r="L878" s="14"/>
      <c r="M878" s="14"/>
      <c r="N878" s="14"/>
      <c r="O878" s="14"/>
      <c r="P878" s="14"/>
      <c r="Q878" s="14"/>
      <c r="R878" s="14"/>
      <c r="S878" s="14"/>
      <c r="T878" s="14"/>
      <c r="U878" s="14"/>
      <c r="V878" s="14"/>
      <c r="W878" s="14"/>
      <c r="X878" s="14"/>
      <c r="Y878" s="14"/>
      <c r="Z878" s="14"/>
      <c r="AA878" s="14"/>
    </row>
    <row r="879" spans="1:27" ht="13" x14ac:dyDescent="0.15">
      <c r="A879" s="14"/>
      <c r="B879" s="14"/>
      <c r="C879" s="14"/>
      <c r="D879" s="14"/>
      <c r="E879" s="14"/>
      <c r="F879" s="14"/>
      <c r="G879" s="14"/>
      <c r="H879" s="14"/>
      <c r="I879" s="14"/>
      <c r="J879" s="24"/>
      <c r="K879" s="14"/>
      <c r="L879" s="14"/>
      <c r="M879" s="14"/>
      <c r="N879" s="14"/>
      <c r="O879" s="14"/>
      <c r="P879" s="14"/>
      <c r="Q879" s="14"/>
      <c r="R879" s="14"/>
      <c r="S879" s="14"/>
      <c r="T879" s="14"/>
      <c r="U879" s="14"/>
      <c r="V879" s="14"/>
      <c r="W879" s="14"/>
      <c r="X879" s="14"/>
      <c r="Y879" s="14"/>
      <c r="Z879" s="14"/>
      <c r="AA879" s="14"/>
    </row>
    <row r="880" spans="1:27" ht="13" x14ac:dyDescent="0.15">
      <c r="A880" s="14"/>
      <c r="B880" s="14"/>
      <c r="C880" s="14"/>
      <c r="D880" s="14"/>
      <c r="E880" s="14"/>
      <c r="F880" s="14"/>
      <c r="G880" s="14"/>
      <c r="H880" s="14"/>
      <c r="I880" s="14"/>
      <c r="J880" s="24"/>
      <c r="K880" s="14"/>
      <c r="L880" s="14"/>
      <c r="M880" s="14"/>
      <c r="N880" s="14"/>
      <c r="O880" s="14"/>
      <c r="P880" s="14"/>
      <c r="Q880" s="14"/>
      <c r="R880" s="14"/>
      <c r="S880" s="14"/>
      <c r="T880" s="14"/>
      <c r="U880" s="14"/>
      <c r="V880" s="14"/>
      <c r="W880" s="14"/>
      <c r="X880" s="14"/>
      <c r="Y880" s="14"/>
      <c r="Z880" s="14"/>
      <c r="AA880" s="14"/>
    </row>
    <row r="881" spans="1:27" ht="13" x14ac:dyDescent="0.15">
      <c r="A881" s="14"/>
      <c r="B881" s="14"/>
      <c r="C881" s="14"/>
      <c r="D881" s="14"/>
      <c r="E881" s="14"/>
      <c r="F881" s="14"/>
      <c r="G881" s="14"/>
      <c r="H881" s="14"/>
      <c r="I881" s="14"/>
      <c r="J881" s="24"/>
      <c r="K881" s="14"/>
      <c r="L881" s="14"/>
      <c r="M881" s="14"/>
      <c r="N881" s="14"/>
      <c r="O881" s="14"/>
      <c r="P881" s="14"/>
      <c r="Q881" s="14"/>
      <c r="R881" s="14"/>
      <c r="S881" s="14"/>
      <c r="T881" s="14"/>
      <c r="U881" s="14"/>
      <c r="V881" s="14"/>
      <c r="W881" s="14"/>
      <c r="X881" s="14"/>
      <c r="Y881" s="14"/>
      <c r="Z881" s="14"/>
      <c r="AA881" s="14"/>
    </row>
    <row r="882" spans="1:27" ht="13" x14ac:dyDescent="0.15">
      <c r="A882" s="14"/>
      <c r="B882" s="14"/>
      <c r="C882" s="14"/>
      <c r="D882" s="14"/>
      <c r="E882" s="14"/>
      <c r="F882" s="14"/>
      <c r="G882" s="14"/>
      <c r="H882" s="14"/>
      <c r="I882" s="14"/>
      <c r="J882" s="24"/>
      <c r="K882" s="14"/>
      <c r="L882" s="14"/>
      <c r="M882" s="14"/>
      <c r="N882" s="14"/>
      <c r="O882" s="14"/>
      <c r="P882" s="14"/>
      <c r="Q882" s="14"/>
      <c r="R882" s="14"/>
      <c r="S882" s="14"/>
      <c r="T882" s="14"/>
      <c r="U882" s="14"/>
      <c r="V882" s="14"/>
      <c r="W882" s="14"/>
      <c r="X882" s="14"/>
      <c r="Y882" s="14"/>
      <c r="Z882" s="14"/>
      <c r="AA882" s="14"/>
    </row>
    <row r="883" spans="1:27" ht="13" x14ac:dyDescent="0.15">
      <c r="A883" s="14"/>
      <c r="B883" s="14"/>
      <c r="C883" s="14"/>
      <c r="D883" s="14"/>
      <c r="E883" s="14"/>
      <c r="F883" s="14"/>
      <c r="G883" s="14"/>
      <c r="H883" s="14"/>
      <c r="I883" s="14"/>
      <c r="J883" s="24"/>
      <c r="K883" s="14"/>
      <c r="L883" s="14"/>
      <c r="M883" s="14"/>
      <c r="N883" s="14"/>
      <c r="O883" s="14"/>
      <c r="P883" s="14"/>
      <c r="Q883" s="14"/>
      <c r="R883" s="14"/>
      <c r="S883" s="14"/>
      <c r="T883" s="14"/>
      <c r="U883" s="14"/>
      <c r="V883" s="14"/>
      <c r="W883" s="14"/>
      <c r="X883" s="14"/>
      <c r="Y883" s="14"/>
      <c r="Z883" s="14"/>
      <c r="AA883" s="14"/>
    </row>
    <row r="884" spans="1:27" ht="13" x14ac:dyDescent="0.15">
      <c r="A884" s="14"/>
      <c r="B884" s="14"/>
      <c r="C884" s="14"/>
      <c r="D884" s="14"/>
      <c r="E884" s="14"/>
      <c r="F884" s="14"/>
      <c r="G884" s="14"/>
      <c r="H884" s="14"/>
      <c r="I884" s="14"/>
      <c r="J884" s="24"/>
      <c r="K884" s="14"/>
      <c r="L884" s="14"/>
      <c r="M884" s="14"/>
      <c r="N884" s="14"/>
      <c r="O884" s="14"/>
      <c r="P884" s="14"/>
      <c r="Q884" s="14"/>
      <c r="R884" s="14"/>
      <c r="S884" s="14"/>
      <c r="T884" s="14"/>
      <c r="U884" s="14"/>
      <c r="V884" s="14"/>
      <c r="W884" s="14"/>
      <c r="X884" s="14"/>
      <c r="Y884" s="14"/>
      <c r="Z884" s="14"/>
      <c r="AA884" s="14"/>
    </row>
    <row r="885" spans="1:27" ht="13" x14ac:dyDescent="0.15">
      <c r="A885" s="14"/>
      <c r="B885" s="14"/>
      <c r="C885" s="14"/>
      <c r="D885" s="14"/>
      <c r="E885" s="14"/>
      <c r="F885" s="14"/>
      <c r="G885" s="14"/>
      <c r="H885" s="14"/>
      <c r="I885" s="14"/>
      <c r="J885" s="24"/>
      <c r="K885" s="14"/>
      <c r="L885" s="14"/>
      <c r="M885" s="14"/>
      <c r="N885" s="14"/>
      <c r="O885" s="14"/>
      <c r="P885" s="14"/>
      <c r="Q885" s="14"/>
      <c r="R885" s="14"/>
      <c r="S885" s="14"/>
      <c r="T885" s="14"/>
      <c r="U885" s="14"/>
      <c r="V885" s="14"/>
      <c r="W885" s="14"/>
      <c r="X885" s="14"/>
      <c r="Y885" s="14"/>
      <c r="Z885" s="14"/>
      <c r="AA885" s="14"/>
    </row>
    <row r="886" spans="1:27" ht="13" x14ac:dyDescent="0.15">
      <c r="A886" s="14"/>
      <c r="B886" s="14"/>
      <c r="C886" s="14"/>
      <c r="D886" s="14"/>
      <c r="E886" s="14"/>
      <c r="F886" s="14"/>
      <c r="G886" s="14"/>
      <c r="H886" s="14"/>
      <c r="I886" s="14"/>
      <c r="J886" s="24"/>
      <c r="K886" s="14"/>
      <c r="L886" s="14"/>
      <c r="M886" s="14"/>
      <c r="N886" s="14"/>
      <c r="O886" s="14"/>
      <c r="P886" s="14"/>
      <c r="Q886" s="14"/>
      <c r="R886" s="14"/>
      <c r="S886" s="14"/>
      <c r="T886" s="14"/>
      <c r="U886" s="14"/>
      <c r="V886" s="14"/>
      <c r="W886" s="14"/>
      <c r="X886" s="14"/>
      <c r="Y886" s="14"/>
      <c r="Z886" s="14"/>
      <c r="AA886" s="14"/>
    </row>
    <row r="887" spans="1:27" ht="13" x14ac:dyDescent="0.15">
      <c r="A887" s="14"/>
      <c r="B887" s="14"/>
      <c r="C887" s="14"/>
      <c r="D887" s="14"/>
      <c r="E887" s="14"/>
      <c r="F887" s="14"/>
      <c r="G887" s="14"/>
      <c r="H887" s="14"/>
      <c r="I887" s="14"/>
      <c r="J887" s="24"/>
      <c r="K887" s="14"/>
      <c r="L887" s="14"/>
      <c r="M887" s="14"/>
      <c r="N887" s="14"/>
      <c r="O887" s="14"/>
      <c r="P887" s="14"/>
      <c r="Q887" s="14"/>
      <c r="R887" s="14"/>
      <c r="S887" s="14"/>
      <c r="T887" s="14"/>
      <c r="U887" s="14"/>
      <c r="V887" s="14"/>
      <c r="W887" s="14"/>
      <c r="X887" s="14"/>
      <c r="Y887" s="14"/>
      <c r="Z887" s="14"/>
      <c r="AA887" s="14"/>
    </row>
    <row r="888" spans="1:27" ht="13" x14ac:dyDescent="0.15">
      <c r="A888" s="14"/>
      <c r="B888" s="14"/>
      <c r="C888" s="14"/>
      <c r="D888" s="14"/>
      <c r="E888" s="14"/>
      <c r="F888" s="14"/>
      <c r="G888" s="14"/>
      <c r="H888" s="14"/>
      <c r="I888" s="14"/>
      <c r="J888" s="24"/>
      <c r="K888" s="14"/>
      <c r="L888" s="14"/>
      <c r="M888" s="14"/>
      <c r="N888" s="14"/>
      <c r="O888" s="14"/>
      <c r="P888" s="14"/>
      <c r="Q888" s="14"/>
      <c r="R888" s="14"/>
      <c r="S888" s="14"/>
      <c r="T888" s="14"/>
      <c r="U888" s="14"/>
      <c r="V888" s="14"/>
      <c r="W888" s="14"/>
      <c r="X888" s="14"/>
      <c r="Y888" s="14"/>
      <c r="Z888" s="14"/>
      <c r="AA888" s="14"/>
    </row>
    <row r="889" spans="1:27" ht="13" x14ac:dyDescent="0.15">
      <c r="A889" s="14"/>
      <c r="B889" s="14"/>
      <c r="C889" s="14"/>
      <c r="D889" s="14"/>
      <c r="E889" s="14"/>
      <c r="F889" s="14"/>
      <c r="G889" s="14"/>
      <c r="H889" s="14"/>
      <c r="I889" s="14"/>
      <c r="J889" s="24"/>
      <c r="K889" s="14"/>
      <c r="L889" s="14"/>
      <c r="M889" s="14"/>
      <c r="N889" s="14"/>
      <c r="O889" s="14"/>
      <c r="P889" s="14"/>
      <c r="Q889" s="14"/>
      <c r="R889" s="14"/>
      <c r="S889" s="14"/>
      <c r="T889" s="14"/>
      <c r="U889" s="14"/>
      <c r="V889" s="14"/>
      <c r="W889" s="14"/>
      <c r="X889" s="14"/>
      <c r="Y889" s="14"/>
      <c r="Z889" s="14"/>
      <c r="AA889" s="14"/>
    </row>
    <row r="890" spans="1:27" ht="13" x14ac:dyDescent="0.15">
      <c r="A890" s="14"/>
      <c r="B890" s="14"/>
      <c r="C890" s="14"/>
      <c r="D890" s="14"/>
      <c r="E890" s="14"/>
      <c r="F890" s="14"/>
      <c r="G890" s="14"/>
      <c r="H890" s="14"/>
      <c r="I890" s="14"/>
      <c r="J890" s="24"/>
      <c r="K890" s="14"/>
      <c r="L890" s="14"/>
      <c r="M890" s="14"/>
      <c r="N890" s="14"/>
      <c r="O890" s="14"/>
      <c r="P890" s="14"/>
      <c r="Q890" s="14"/>
      <c r="R890" s="14"/>
      <c r="S890" s="14"/>
      <c r="T890" s="14"/>
      <c r="U890" s="14"/>
      <c r="V890" s="14"/>
      <c r="W890" s="14"/>
      <c r="X890" s="14"/>
      <c r="Y890" s="14"/>
      <c r="Z890" s="14"/>
      <c r="AA890" s="14"/>
    </row>
    <row r="891" spans="1:27" ht="13" x14ac:dyDescent="0.15">
      <c r="A891" s="14"/>
      <c r="B891" s="14"/>
      <c r="C891" s="14"/>
      <c r="D891" s="14"/>
      <c r="E891" s="14"/>
      <c r="F891" s="14"/>
      <c r="G891" s="14"/>
      <c r="H891" s="14"/>
      <c r="I891" s="14"/>
      <c r="J891" s="24"/>
      <c r="K891" s="14"/>
      <c r="L891" s="14"/>
      <c r="M891" s="14"/>
      <c r="N891" s="14"/>
      <c r="O891" s="14"/>
      <c r="P891" s="14"/>
      <c r="Q891" s="14"/>
      <c r="R891" s="14"/>
      <c r="S891" s="14"/>
      <c r="T891" s="14"/>
      <c r="U891" s="14"/>
      <c r="V891" s="14"/>
      <c r="W891" s="14"/>
      <c r="X891" s="14"/>
      <c r="Y891" s="14"/>
      <c r="Z891" s="14"/>
      <c r="AA891" s="14"/>
    </row>
    <row r="892" spans="1:27" ht="13" x14ac:dyDescent="0.15">
      <c r="A892" s="14"/>
      <c r="B892" s="14"/>
      <c r="C892" s="14"/>
      <c r="D892" s="14"/>
      <c r="E892" s="14"/>
      <c r="F892" s="14"/>
      <c r="G892" s="14"/>
      <c r="H892" s="14"/>
      <c r="I892" s="14"/>
      <c r="J892" s="24"/>
      <c r="K892" s="14"/>
      <c r="L892" s="14"/>
      <c r="M892" s="14"/>
      <c r="N892" s="14"/>
      <c r="O892" s="14"/>
      <c r="P892" s="14"/>
      <c r="Q892" s="14"/>
      <c r="R892" s="14"/>
      <c r="S892" s="14"/>
      <c r="T892" s="14"/>
      <c r="U892" s="14"/>
      <c r="V892" s="14"/>
      <c r="W892" s="14"/>
      <c r="X892" s="14"/>
      <c r="Y892" s="14"/>
      <c r="Z892" s="14"/>
      <c r="AA892" s="14"/>
    </row>
    <row r="893" spans="1:27" ht="13" x14ac:dyDescent="0.15">
      <c r="A893" s="14"/>
      <c r="B893" s="14"/>
      <c r="C893" s="14"/>
      <c r="D893" s="14"/>
      <c r="E893" s="14"/>
      <c r="F893" s="14"/>
      <c r="G893" s="14"/>
      <c r="H893" s="14"/>
      <c r="I893" s="14"/>
      <c r="J893" s="24"/>
      <c r="K893" s="14"/>
      <c r="L893" s="14"/>
      <c r="M893" s="14"/>
      <c r="N893" s="14"/>
      <c r="O893" s="14"/>
      <c r="P893" s="14"/>
      <c r="Q893" s="14"/>
      <c r="R893" s="14"/>
      <c r="S893" s="14"/>
      <c r="T893" s="14"/>
      <c r="U893" s="14"/>
      <c r="V893" s="14"/>
      <c r="W893" s="14"/>
      <c r="X893" s="14"/>
      <c r="Y893" s="14"/>
      <c r="Z893" s="14"/>
      <c r="AA893" s="14"/>
    </row>
    <row r="894" spans="1:27" ht="13" x14ac:dyDescent="0.15">
      <c r="A894" s="14"/>
      <c r="B894" s="14"/>
      <c r="C894" s="14"/>
      <c r="D894" s="14"/>
      <c r="E894" s="14"/>
      <c r="F894" s="14"/>
      <c r="G894" s="14"/>
      <c r="H894" s="14"/>
      <c r="I894" s="14"/>
      <c r="J894" s="24"/>
      <c r="K894" s="14"/>
      <c r="L894" s="14"/>
      <c r="M894" s="14"/>
      <c r="N894" s="14"/>
      <c r="O894" s="14"/>
      <c r="P894" s="14"/>
      <c r="Q894" s="14"/>
      <c r="R894" s="14"/>
      <c r="S894" s="14"/>
      <c r="T894" s="14"/>
      <c r="U894" s="14"/>
      <c r="V894" s="14"/>
      <c r="W894" s="14"/>
      <c r="X894" s="14"/>
      <c r="Y894" s="14"/>
      <c r="Z894" s="14"/>
      <c r="AA894" s="14"/>
    </row>
    <row r="895" spans="1:27" ht="13" x14ac:dyDescent="0.15">
      <c r="A895" s="14"/>
      <c r="B895" s="14"/>
      <c r="C895" s="14"/>
      <c r="D895" s="14"/>
      <c r="E895" s="14"/>
      <c r="F895" s="14"/>
      <c r="G895" s="14"/>
      <c r="H895" s="14"/>
      <c r="I895" s="14"/>
      <c r="J895" s="24"/>
      <c r="K895" s="14"/>
      <c r="L895" s="14"/>
      <c r="M895" s="14"/>
      <c r="N895" s="14"/>
      <c r="O895" s="14"/>
      <c r="P895" s="14"/>
      <c r="Q895" s="14"/>
      <c r="R895" s="14"/>
      <c r="S895" s="14"/>
      <c r="T895" s="14"/>
      <c r="U895" s="14"/>
      <c r="V895" s="14"/>
      <c r="W895" s="14"/>
      <c r="X895" s="14"/>
      <c r="Y895" s="14"/>
      <c r="Z895" s="14"/>
      <c r="AA895" s="14"/>
    </row>
    <row r="896" spans="1:27" ht="13" x14ac:dyDescent="0.15">
      <c r="A896" s="14"/>
      <c r="B896" s="14"/>
      <c r="C896" s="14"/>
      <c r="D896" s="14"/>
      <c r="E896" s="14"/>
      <c r="F896" s="14"/>
      <c r="G896" s="14"/>
      <c r="H896" s="14"/>
      <c r="I896" s="14"/>
      <c r="J896" s="24"/>
      <c r="K896" s="14"/>
      <c r="L896" s="14"/>
      <c r="M896" s="14"/>
      <c r="N896" s="14"/>
      <c r="O896" s="14"/>
      <c r="P896" s="14"/>
      <c r="Q896" s="14"/>
      <c r="R896" s="14"/>
      <c r="S896" s="14"/>
      <c r="T896" s="14"/>
      <c r="U896" s="14"/>
      <c r="V896" s="14"/>
      <c r="W896" s="14"/>
      <c r="X896" s="14"/>
      <c r="Y896" s="14"/>
      <c r="Z896" s="14"/>
      <c r="AA896" s="14"/>
    </row>
    <row r="897" spans="1:27" ht="13" x14ac:dyDescent="0.15">
      <c r="A897" s="14"/>
      <c r="B897" s="14"/>
      <c r="C897" s="14"/>
      <c r="D897" s="14"/>
      <c r="E897" s="14"/>
      <c r="F897" s="14"/>
      <c r="G897" s="14"/>
      <c r="H897" s="14"/>
      <c r="I897" s="14"/>
      <c r="J897" s="24"/>
      <c r="K897" s="14"/>
      <c r="L897" s="14"/>
      <c r="M897" s="14"/>
      <c r="N897" s="14"/>
      <c r="O897" s="14"/>
      <c r="P897" s="14"/>
      <c r="Q897" s="14"/>
      <c r="R897" s="14"/>
      <c r="S897" s="14"/>
      <c r="T897" s="14"/>
      <c r="U897" s="14"/>
      <c r="V897" s="14"/>
      <c r="W897" s="14"/>
      <c r="X897" s="14"/>
      <c r="Y897" s="14"/>
      <c r="Z897" s="14"/>
      <c r="AA897" s="14"/>
    </row>
    <row r="898" spans="1:27" ht="13" x14ac:dyDescent="0.15">
      <c r="A898" s="14"/>
      <c r="B898" s="14"/>
      <c r="C898" s="14"/>
      <c r="D898" s="14"/>
      <c r="E898" s="14"/>
      <c r="F898" s="14"/>
      <c r="G898" s="14"/>
      <c r="H898" s="14"/>
      <c r="I898" s="14"/>
      <c r="J898" s="24"/>
      <c r="K898" s="14"/>
      <c r="L898" s="14"/>
      <c r="M898" s="14"/>
      <c r="N898" s="14"/>
      <c r="O898" s="14"/>
      <c r="P898" s="14"/>
      <c r="Q898" s="14"/>
      <c r="R898" s="14"/>
      <c r="S898" s="14"/>
      <c r="T898" s="14"/>
      <c r="U898" s="14"/>
      <c r="V898" s="14"/>
      <c r="W898" s="14"/>
      <c r="X898" s="14"/>
      <c r="Y898" s="14"/>
      <c r="Z898" s="14"/>
      <c r="AA898" s="14"/>
    </row>
    <row r="899" spans="1:27" ht="13" x14ac:dyDescent="0.15">
      <c r="A899" s="14"/>
      <c r="B899" s="14"/>
      <c r="C899" s="14"/>
      <c r="D899" s="14"/>
      <c r="E899" s="14"/>
      <c r="F899" s="14"/>
      <c r="G899" s="14"/>
      <c r="H899" s="14"/>
      <c r="I899" s="14"/>
      <c r="J899" s="24"/>
      <c r="K899" s="14"/>
      <c r="L899" s="14"/>
      <c r="M899" s="14"/>
      <c r="N899" s="14"/>
      <c r="O899" s="14"/>
      <c r="P899" s="14"/>
      <c r="Q899" s="14"/>
      <c r="R899" s="14"/>
      <c r="S899" s="14"/>
      <c r="T899" s="14"/>
      <c r="U899" s="14"/>
      <c r="V899" s="14"/>
      <c r="W899" s="14"/>
      <c r="X899" s="14"/>
      <c r="Y899" s="14"/>
      <c r="Z899" s="14"/>
      <c r="AA899" s="14"/>
    </row>
    <row r="900" spans="1:27" ht="13" x14ac:dyDescent="0.15">
      <c r="A900" s="14"/>
      <c r="B900" s="14"/>
      <c r="C900" s="14"/>
      <c r="D900" s="14"/>
      <c r="E900" s="14"/>
      <c r="F900" s="14"/>
      <c r="G900" s="14"/>
      <c r="H900" s="14"/>
      <c r="I900" s="14"/>
      <c r="J900" s="24"/>
      <c r="K900" s="14"/>
      <c r="L900" s="14"/>
      <c r="M900" s="14"/>
      <c r="N900" s="14"/>
      <c r="O900" s="14"/>
      <c r="P900" s="14"/>
      <c r="Q900" s="14"/>
      <c r="R900" s="14"/>
      <c r="S900" s="14"/>
      <c r="T900" s="14"/>
      <c r="U900" s="14"/>
      <c r="V900" s="14"/>
      <c r="W900" s="14"/>
      <c r="X900" s="14"/>
      <c r="Y900" s="14"/>
      <c r="Z900" s="14"/>
      <c r="AA900" s="14"/>
    </row>
    <row r="901" spans="1:27" ht="13" x14ac:dyDescent="0.15">
      <c r="A901" s="14"/>
      <c r="B901" s="14"/>
      <c r="C901" s="14"/>
      <c r="D901" s="14"/>
      <c r="E901" s="14"/>
      <c r="F901" s="14"/>
      <c r="G901" s="14"/>
      <c r="H901" s="14"/>
      <c r="I901" s="14"/>
      <c r="J901" s="24"/>
      <c r="K901" s="14"/>
      <c r="L901" s="14"/>
      <c r="M901" s="14"/>
      <c r="N901" s="14"/>
      <c r="O901" s="14"/>
      <c r="P901" s="14"/>
      <c r="Q901" s="14"/>
      <c r="R901" s="14"/>
      <c r="S901" s="14"/>
      <c r="T901" s="14"/>
      <c r="U901" s="14"/>
      <c r="V901" s="14"/>
      <c r="W901" s="14"/>
      <c r="X901" s="14"/>
      <c r="Y901" s="14"/>
      <c r="Z901" s="14"/>
      <c r="AA901" s="14"/>
    </row>
    <row r="902" spans="1:27" ht="13" x14ac:dyDescent="0.15">
      <c r="A902" s="14"/>
      <c r="B902" s="14"/>
      <c r="C902" s="14"/>
      <c r="D902" s="14"/>
      <c r="E902" s="14"/>
      <c r="F902" s="14"/>
      <c r="G902" s="14"/>
      <c r="H902" s="14"/>
      <c r="I902" s="14"/>
      <c r="J902" s="24"/>
      <c r="K902" s="14"/>
      <c r="L902" s="14"/>
      <c r="M902" s="14"/>
      <c r="N902" s="14"/>
      <c r="O902" s="14"/>
      <c r="P902" s="14"/>
      <c r="Q902" s="14"/>
      <c r="R902" s="14"/>
      <c r="S902" s="14"/>
      <c r="T902" s="14"/>
      <c r="U902" s="14"/>
      <c r="V902" s="14"/>
      <c r="W902" s="14"/>
      <c r="X902" s="14"/>
      <c r="Y902" s="14"/>
      <c r="Z902" s="14"/>
      <c r="AA902" s="14"/>
    </row>
    <row r="903" spans="1:27" ht="13" x14ac:dyDescent="0.15">
      <c r="A903" s="14"/>
      <c r="B903" s="14"/>
      <c r="C903" s="14"/>
      <c r="D903" s="14"/>
      <c r="E903" s="14"/>
      <c r="F903" s="14"/>
      <c r="G903" s="14"/>
      <c r="H903" s="14"/>
      <c r="I903" s="14"/>
      <c r="J903" s="24"/>
      <c r="K903" s="14"/>
      <c r="L903" s="14"/>
      <c r="M903" s="14"/>
      <c r="N903" s="14"/>
      <c r="O903" s="14"/>
      <c r="P903" s="14"/>
      <c r="Q903" s="14"/>
      <c r="R903" s="14"/>
      <c r="S903" s="14"/>
      <c r="T903" s="14"/>
      <c r="U903" s="14"/>
      <c r="V903" s="14"/>
      <c r="W903" s="14"/>
      <c r="X903" s="14"/>
      <c r="Y903" s="14"/>
      <c r="Z903" s="14"/>
      <c r="AA903" s="14"/>
    </row>
    <row r="904" spans="1:27" ht="13" x14ac:dyDescent="0.15">
      <c r="A904" s="14"/>
      <c r="B904" s="14"/>
      <c r="C904" s="14"/>
      <c r="D904" s="14"/>
      <c r="E904" s="14"/>
      <c r="F904" s="14"/>
      <c r="G904" s="14"/>
      <c r="H904" s="14"/>
      <c r="I904" s="14"/>
      <c r="J904" s="24"/>
      <c r="K904" s="14"/>
      <c r="L904" s="14"/>
      <c r="M904" s="14"/>
      <c r="N904" s="14"/>
      <c r="O904" s="14"/>
      <c r="P904" s="14"/>
      <c r="Q904" s="14"/>
      <c r="R904" s="14"/>
      <c r="S904" s="14"/>
      <c r="T904" s="14"/>
      <c r="U904" s="14"/>
      <c r="V904" s="14"/>
      <c r="W904" s="14"/>
      <c r="X904" s="14"/>
      <c r="Y904" s="14"/>
      <c r="Z904" s="14"/>
      <c r="AA904" s="14"/>
    </row>
    <row r="905" spans="1:27" ht="13" x14ac:dyDescent="0.15">
      <c r="A905" s="14"/>
      <c r="B905" s="14"/>
      <c r="C905" s="14"/>
      <c r="D905" s="14"/>
      <c r="E905" s="14"/>
      <c r="F905" s="14"/>
      <c r="G905" s="14"/>
      <c r="H905" s="14"/>
      <c r="I905" s="14"/>
      <c r="J905" s="24"/>
      <c r="K905" s="14"/>
      <c r="L905" s="14"/>
      <c r="M905" s="14"/>
      <c r="N905" s="14"/>
      <c r="O905" s="14"/>
      <c r="P905" s="14"/>
      <c r="Q905" s="14"/>
      <c r="R905" s="14"/>
      <c r="S905" s="14"/>
      <c r="T905" s="14"/>
      <c r="U905" s="14"/>
      <c r="V905" s="14"/>
      <c r="W905" s="14"/>
      <c r="X905" s="14"/>
      <c r="Y905" s="14"/>
      <c r="Z905" s="14"/>
      <c r="AA905" s="14"/>
    </row>
    <row r="906" spans="1:27" ht="13" x14ac:dyDescent="0.15">
      <c r="A906" s="14"/>
      <c r="B906" s="14"/>
      <c r="C906" s="14"/>
      <c r="D906" s="14"/>
      <c r="E906" s="14"/>
      <c r="F906" s="14"/>
      <c r="G906" s="14"/>
      <c r="H906" s="14"/>
      <c r="I906" s="14"/>
      <c r="J906" s="24"/>
      <c r="K906" s="14"/>
      <c r="L906" s="14"/>
      <c r="M906" s="14"/>
      <c r="N906" s="14"/>
      <c r="O906" s="14"/>
      <c r="P906" s="14"/>
      <c r="Q906" s="14"/>
      <c r="R906" s="14"/>
      <c r="S906" s="14"/>
      <c r="T906" s="14"/>
      <c r="U906" s="14"/>
      <c r="V906" s="14"/>
      <c r="W906" s="14"/>
      <c r="X906" s="14"/>
      <c r="Y906" s="14"/>
      <c r="Z906" s="14"/>
      <c r="AA906" s="14"/>
    </row>
    <row r="907" spans="1:27" ht="13" x14ac:dyDescent="0.15">
      <c r="A907" s="14"/>
      <c r="B907" s="14"/>
      <c r="C907" s="14"/>
      <c r="D907" s="14"/>
      <c r="E907" s="14"/>
      <c r="F907" s="14"/>
      <c r="G907" s="14"/>
      <c r="H907" s="14"/>
      <c r="I907" s="14"/>
      <c r="J907" s="24"/>
      <c r="K907" s="14"/>
      <c r="L907" s="14"/>
      <c r="M907" s="14"/>
      <c r="N907" s="14"/>
      <c r="O907" s="14"/>
      <c r="P907" s="14"/>
      <c r="Q907" s="14"/>
      <c r="R907" s="14"/>
      <c r="S907" s="14"/>
      <c r="T907" s="14"/>
      <c r="U907" s="14"/>
      <c r="V907" s="14"/>
      <c r="W907" s="14"/>
      <c r="X907" s="14"/>
      <c r="Y907" s="14"/>
      <c r="Z907" s="14"/>
      <c r="AA907" s="14"/>
    </row>
    <row r="908" spans="1:27" ht="13" x14ac:dyDescent="0.15">
      <c r="A908" s="14"/>
      <c r="B908" s="14"/>
      <c r="C908" s="14"/>
      <c r="D908" s="14"/>
      <c r="E908" s="14"/>
      <c r="F908" s="14"/>
      <c r="G908" s="14"/>
      <c r="H908" s="14"/>
      <c r="I908" s="14"/>
      <c r="J908" s="24"/>
      <c r="K908" s="14"/>
      <c r="L908" s="14"/>
      <c r="M908" s="14"/>
      <c r="N908" s="14"/>
      <c r="O908" s="14"/>
      <c r="P908" s="14"/>
      <c r="Q908" s="14"/>
      <c r="R908" s="14"/>
      <c r="S908" s="14"/>
      <c r="T908" s="14"/>
      <c r="U908" s="14"/>
      <c r="V908" s="14"/>
      <c r="W908" s="14"/>
      <c r="X908" s="14"/>
      <c r="Y908" s="14"/>
      <c r="Z908" s="14"/>
      <c r="AA908" s="14"/>
    </row>
    <row r="909" spans="1:27" ht="13" x14ac:dyDescent="0.15">
      <c r="A909" s="14"/>
      <c r="B909" s="14"/>
      <c r="C909" s="14"/>
      <c r="D909" s="14"/>
      <c r="E909" s="14"/>
      <c r="F909" s="14"/>
      <c r="G909" s="14"/>
      <c r="H909" s="14"/>
      <c r="I909" s="14"/>
      <c r="J909" s="24"/>
      <c r="K909" s="14"/>
      <c r="L909" s="14"/>
      <c r="M909" s="14"/>
      <c r="N909" s="14"/>
      <c r="O909" s="14"/>
      <c r="P909" s="14"/>
      <c r="Q909" s="14"/>
      <c r="R909" s="14"/>
      <c r="S909" s="14"/>
      <c r="T909" s="14"/>
      <c r="U909" s="14"/>
      <c r="V909" s="14"/>
      <c r="W909" s="14"/>
      <c r="X909" s="14"/>
      <c r="Y909" s="14"/>
      <c r="Z909" s="14"/>
      <c r="AA909" s="14"/>
    </row>
    <row r="910" spans="1:27" ht="13" x14ac:dyDescent="0.15">
      <c r="A910" s="14"/>
      <c r="B910" s="14"/>
      <c r="C910" s="14"/>
      <c r="D910" s="14"/>
      <c r="E910" s="14"/>
      <c r="F910" s="14"/>
      <c r="G910" s="14"/>
      <c r="H910" s="14"/>
      <c r="I910" s="14"/>
      <c r="J910" s="24"/>
      <c r="K910" s="14"/>
      <c r="L910" s="14"/>
      <c r="M910" s="14"/>
      <c r="N910" s="14"/>
      <c r="O910" s="14"/>
      <c r="P910" s="14"/>
      <c r="Q910" s="14"/>
      <c r="R910" s="14"/>
      <c r="S910" s="14"/>
      <c r="T910" s="14"/>
      <c r="U910" s="14"/>
      <c r="V910" s="14"/>
      <c r="W910" s="14"/>
      <c r="X910" s="14"/>
      <c r="Y910" s="14"/>
      <c r="Z910" s="14"/>
      <c r="AA910" s="14"/>
    </row>
    <row r="911" spans="1:27" ht="13" x14ac:dyDescent="0.15">
      <c r="A911" s="14"/>
      <c r="B911" s="14"/>
      <c r="C911" s="14"/>
      <c r="D911" s="14"/>
      <c r="E911" s="14"/>
      <c r="F911" s="14"/>
      <c r="G911" s="14"/>
      <c r="H911" s="14"/>
      <c r="I911" s="14"/>
      <c r="J911" s="24"/>
      <c r="K911" s="14"/>
      <c r="L911" s="14"/>
      <c r="M911" s="14"/>
      <c r="N911" s="14"/>
      <c r="O911" s="14"/>
      <c r="P911" s="14"/>
      <c r="Q911" s="14"/>
      <c r="R911" s="14"/>
      <c r="S911" s="14"/>
      <c r="T911" s="14"/>
      <c r="U911" s="14"/>
      <c r="V911" s="14"/>
      <c r="W911" s="14"/>
      <c r="X911" s="14"/>
      <c r="Y911" s="14"/>
      <c r="Z911" s="14"/>
      <c r="AA911" s="14"/>
    </row>
    <row r="912" spans="1:27" ht="13" x14ac:dyDescent="0.15">
      <c r="A912" s="14"/>
      <c r="B912" s="14"/>
      <c r="C912" s="14"/>
      <c r="D912" s="14"/>
      <c r="E912" s="14"/>
      <c r="F912" s="14"/>
      <c r="G912" s="14"/>
      <c r="H912" s="14"/>
      <c r="I912" s="14"/>
      <c r="J912" s="24"/>
      <c r="K912" s="14"/>
      <c r="L912" s="14"/>
      <c r="M912" s="14"/>
      <c r="N912" s="14"/>
      <c r="O912" s="14"/>
      <c r="P912" s="14"/>
      <c r="Q912" s="14"/>
      <c r="R912" s="14"/>
      <c r="S912" s="14"/>
      <c r="T912" s="14"/>
      <c r="U912" s="14"/>
      <c r="V912" s="14"/>
      <c r="W912" s="14"/>
      <c r="X912" s="14"/>
      <c r="Y912" s="14"/>
      <c r="Z912" s="14"/>
      <c r="AA912" s="14"/>
    </row>
    <row r="913" spans="1:27" ht="13" x14ac:dyDescent="0.15">
      <c r="A913" s="14"/>
      <c r="B913" s="14"/>
      <c r="C913" s="14"/>
      <c r="D913" s="14"/>
      <c r="E913" s="14"/>
      <c r="F913" s="14"/>
      <c r="G913" s="14"/>
      <c r="H913" s="14"/>
      <c r="I913" s="14"/>
      <c r="J913" s="24"/>
      <c r="K913" s="14"/>
      <c r="L913" s="14"/>
      <c r="M913" s="14"/>
      <c r="N913" s="14"/>
      <c r="O913" s="14"/>
      <c r="P913" s="14"/>
      <c r="Q913" s="14"/>
      <c r="R913" s="14"/>
      <c r="S913" s="14"/>
      <c r="T913" s="14"/>
      <c r="U913" s="14"/>
      <c r="V913" s="14"/>
      <c r="W913" s="14"/>
      <c r="X913" s="14"/>
      <c r="Y913" s="14"/>
      <c r="Z913" s="14"/>
      <c r="AA913" s="14"/>
    </row>
    <row r="914" spans="1:27" ht="13" x14ac:dyDescent="0.15">
      <c r="A914" s="14"/>
      <c r="B914" s="14"/>
      <c r="C914" s="14"/>
      <c r="D914" s="14"/>
      <c r="E914" s="14"/>
      <c r="F914" s="14"/>
      <c r="G914" s="14"/>
      <c r="H914" s="14"/>
      <c r="I914" s="14"/>
      <c r="J914" s="24"/>
      <c r="K914" s="14"/>
      <c r="L914" s="14"/>
      <c r="M914" s="14"/>
      <c r="N914" s="14"/>
      <c r="O914" s="14"/>
      <c r="P914" s="14"/>
      <c r="Q914" s="14"/>
      <c r="R914" s="14"/>
      <c r="S914" s="14"/>
      <c r="T914" s="14"/>
      <c r="U914" s="14"/>
      <c r="V914" s="14"/>
      <c r="W914" s="14"/>
      <c r="X914" s="14"/>
      <c r="Y914" s="14"/>
      <c r="Z914" s="14"/>
      <c r="AA914" s="14"/>
    </row>
    <row r="915" spans="1:27" ht="13" x14ac:dyDescent="0.15">
      <c r="A915" s="14"/>
      <c r="B915" s="14"/>
      <c r="C915" s="14"/>
      <c r="D915" s="14"/>
      <c r="E915" s="14"/>
      <c r="F915" s="14"/>
      <c r="G915" s="14"/>
      <c r="H915" s="14"/>
      <c r="I915" s="14"/>
      <c r="J915" s="24"/>
      <c r="K915" s="14"/>
      <c r="L915" s="14"/>
      <c r="M915" s="14"/>
      <c r="N915" s="14"/>
      <c r="O915" s="14"/>
      <c r="P915" s="14"/>
      <c r="Q915" s="14"/>
      <c r="R915" s="14"/>
      <c r="S915" s="14"/>
      <c r="T915" s="14"/>
      <c r="U915" s="14"/>
      <c r="V915" s="14"/>
      <c r="W915" s="14"/>
      <c r="X915" s="14"/>
      <c r="Y915" s="14"/>
      <c r="Z915" s="14"/>
      <c r="AA915" s="14"/>
    </row>
    <row r="916" spans="1:27" ht="13" x14ac:dyDescent="0.15">
      <c r="A916" s="14"/>
      <c r="B916" s="14"/>
      <c r="C916" s="14"/>
      <c r="D916" s="14"/>
      <c r="E916" s="14"/>
      <c r="F916" s="14"/>
      <c r="G916" s="14"/>
      <c r="H916" s="14"/>
      <c r="I916" s="14"/>
      <c r="J916" s="24"/>
      <c r="K916" s="14"/>
      <c r="L916" s="14"/>
      <c r="M916" s="14"/>
      <c r="N916" s="14"/>
      <c r="O916" s="14"/>
      <c r="P916" s="14"/>
      <c r="Q916" s="14"/>
      <c r="R916" s="14"/>
      <c r="S916" s="14"/>
      <c r="T916" s="14"/>
      <c r="U916" s="14"/>
      <c r="V916" s="14"/>
      <c r="W916" s="14"/>
      <c r="X916" s="14"/>
      <c r="Y916" s="14"/>
      <c r="Z916" s="14"/>
      <c r="AA916" s="14"/>
    </row>
    <row r="917" spans="1:27" ht="13" x14ac:dyDescent="0.15">
      <c r="A917" s="14"/>
      <c r="B917" s="14"/>
      <c r="C917" s="14"/>
      <c r="D917" s="14"/>
      <c r="E917" s="14"/>
      <c r="F917" s="14"/>
      <c r="G917" s="14"/>
      <c r="H917" s="14"/>
      <c r="I917" s="14"/>
      <c r="J917" s="24"/>
      <c r="K917" s="14"/>
      <c r="L917" s="14"/>
      <c r="M917" s="14"/>
      <c r="N917" s="14"/>
      <c r="O917" s="14"/>
      <c r="P917" s="14"/>
      <c r="Q917" s="14"/>
      <c r="R917" s="14"/>
      <c r="S917" s="14"/>
      <c r="T917" s="14"/>
      <c r="U917" s="14"/>
      <c r="V917" s="14"/>
      <c r="W917" s="14"/>
      <c r="X917" s="14"/>
      <c r="Y917" s="14"/>
      <c r="Z917" s="14"/>
      <c r="AA917" s="14"/>
    </row>
    <row r="918" spans="1:27" ht="13" x14ac:dyDescent="0.15">
      <c r="A918" s="14"/>
      <c r="B918" s="14"/>
      <c r="C918" s="14"/>
      <c r="D918" s="14"/>
      <c r="E918" s="14"/>
      <c r="F918" s="14"/>
      <c r="G918" s="14"/>
      <c r="H918" s="14"/>
      <c r="I918" s="14"/>
      <c r="J918" s="24"/>
      <c r="K918" s="14"/>
      <c r="L918" s="14"/>
      <c r="M918" s="14"/>
      <c r="N918" s="14"/>
      <c r="O918" s="14"/>
      <c r="P918" s="14"/>
      <c r="Q918" s="14"/>
      <c r="R918" s="14"/>
      <c r="S918" s="14"/>
      <c r="T918" s="14"/>
      <c r="U918" s="14"/>
      <c r="V918" s="14"/>
      <c r="W918" s="14"/>
      <c r="X918" s="14"/>
      <c r="Y918" s="14"/>
      <c r="Z918" s="14"/>
      <c r="AA918" s="14"/>
    </row>
    <row r="919" spans="1:27" ht="13" x14ac:dyDescent="0.15">
      <c r="A919" s="14"/>
      <c r="B919" s="14"/>
      <c r="C919" s="14"/>
      <c r="D919" s="14"/>
      <c r="E919" s="14"/>
      <c r="F919" s="14"/>
      <c r="G919" s="14"/>
      <c r="H919" s="14"/>
      <c r="I919" s="14"/>
      <c r="J919" s="24"/>
      <c r="K919" s="14"/>
      <c r="L919" s="14"/>
      <c r="M919" s="14"/>
      <c r="N919" s="14"/>
      <c r="O919" s="14"/>
      <c r="P919" s="14"/>
      <c r="Q919" s="14"/>
      <c r="R919" s="14"/>
      <c r="S919" s="14"/>
      <c r="T919" s="14"/>
      <c r="U919" s="14"/>
      <c r="V919" s="14"/>
      <c r="W919" s="14"/>
      <c r="X919" s="14"/>
      <c r="Y919" s="14"/>
      <c r="Z919" s="14"/>
      <c r="AA919" s="14"/>
    </row>
    <row r="920" spans="1:27" ht="13" x14ac:dyDescent="0.15">
      <c r="A920" s="14"/>
      <c r="B920" s="14"/>
      <c r="C920" s="14"/>
      <c r="D920" s="14"/>
      <c r="E920" s="14"/>
      <c r="F920" s="14"/>
      <c r="G920" s="14"/>
      <c r="H920" s="14"/>
      <c r="I920" s="14"/>
      <c r="J920" s="24"/>
      <c r="K920" s="14"/>
      <c r="L920" s="14"/>
      <c r="M920" s="14"/>
      <c r="N920" s="14"/>
      <c r="O920" s="14"/>
      <c r="P920" s="14"/>
      <c r="Q920" s="14"/>
      <c r="R920" s="14"/>
      <c r="S920" s="14"/>
      <c r="T920" s="14"/>
      <c r="U920" s="14"/>
      <c r="V920" s="14"/>
      <c r="W920" s="14"/>
      <c r="X920" s="14"/>
      <c r="Y920" s="14"/>
      <c r="Z920" s="14"/>
      <c r="AA920" s="14"/>
    </row>
    <row r="921" spans="1:27" ht="13" x14ac:dyDescent="0.15">
      <c r="A921" s="14"/>
      <c r="B921" s="14"/>
      <c r="C921" s="14"/>
      <c r="D921" s="14"/>
      <c r="E921" s="14"/>
      <c r="F921" s="14"/>
      <c r="G921" s="14"/>
      <c r="H921" s="14"/>
      <c r="I921" s="14"/>
      <c r="J921" s="24"/>
      <c r="K921" s="14"/>
      <c r="L921" s="14"/>
      <c r="M921" s="14"/>
      <c r="N921" s="14"/>
      <c r="O921" s="14"/>
      <c r="P921" s="14"/>
      <c r="Q921" s="14"/>
      <c r="R921" s="14"/>
      <c r="S921" s="14"/>
      <c r="T921" s="14"/>
      <c r="U921" s="14"/>
      <c r="V921" s="14"/>
      <c r="W921" s="14"/>
      <c r="X921" s="14"/>
      <c r="Y921" s="14"/>
      <c r="Z921" s="14"/>
      <c r="AA921" s="14"/>
    </row>
    <row r="922" spans="1:27" ht="13" x14ac:dyDescent="0.15">
      <c r="A922" s="14"/>
      <c r="B922" s="14"/>
      <c r="C922" s="14"/>
      <c r="D922" s="14"/>
      <c r="E922" s="14"/>
      <c r="F922" s="14"/>
      <c r="G922" s="14"/>
      <c r="H922" s="14"/>
      <c r="I922" s="14"/>
      <c r="J922" s="24"/>
      <c r="K922" s="14"/>
      <c r="L922" s="14"/>
      <c r="M922" s="14"/>
      <c r="N922" s="14"/>
      <c r="O922" s="14"/>
      <c r="P922" s="14"/>
      <c r="Q922" s="14"/>
      <c r="R922" s="14"/>
      <c r="S922" s="14"/>
      <c r="T922" s="14"/>
      <c r="U922" s="14"/>
      <c r="V922" s="14"/>
      <c r="W922" s="14"/>
      <c r="X922" s="14"/>
      <c r="Y922" s="14"/>
      <c r="Z922" s="14"/>
      <c r="AA922" s="14"/>
    </row>
    <row r="923" spans="1:27" ht="13" x14ac:dyDescent="0.15">
      <c r="A923" s="14"/>
      <c r="B923" s="14"/>
      <c r="C923" s="14"/>
      <c r="D923" s="14"/>
      <c r="E923" s="14"/>
      <c r="F923" s="14"/>
      <c r="G923" s="14"/>
      <c r="H923" s="14"/>
      <c r="I923" s="14"/>
      <c r="J923" s="24"/>
      <c r="K923" s="14"/>
      <c r="L923" s="14"/>
      <c r="M923" s="14"/>
      <c r="N923" s="14"/>
      <c r="O923" s="14"/>
      <c r="P923" s="14"/>
      <c r="Q923" s="14"/>
      <c r="R923" s="14"/>
      <c r="S923" s="14"/>
      <c r="T923" s="14"/>
      <c r="U923" s="14"/>
      <c r="V923" s="14"/>
      <c r="W923" s="14"/>
      <c r="X923" s="14"/>
      <c r="Y923" s="14"/>
      <c r="Z923" s="14"/>
      <c r="AA923" s="14"/>
    </row>
    <row r="924" spans="1:27" ht="13" x14ac:dyDescent="0.15">
      <c r="A924" s="14"/>
      <c r="B924" s="14"/>
      <c r="C924" s="14"/>
      <c r="D924" s="14"/>
      <c r="E924" s="14"/>
      <c r="F924" s="14"/>
      <c r="G924" s="14"/>
      <c r="H924" s="14"/>
      <c r="I924" s="14"/>
      <c r="J924" s="24"/>
      <c r="K924" s="14"/>
      <c r="L924" s="14"/>
      <c r="M924" s="14"/>
      <c r="N924" s="14"/>
      <c r="O924" s="14"/>
      <c r="P924" s="14"/>
      <c r="Q924" s="14"/>
      <c r="R924" s="14"/>
      <c r="S924" s="14"/>
      <c r="T924" s="14"/>
      <c r="U924" s="14"/>
      <c r="V924" s="14"/>
      <c r="W924" s="14"/>
      <c r="X924" s="14"/>
      <c r="Y924" s="14"/>
      <c r="Z924" s="14"/>
      <c r="AA924" s="14"/>
    </row>
    <row r="925" spans="1:27" ht="13" x14ac:dyDescent="0.15">
      <c r="A925" s="14"/>
      <c r="B925" s="14"/>
      <c r="C925" s="14"/>
      <c r="D925" s="14"/>
      <c r="E925" s="14"/>
      <c r="F925" s="14"/>
      <c r="G925" s="14"/>
      <c r="H925" s="14"/>
      <c r="I925" s="14"/>
      <c r="J925" s="24"/>
      <c r="K925" s="14"/>
      <c r="L925" s="14"/>
      <c r="M925" s="14"/>
      <c r="N925" s="14"/>
      <c r="O925" s="14"/>
      <c r="P925" s="14"/>
      <c r="Q925" s="14"/>
      <c r="R925" s="14"/>
      <c r="S925" s="14"/>
      <c r="T925" s="14"/>
      <c r="U925" s="14"/>
      <c r="V925" s="14"/>
      <c r="W925" s="14"/>
      <c r="X925" s="14"/>
      <c r="Y925" s="14"/>
      <c r="Z925" s="14"/>
      <c r="AA925" s="14"/>
    </row>
    <row r="926" spans="1:27" ht="13" x14ac:dyDescent="0.15">
      <c r="A926" s="14"/>
      <c r="B926" s="14"/>
      <c r="C926" s="14"/>
      <c r="D926" s="14"/>
      <c r="E926" s="14"/>
      <c r="F926" s="14"/>
      <c r="G926" s="14"/>
      <c r="H926" s="14"/>
      <c r="I926" s="14"/>
      <c r="J926" s="24"/>
      <c r="K926" s="14"/>
      <c r="L926" s="14"/>
      <c r="M926" s="14"/>
      <c r="N926" s="14"/>
      <c r="O926" s="14"/>
      <c r="P926" s="14"/>
      <c r="Q926" s="14"/>
      <c r="R926" s="14"/>
      <c r="S926" s="14"/>
      <c r="T926" s="14"/>
      <c r="U926" s="14"/>
      <c r="V926" s="14"/>
      <c r="W926" s="14"/>
      <c r="X926" s="14"/>
      <c r="Y926" s="14"/>
      <c r="Z926" s="14"/>
      <c r="AA926" s="14"/>
    </row>
    <row r="927" spans="1:27" ht="13" x14ac:dyDescent="0.15">
      <c r="A927" s="14"/>
      <c r="B927" s="14"/>
      <c r="C927" s="14"/>
      <c r="D927" s="14"/>
      <c r="E927" s="14"/>
      <c r="F927" s="14"/>
      <c r="G927" s="14"/>
      <c r="H927" s="14"/>
      <c r="I927" s="14"/>
      <c r="J927" s="24"/>
      <c r="K927" s="14"/>
      <c r="L927" s="14"/>
      <c r="M927" s="14"/>
      <c r="N927" s="14"/>
      <c r="O927" s="14"/>
      <c r="P927" s="14"/>
      <c r="Q927" s="14"/>
      <c r="R927" s="14"/>
      <c r="S927" s="14"/>
      <c r="T927" s="14"/>
      <c r="U927" s="14"/>
      <c r="V927" s="14"/>
      <c r="W927" s="14"/>
      <c r="X927" s="14"/>
      <c r="Y927" s="14"/>
      <c r="Z927" s="14"/>
      <c r="AA927" s="14"/>
    </row>
    <row r="928" spans="1:27" ht="13" x14ac:dyDescent="0.15">
      <c r="A928" s="14"/>
      <c r="B928" s="14"/>
      <c r="C928" s="14"/>
      <c r="D928" s="14"/>
      <c r="E928" s="14"/>
      <c r="F928" s="14"/>
      <c r="G928" s="14"/>
      <c r="H928" s="14"/>
      <c r="I928" s="14"/>
      <c r="J928" s="24"/>
      <c r="K928" s="14"/>
      <c r="L928" s="14"/>
      <c r="M928" s="14"/>
      <c r="N928" s="14"/>
      <c r="O928" s="14"/>
      <c r="P928" s="14"/>
      <c r="Q928" s="14"/>
      <c r="R928" s="14"/>
      <c r="S928" s="14"/>
      <c r="T928" s="14"/>
      <c r="U928" s="14"/>
      <c r="V928" s="14"/>
      <c r="W928" s="14"/>
      <c r="X928" s="14"/>
      <c r="Y928" s="14"/>
      <c r="Z928" s="14"/>
      <c r="AA928" s="14"/>
    </row>
    <row r="929" spans="1:27" ht="13" x14ac:dyDescent="0.15">
      <c r="A929" s="14"/>
      <c r="B929" s="14"/>
      <c r="C929" s="14"/>
      <c r="D929" s="14"/>
      <c r="E929" s="14"/>
      <c r="F929" s="14"/>
      <c r="G929" s="14"/>
      <c r="H929" s="14"/>
      <c r="I929" s="14"/>
      <c r="J929" s="24"/>
      <c r="K929" s="14"/>
      <c r="L929" s="14"/>
      <c r="M929" s="14"/>
      <c r="N929" s="14"/>
      <c r="O929" s="14"/>
      <c r="P929" s="14"/>
      <c r="Q929" s="14"/>
      <c r="R929" s="14"/>
      <c r="S929" s="14"/>
      <c r="T929" s="14"/>
      <c r="U929" s="14"/>
      <c r="V929" s="14"/>
      <c r="W929" s="14"/>
      <c r="X929" s="14"/>
      <c r="Y929" s="14"/>
      <c r="Z929" s="14"/>
      <c r="AA929" s="14"/>
    </row>
    <row r="930" spans="1:27" ht="13" x14ac:dyDescent="0.15">
      <c r="A930" s="14"/>
      <c r="B930" s="14"/>
      <c r="C930" s="14"/>
      <c r="D930" s="14"/>
      <c r="E930" s="14"/>
      <c r="F930" s="14"/>
      <c r="G930" s="14"/>
      <c r="H930" s="14"/>
      <c r="I930" s="14"/>
      <c r="J930" s="24"/>
      <c r="K930" s="14"/>
      <c r="L930" s="14"/>
      <c r="M930" s="14"/>
      <c r="N930" s="14"/>
      <c r="O930" s="14"/>
      <c r="P930" s="14"/>
      <c r="Q930" s="14"/>
      <c r="R930" s="14"/>
      <c r="S930" s="14"/>
      <c r="T930" s="14"/>
      <c r="U930" s="14"/>
      <c r="V930" s="14"/>
      <c r="W930" s="14"/>
      <c r="X930" s="14"/>
      <c r="Y930" s="14"/>
      <c r="Z930" s="14"/>
      <c r="AA930" s="14"/>
    </row>
    <row r="931" spans="1:27" ht="13" x14ac:dyDescent="0.15">
      <c r="A931" s="14"/>
      <c r="B931" s="14"/>
      <c r="C931" s="14"/>
      <c r="D931" s="14"/>
      <c r="E931" s="14"/>
      <c r="F931" s="14"/>
      <c r="G931" s="14"/>
      <c r="H931" s="14"/>
      <c r="I931" s="14"/>
      <c r="J931" s="24"/>
      <c r="K931" s="14"/>
      <c r="L931" s="14"/>
      <c r="M931" s="14"/>
      <c r="N931" s="14"/>
      <c r="O931" s="14"/>
      <c r="P931" s="14"/>
      <c r="Q931" s="14"/>
      <c r="R931" s="14"/>
      <c r="S931" s="14"/>
      <c r="T931" s="14"/>
      <c r="U931" s="14"/>
      <c r="V931" s="14"/>
      <c r="W931" s="14"/>
      <c r="X931" s="14"/>
      <c r="Y931" s="14"/>
      <c r="Z931" s="14"/>
      <c r="AA931" s="14"/>
    </row>
    <row r="932" spans="1:27" ht="13" x14ac:dyDescent="0.15">
      <c r="A932" s="14"/>
      <c r="B932" s="14"/>
      <c r="C932" s="14"/>
      <c r="D932" s="14"/>
      <c r="E932" s="14"/>
      <c r="F932" s="14"/>
      <c r="G932" s="14"/>
      <c r="H932" s="14"/>
      <c r="I932" s="14"/>
      <c r="J932" s="24"/>
      <c r="K932" s="14"/>
      <c r="L932" s="14"/>
      <c r="M932" s="14"/>
      <c r="N932" s="14"/>
      <c r="O932" s="14"/>
      <c r="P932" s="14"/>
      <c r="Q932" s="14"/>
      <c r="R932" s="14"/>
      <c r="S932" s="14"/>
      <c r="T932" s="14"/>
      <c r="U932" s="14"/>
      <c r="V932" s="14"/>
      <c r="W932" s="14"/>
      <c r="X932" s="14"/>
      <c r="Y932" s="14"/>
      <c r="Z932" s="14"/>
      <c r="AA932" s="14"/>
    </row>
    <row r="933" spans="1:27" ht="13" x14ac:dyDescent="0.15">
      <c r="A933" s="14"/>
      <c r="B933" s="14"/>
      <c r="C933" s="14"/>
      <c r="D933" s="14"/>
      <c r="E933" s="14"/>
      <c r="F933" s="14"/>
      <c r="G933" s="14"/>
      <c r="H933" s="14"/>
      <c r="I933" s="14"/>
      <c r="J933" s="24"/>
      <c r="K933" s="14"/>
      <c r="L933" s="14"/>
      <c r="M933" s="14"/>
      <c r="N933" s="14"/>
      <c r="O933" s="14"/>
      <c r="P933" s="14"/>
      <c r="Q933" s="14"/>
      <c r="R933" s="14"/>
      <c r="S933" s="14"/>
      <c r="T933" s="14"/>
      <c r="U933" s="14"/>
      <c r="V933" s="14"/>
      <c r="W933" s="14"/>
      <c r="X933" s="14"/>
      <c r="Y933" s="14"/>
      <c r="Z933" s="14"/>
      <c r="AA933" s="14"/>
    </row>
    <row r="934" spans="1:27" ht="13" x14ac:dyDescent="0.15">
      <c r="A934" s="14"/>
      <c r="B934" s="14"/>
      <c r="C934" s="14"/>
      <c r="D934" s="14"/>
      <c r="E934" s="14"/>
      <c r="F934" s="14"/>
      <c r="G934" s="14"/>
      <c r="H934" s="14"/>
      <c r="I934" s="14"/>
      <c r="J934" s="24"/>
      <c r="K934" s="14"/>
      <c r="L934" s="14"/>
      <c r="M934" s="14"/>
      <c r="N934" s="14"/>
      <c r="O934" s="14"/>
      <c r="P934" s="14"/>
      <c r="Q934" s="14"/>
      <c r="R934" s="14"/>
      <c r="S934" s="14"/>
      <c r="T934" s="14"/>
      <c r="U934" s="14"/>
      <c r="V934" s="14"/>
      <c r="W934" s="14"/>
      <c r="X934" s="14"/>
      <c r="Y934" s="14"/>
      <c r="Z934" s="14"/>
      <c r="AA934" s="14"/>
    </row>
    <row r="935" spans="1:27" ht="13" x14ac:dyDescent="0.15">
      <c r="A935" s="14"/>
      <c r="B935" s="14"/>
      <c r="C935" s="14"/>
      <c r="D935" s="14"/>
      <c r="E935" s="14"/>
      <c r="F935" s="14"/>
      <c r="G935" s="14"/>
      <c r="H935" s="14"/>
      <c r="I935" s="14"/>
      <c r="J935" s="24"/>
      <c r="K935" s="14"/>
      <c r="L935" s="14"/>
      <c r="M935" s="14"/>
      <c r="N935" s="14"/>
      <c r="O935" s="14"/>
      <c r="P935" s="14"/>
      <c r="Q935" s="14"/>
      <c r="R935" s="14"/>
      <c r="S935" s="14"/>
      <c r="T935" s="14"/>
      <c r="U935" s="14"/>
      <c r="V935" s="14"/>
      <c r="W935" s="14"/>
      <c r="X935" s="14"/>
      <c r="Y935" s="14"/>
      <c r="Z935" s="14"/>
      <c r="AA935" s="14"/>
    </row>
    <row r="936" spans="1:27" ht="13" x14ac:dyDescent="0.15">
      <c r="A936" s="14"/>
      <c r="B936" s="14"/>
      <c r="C936" s="14"/>
      <c r="D936" s="14"/>
      <c r="E936" s="14"/>
      <c r="F936" s="14"/>
      <c r="G936" s="14"/>
      <c r="H936" s="14"/>
      <c r="I936" s="14"/>
      <c r="J936" s="24"/>
      <c r="K936" s="14"/>
      <c r="L936" s="14"/>
      <c r="M936" s="14"/>
      <c r="N936" s="14"/>
      <c r="O936" s="14"/>
      <c r="P936" s="14"/>
      <c r="Q936" s="14"/>
      <c r="R936" s="14"/>
      <c r="S936" s="14"/>
      <c r="T936" s="14"/>
      <c r="U936" s="14"/>
      <c r="V936" s="14"/>
      <c r="W936" s="14"/>
      <c r="X936" s="14"/>
      <c r="Y936" s="14"/>
      <c r="Z936" s="14"/>
      <c r="AA936" s="14"/>
    </row>
    <row r="937" spans="1:27" ht="13" x14ac:dyDescent="0.15">
      <c r="A937" s="14"/>
      <c r="B937" s="14"/>
      <c r="C937" s="14"/>
      <c r="D937" s="14"/>
      <c r="E937" s="14"/>
      <c r="F937" s="14"/>
      <c r="G937" s="14"/>
      <c r="H937" s="14"/>
      <c r="I937" s="14"/>
      <c r="J937" s="24"/>
      <c r="K937" s="14"/>
      <c r="L937" s="14"/>
      <c r="M937" s="14"/>
      <c r="N937" s="14"/>
      <c r="O937" s="14"/>
      <c r="P937" s="14"/>
      <c r="Q937" s="14"/>
      <c r="R937" s="14"/>
      <c r="S937" s="14"/>
      <c r="T937" s="14"/>
      <c r="U937" s="14"/>
      <c r="V937" s="14"/>
      <c r="W937" s="14"/>
      <c r="X937" s="14"/>
      <c r="Y937" s="14"/>
      <c r="Z937" s="14"/>
      <c r="AA937" s="14"/>
    </row>
    <row r="938" spans="1:27" ht="13" x14ac:dyDescent="0.15">
      <c r="A938" s="14"/>
      <c r="B938" s="14"/>
      <c r="C938" s="14"/>
      <c r="D938" s="14"/>
      <c r="E938" s="14"/>
      <c r="F938" s="14"/>
      <c r="G938" s="14"/>
      <c r="H938" s="14"/>
      <c r="I938" s="14"/>
      <c r="J938" s="24"/>
      <c r="K938" s="14"/>
      <c r="L938" s="14"/>
      <c r="M938" s="14"/>
      <c r="N938" s="14"/>
      <c r="O938" s="14"/>
      <c r="P938" s="14"/>
      <c r="Q938" s="14"/>
      <c r="R938" s="14"/>
      <c r="S938" s="14"/>
      <c r="T938" s="14"/>
      <c r="U938" s="14"/>
      <c r="V938" s="14"/>
      <c r="W938" s="14"/>
      <c r="X938" s="14"/>
      <c r="Y938" s="14"/>
      <c r="Z938" s="14"/>
      <c r="AA938" s="14"/>
    </row>
    <row r="939" spans="1:27" ht="13" x14ac:dyDescent="0.15">
      <c r="A939" s="14"/>
      <c r="B939" s="14"/>
      <c r="C939" s="14"/>
      <c r="D939" s="14"/>
      <c r="E939" s="14"/>
      <c r="F939" s="14"/>
      <c r="G939" s="14"/>
      <c r="H939" s="14"/>
      <c r="I939" s="14"/>
      <c r="J939" s="24"/>
      <c r="K939" s="14"/>
      <c r="L939" s="14"/>
      <c r="M939" s="14"/>
      <c r="N939" s="14"/>
      <c r="O939" s="14"/>
      <c r="P939" s="14"/>
      <c r="Q939" s="14"/>
      <c r="R939" s="14"/>
      <c r="S939" s="14"/>
      <c r="T939" s="14"/>
      <c r="U939" s="14"/>
      <c r="V939" s="14"/>
      <c r="W939" s="14"/>
      <c r="X939" s="14"/>
      <c r="Y939" s="14"/>
      <c r="Z939" s="14"/>
      <c r="AA939" s="14"/>
    </row>
    <row r="940" spans="1:27" ht="13" x14ac:dyDescent="0.15">
      <c r="A940" s="14"/>
      <c r="B940" s="14"/>
      <c r="C940" s="14"/>
      <c r="D940" s="14"/>
      <c r="E940" s="14"/>
      <c r="F940" s="14"/>
      <c r="G940" s="14"/>
      <c r="H940" s="14"/>
      <c r="I940" s="14"/>
      <c r="J940" s="24"/>
      <c r="K940" s="14"/>
      <c r="L940" s="14"/>
      <c r="M940" s="14"/>
      <c r="N940" s="14"/>
      <c r="O940" s="14"/>
      <c r="P940" s="14"/>
      <c r="Q940" s="14"/>
      <c r="R940" s="14"/>
      <c r="S940" s="14"/>
      <c r="T940" s="14"/>
      <c r="U940" s="14"/>
      <c r="V940" s="14"/>
      <c r="W940" s="14"/>
      <c r="X940" s="14"/>
      <c r="Y940" s="14"/>
      <c r="Z940" s="14"/>
      <c r="AA940" s="14"/>
    </row>
    <row r="941" spans="1:27" ht="13" x14ac:dyDescent="0.15">
      <c r="A941" s="14"/>
      <c r="B941" s="14"/>
      <c r="C941" s="14"/>
      <c r="D941" s="14"/>
      <c r="E941" s="14"/>
      <c r="F941" s="14"/>
      <c r="G941" s="14"/>
      <c r="H941" s="14"/>
      <c r="I941" s="14"/>
      <c r="J941" s="24"/>
      <c r="K941" s="14"/>
      <c r="L941" s="14"/>
      <c r="M941" s="14"/>
      <c r="N941" s="14"/>
      <c r="O941" s="14"/>
      <c r="P941" s="14"/>
      <c r="Q941" s="14"/>
      <c r="R941" s="14"/>
      <c r="S941" s="14"/>
      <c r="T941" s="14"/>
      <c r="U941" s="14"/>
      <c r="V941" s="14"/>
      <c r="W941" s="14"/>
      <c r="X941" s="14"/>
      <c r="Y941" s="14"/>
      <c r="Z941" s="14"/>
      <c r="AA941" s="14"/>
    </row>
    <row r="942" spans="1:27" ht="13" x14ac:dyDescent="0.15">
      <c r="A942" s="14"/>
      <c r="B942" s="14"/>
      <c r="C942" s="14"/>
      <c r="D942" s="14"/>
      <c r="E942" s="14"/>
      <c r="F942" s="14"/>
      <c r="G942" s="14"/>
      <c r="H942" s="14"/>
      <c r="I942" s="14"/>
      <c r="J942" s="24"/>
      <c r="K942" s="14"/>
      <c r="L942" s="14"/>
      <c r="M942" s="14"/>
      <c r="N942" s="14"/>
      <c r="O942" s="14"/>
      <c r="P942" s="14"/>
      <c r="Q942" s="14"/>
      <c r="R942" s="14"/>
      <c r="S942" s="14"/>
      <c r="T942" s="14"/>
      <c r="U942" s="14"/>
      <c r="V942" s="14"/>
      <c r="W942" s="14"/>
      <c r="X942" s="14"/>
      <c r="Y942" s="14"/>
      <c r="Z942" s="14"/>
      <c r="AA942" s="14"/>
    </row>
    <row r="943" spans="1:27" ht="13" x14ac:dyDescent="0.15">
      <c r="A943" s="14"/>
      <c r="B943" s="14"/>
      <c r="C943" s="14"/>
      <c r="D943" s="14"/>
      <c r="E943" s="14"/>
      <c r="F943" s="14"/>
      <c r="G943" s="14"/>
      <c r="H943" s="14"/>
      <c r="I943" s="14"/>
      <c r="J943" s="24"/>
      <c r="K943" s="14"/>
      <c r="L943" s="14"/>
      <c r="M943" s="14"/>
      <c r="N943" s="14"/>
      <c r="O943" s="14"/>
      <c r="P943" s="14"/>
      <c r="Q943" s="14"/>
      <c r="R943" s="14"/>
      <c r="S943" s="14"/>
      <c r="T943" s="14"/>
      <c r="U943" s="14"/>
      <c r="V943" s="14"/>
      <c r="W943" s="14"/>
      <c r="X943" s="14"/>
      <c r="Y943" s="14"/>
      <c r="Z943" s="14"/>
      <c r="AA943" s="14"/>
    </row>
    <row r="944" spans="1:27" ht="13" x14ac:dyDescent="0.15">
      <c r="A944" s="14"/>
      <c r="B944" s="14"/>
      <c r="C944" s="14"/>
      <c r="D944" s="14"/>
      <c r="E944" s="14"/>
      <c r="F944" s="14"/>
      <c r="G944" s="14"/>
      <c r="H944" s="14"/>
      <c r="I944" s="14"/>
      <c r="J944" s="24"/>
      <c r="K944" s="14"/>
      <c r="L944" s="14"/>
      <c r="M944" s="14"/>
      <c r="N944" s="14"/>
      <c r="O944" s="14"/>
      <c r="P944" s="14"/>
      <c r="Q944" s="14"/>
      <c r="R944" s="14"/>
      <c r="S944" s="14"/>
      <c r="T944" s="14"/>
      <c r="U944" s="14"/>
      <c r="V944" s="14"/>
      <c r="W944" s="14"/>
      <c r="X944" s="14"/>
      <c r="Y944" s="14"/>
      <c r="Z944" s="14"/>
      <c r="AA944" s="14"/>
    </row>
    <row r="945" spans="1:27" ht="13" x14ac:dyDescent="0.15">
      <c r="A945" s="14"/>
      <c r="B945" s="14"/>
      <c r="C945" s="14"/>
      <c r="D945" s="14"/>
      <c r="E945" s="14"/>
      <c r="F945" s="14"/>
      <c r="G945" s="14"/>
      <c r="H945" s="14"/>
      <c r="I945" s="14"/>
      <c r="J945" s="24"/>
      <c r="K945" s="14"/>
      <c r="L945" s="14"/>
      <c r="M945" s="14"/>
      <c r="N945" s="14"/>
      <c r="O945" s="14"/>
      <c r="P945" s="14"/>
      <c r="Q945" s="14"/>
      <c r="R945" s="14"/>
      <c r="S945" s="14"/>
      <c r="T945" s="14"/>
      <c r="U945" s="14"/>
      <c r="V945" s="14"/>
      <c r="W945" s="14"/>
      <c r="X945" s="14"/>
      <c r="Y945" s="14"/>
      <c r="Z945" s="14"/>
      <c r="AA945" s="14"/>
    </row>
    <row r="946" spans="1:27" ht="13" x14ac:dyDescent="0.15">
      <c r="A946" s="14"/>
      <c r="B946" s="14"/>
      <c r="C946" s="14"/>
      <c r="D946" s="14"/>
      <c r="E946" s="14"/>
      <c r="F946" s="14"/>
      <c r="G946" s="14"/>
      <c r="H946" s="14"/>
      <c r="I946" s="14"/>
      <c r="J946" s="24"/>
      <c r="K946" s="14"/>
      <c r="L946" s="14"/>
      <c r="M946" s="14"/>
      <c r="N946" s="14"/>
      <c r="O946" s="14"/>
      <c r="P946" s="14"/>
      <c r="Q946" s="14"/>
      <c r="R946" s="14"/>
      <c r="S946" s="14"/>
      <c r="T946" s="14"/>
      <c r="U946" s="14"/>
      <c r="V946" s="14"/>
      <c r="W946" s="14"/>
      <c r="X946" s="14"/>
      <c r="Y946" s="14"/>
      <c r="Z946" s="14"/>
      <c r="AA946" s="14"/>
    </row>
    <row r="947" spans="1:27" ht="13" x14ac:dyDescent="0.15">
      <c r="A947" s="14"/>
      <c r="B947" s="14"/>
      <c r="C947" s="14"/>
      <c r="D947" s="14"/>
      <c r="E947" s="14"/>
      <c r="F947" s="14"/>
      <c r="G947" s="14"/>
      <c r="H947" s="14"/>
      <c r="I947" s="14"/>
      <c r="J947" s="24"/>
      <c r="K947" s="14"/>
      <c r="L947" s="14"/>
      <c r="M947" s="14"/>
      <c r="N947" s="14"/>
      <c r="O947" s="14"/>
      <c r="P947" s="14"/>
      <c r="Q947" s="14"/>
      <c r="R947" s="14"/>
      <c r="S947" s="14"/>
      <c r="T947" s="14"/>
      <c r="U947" s="14"/>
      <c r="V947" s="14"/>
      <c r="W947" s="14"/>
      <c r="X947" s="14"/>
      <c r="Y947" s="14"/>
      <c r="Z947" s="14"/>
      <c r="AA947" s="14"/>
    </row>
    <row r="948" spans="1:27" ht="13" x14ac:dyDescent="0.15">
      <c r="A948" s="14"/>
      <c r="B948" s="14"/>
      <c r="C948" s="14"/>
      <c r="D948" s="14"/>
      <c r="E948" s="14"/>
      <c r="F948" s="14"/>
      <c r="G948" s="14"/>
      <c r="H948" s="14"/>
      <c r="I948" s="14"/>
      <c r="J948" s="24"/>
      <c r="K948" s="14"/>
      <c r="L948" s="14"/>
      <c r="M948" s="14"/>
      <c r="N948" s="14"/>
      <c r="O948" s="14"/>
      <c r="P948" s="14"/>
      <c r="Q948" s="14"/>
      <c r="R948" s="14"/>
      <c r="S948" s="14"/>
      <c r="T948" s="14"/>
      <c r="U948" s="14"/>
      <c r="V948" s="14"/>
      <c r="W948" s="14"/>
      <c r="X948" s="14"/>
      <c r="Y948" s="14"/>
      <c r="Z948" s="14"/>
      <c r="AA948" s="14"/>
    </row>
    <row r="949" spans="1:27" ht="13" x14ac:dyDescent="0.15">
      <c r="A949" s="14"/>
      <c r="B949" s="14"/>
      <c r="C949" s="14"/>
      <c r="D949" s="14"/>
      <c r="E949" s="14"/>
      <c r="F949" s="14"/>
      <c r="G949" s="14"/>
      <c r="H949" s="14"/>
      <c r="I949" s="14"/>
      <c r="J949" s="24"/>
      <c r="K949" s="14"/>
      <c r="L949" s="14"/>
      <c r="M949" s="14"/>
      <c r="N949" s="14"/>
      <c r="O949" s="14"/>
      <c r="P949" s="14"/>
      <c r="Q949" s="14"/>
      <c r="R949" s="14"/>
      <c r="S949" s="14"/>
      <c r="T949" s="14"/>
      <c r="U949" s="14"/>
      <c r="V949" s="14"/>
      <c r="W949" s="14"/>
      <c r="X949" s="14"/>
      <c r="Y949" s="14"/>
      <c r="Z949" s="14"/>
      <c r="AA949" s="14"/>
    </row>
    <row r="950" spans="1:27" ht="13" x14ac:dyDescent="0.15">
      <c r="A950" s="14"/>
      <c r="B950" s="14"/>
      <c r="C950" s="14"/>
      <c r="D950" s="14"/>
      <c r="E950" s="14"/>
      <c r="F950" s="14"/>
      <c r="G950" s="14"/>
      <c r="H950" s="14"/>
      <c r="I950" s="14"/>
      <c r="J950" s="24"/>
      <c r="K950" s="14"/>
      <c r="L950" s="14"/>
      <c r="M950" s="14"/>
      <c r="N950" s="14"/>
      <c r="O950" s="14"/>
      <c r="P950" s="14"/>
      <c r="Q950" s="14"/>
      <c r="R950" s="14"/>
      <c r="S950" s="14"/>
      <c r="T950" s="14"/>
      <c r="U950" s="14"/>
      <c r="V950" s="14"/>
      <c r="W950" s="14"/>
      <c r="X950" s="14"/>
      <c r="Y950" s="14"/>
      <c r="Z950" s="14"/>
      <c r="AA950" s="14"/>
    </row>
    <row r="951" spans="1:27" ht="13" x14ac:dyDescent="0.15">
      <c r="A951" s="14"/>
      <c r="B951" s="14"/>
      <c r="C951" s="14"/>
      <c r="D951" s="14"/>
      <c r="E951" s="14"/>
      <c r="F951" s="14"/>
      <c r="G951" s="14"/>
      <c r="H951" s="14"/>
      <c r="I951" s="14"/>
      <c r="J951" s="24"/>
      <c r="K951" s="14"/>
      <c r="L951" s="14"/>
      <c r="M951" s="14"/>
      <c r="N951" s="14"/>
      <c r="O951" s="14"/>
      <c r="P951" s="14"/>
      <c r="Q951" s="14"/>
      <c r="R951" s="14"/>
      <c r="S951" s="14"/>
      <c r="T951" s="14"/>
      <c r="U951" s="14"/>
      <c r="V951" s="14"/>
      <c r="W951" s="14"/>
      <c r="X951" s="14"/>
      <c r="Y951" s="14"/>
      <c r="Z951" s="14"/>
      <c r="AA951" s="14"/>
    </row>
    <row r="952" spans="1:27" ht="13" x14ac:dyDescent="0.15">
      <c r="A952" s="14"/>
      <c r="B952" s="14"/>
      <c r="C952" s="14"/>
      <c r="D952" s="14"/>
      <c r="E952" s="14"/>
      <c r="F952" s="14"/>
      <c r="G952" s="14"/>
      <c r="H952" s="14"/>
      <c r="I952" s="14"/>
      <c r="J952" s="24"/>
      <c r="K952" s="14"/>
      <c r="L952" s="14"/>
      <c r="M952" s="14"/>
      <c r="N952" s="14"/>
      <c r="O952" s="14"/>
      <c r="P952" s="14"/>
      <c r="Q952" s="14"/>
      <c r="R952" s="14"/>
      <c r="S952" s="14"/>
      <c r="T952" s="14"/>
      <c r="U952" s="14"/>
      <c r="V952" s="14"/>
      <c r="W952" s="14"/>
      <c r="X952" s="14"/>
      <c r="Y952" s="14"/>
      <c r="Z952" s="14"/>
      <c r="AA952" s="14"/>
    </row>
    <row r="953" spans="1:27" ht="13" x14ac:dyDescent="0.15">
      <c r="A953" s="14"/>
      <c r="B953" s="14"/>
      <c r="C953" s="14"/>
      <c r="D953" s="14"/>
      <c r="E953" s="14"/>
      <c r="F953" s="14"/>
      <c r="G953" s="14"/>
      <c r="H953" s="14"/>
      <c r="I953" s="14"/>
      <c r="J953" s="24"/>
      <c r="K953" s="14"/>
      <c r="L953" s="14"/>
      <c r="M953" s="14"/>
      <c r="N953" s="14"/>
      <c r="O953" s="14"/>
      <c r="P953" s="14"/>
      <c r="Q953" s="14"/>
      <c r="R953" s="14"/>
      <c r="S953" s="14"/>
      <c r="T953" s="14"/>
      <c r="U953" s="14"/>
      <c r="V953" s="14"/>
      <c r="W953" s="14"/>
      <c r="X953" s="14"/>
      <c r="Y953" s="14"/>
      <c r="Z953" s="14"/>
      <c r="AA953" s="14"/>
    </row>
    <row r="954" spans="1:27" ht="13" x14ac:dyDescent="0.15">
      <c r="A954" s="14"/>
      <c r="B954" s="14"/>
      <c r="C954" s="14"/>
      <c r="D954" s="14"/>
      <c r="E954" s="14"/>
      <c r="F954" s="14"/>
      <c r="G954" s="14"/>
      <c r="H954" s="14"/>
      <c r="I954" s="14"/>
      <c r="J954" s="24"/>
      <c r="K954" s="14"/>
      <c r="L954" s="14"/>
      <c r="M954" s="14"/>
      <c r="N954" s="14"/>
      <c r="O954" s="14"/>
      <c r="P954" s="14"/>
      <c r="Q954" s="14"/>
      <c r="R954" s="14"/>
      <c r="S954" s="14"/>
      <c r="T954" s="14"/>
      <c r="U954" s="14"/>
      <c r="V954" s="14"/>
      <c r="W954" s="14"/>
      <c r="X954" s="14"/>
      <c r="Y954" s="14"/>
      <c r="Z954" s="14"/>
      <c r="AA954" s="14"/>
    </row>
    <row r="955" spans="1:27" ht="13" x14ac:dyDescent="0.15">
      <c r="A955" s="14"/>
      <c r="B955" s="14"/>
      <c r="C955" s="14"/>
      <c r="D955" s="14"/>
      <c r="E955" s="14"/>
      <c r="F955" s="14"/>
      <c r="G955" s="14"/>
      <c r="H955" s="14"/>
      <c r="I955" s="14"/>
      <c r="J955" s="24"/>
      <c r="K955" s="14"/>
      <c r="L955" s="14"/>
      <c r="M955" s="14"/>
      <c r="N955" s="14"/>
      <c r="O955" s="14"/>
      <c r="P955" s="14"/>
      <c r="Q955" s="14"/>
      <c r="R955" s="14"/>
      <c r="S955" s="14"/>
      <c r="T955" s="14"/>
      <c r="U955" s="14"/>
      <c r="V955" s="14"/>
      <c r="W955" s="14"/>
      <c r="X955" s="14"/>
      <c r="Y955" s="14"/>
      <c r="Z955" s="14"/>
      <c r="AA955" s="14"/>
    </row>
    <row r="956" spans="1:27" ht="13" x14ac:dyDescent="0.15">
      <c r="A956" s="14"/>
      <c r="B956" s="14"/>
      <c r="C956" s="14"/>
      <c r="D956" s="14"/>
      <c r="E956" s="14"/>
      <c r="F956" s="14"/>
      <c r="G956" s="14"/>
      <c r="H956" s="14"/>
      <c r="I956" s="14"/>
      <c r="J956" s="24"/>
      <c r="K956" s="14"/>
      <c r="L956" s="14"/>
      <c r="M956" s="14"/>
      <c r="N956" s="14"/>
      <c r="O956" s="14"/>
      <c r="P956" s="14"/>
      <c r="Q956" s="14"/>
      <c r="R956" s="14"/>
      <c r="S956" s="14"/>
      <c r="T956" s="14"/>
      <c r="U956" s="14"/>
      <c r="V956" s="14"/>
      <c r="W956" s="14"/>
      <c r="X956" s="14"/>
      <c r="Y956" s="14"/>
      <c r="Z956" s="14"/>
      <c r="AA956" s="14"/>
    </row>
    <row r="957" spans="1:27" ht="13" x14ac:dyDescent="0.15">
      <c r="A957" s="14"/>
      <c r="B957" s="14"/>
      <c r="C957" s="14"/>
      <c r="D957" s="14"/>
      <c r="E957" s="14"/>
      <c r="F957" s="14"/>
      <c r="G957" s="14"/>
      <c r="H957" s="14"/>
      <c r="I957" s="14"/>
      <c r="J957" s="24"/>
      <c r="K957" s="14"/>
      <c r="L957" s="14"/>
      <c r="M957" s="14"/>
      <c r="N957" s="14"/>
      <c r="O957" s="14"/>
      <c r="P957" s="14"/>
      <c r="Q957" s="14"/>
      <c r="R957" s="14"/>
      <c r="S957" s="14"/>
      <c r="T957" s="14"/>
      <c r="U957" s="14"/>
      <c r="V957" s="14"/>
      <c r="W957" s="14"/>
      <c r="X957" s="14"/>
      <c r="Y957" s="14"/>
      <c r="Z957" s="14"/>
      <c r="AA957" s="14"/>
    </row>
    <row r="958" spans="1:27" ht="13" x14ac:dyDescent="0.15">
      <c r="A958" s="14"/>
      <c r="B958" s="14"/>
      <c r="C958" s="14"/>
      <c r="D958" s="14"/>
      <c r="E958" s="14"/>
      <c r="F958" s="14"/>
      <c r="G958" s="14"/>
      <c r="H958" s="14"/>
      <c r="I958" s="14"/>
      <c r="J958" s="24"/>
      <c r="K958" s="14"/>
      <c r="L958" s="14"/>
      <c r="M958" s="14"/>
      <c r="N958" s="14"/>
      <c r="O958" s="14"/>
      <c r="P958" s="14"/>
      <c r="Q958" s="14"/>
      <c r="R958" s="14"/>
      <c r="S958" s="14"/>
      <c r="T958" s="14"/>
      <c r="U958" s="14"/>
      <c r="V958" s="14"/>
      <c r="W958" s="14"/>
      <c r="X958" s="14"/>
      <c r="Y958" s="14"/>
      <c r="Z958" s="14"/>
      <c r="AA958" s="14"/>
    </row>
    <row r="959" spans="1:27" ht="13" x14ac:dyDescent="0.15">
      <c r="A959" s="14"/>
      <c r="B959" s="14"/>
      <c r="C959" s="14"/>
      <c r="D959" s="14"/>
      <c r="E959" s="14"/>
      <c r="F959" s="14"/>
      <c r="G959" s="14"/>
      <c r="H959" s="14"/>
      <c r="I959" s="14"/>
      <c r="J959" s="24"/>
      <c r="K959" s="14"/>
      <c r="L959" s="14"/>
      <c r="M959" s="14"/>
      <c r="N959" s="14"/>
      <c r="O959" s="14"/>
      <c r="P959" s="14"/>
      <c r="Q959" s="14"/>
      <c r="R959" s="14"/>
      <c r="S959" s="14"/>
      <c r="T959" s="14"/>
      <c r="U959" s="14"/>
      <c r="V959" s="14"/>
      <c r="W959" s="14"/>
      <c r="X959" s="14"/>
      <c r="Y959" s="14"/>
      <c r="Z959" s="14"/>
      <c r="AA959" s="14"/>
    </row>
    <row r="960" spans="1:27" ht="13" x14ac:dyDescent="0.15">
      <c r="A960" s="14"/>
      <c r="B960" s="14"/>
      <c r="C960" s="14"/>
      <c r="D960" s="14"/>
      <c r="E960" s="14"/>
      <c r="F960" s="14"/>
      <c r="G960" s="14"/>
      <c r="H960" s="14"/>
      <c r="I960" s="14"/>
      <c r="J960" s="24"/>
      <c r="K960" s="14"/>
      <c r="L960" s="14"/>
      <c r="M960" s="14"/>
      <c r="N960" s="14"/>
      <c r="O960" s="14"/>
      <c r="P960" s="14"/>
      <c r="Q960" s="14"/>
      <c r="R960" s="14"/>
      <c r="S960" s="14"/>
      <c r="T960" s="14"/>
      <c r="U960" s="14"/>
      <c r="V960" s="14"/>
      <c r="W960" s="14"/>
      <c r="X960" s="14"/>
      <c r="Y960" s="14"/>
      <c r="Z960" s="14"/>
      <c r="AA960" s="14"/>
    </row>
    <row r="961" spans="1:27" ht="13" x14ac:dyDescent="0.15">
      <c r="A961" s="14"/>
      <c r="B961" s="14"/>
      <c r="C961" s="14"/>
      <c r="D961" s="14"/>
      <c r="E961" s="14"/>
      <c r="F961" s="14"/>
      <c r="G961" s="14"/>
      <c r="H961" s="14"/>
      <c r="I961" s="14"/>
      <c r="J961" s="24"/>
      <c r="K961" s="14"/>
      <c r="L961" s="14"/>
      <c r="M961" s="14"/>
      <c r="N961" s="14"/>
      <c r="O961" s="14"/>
      <c r="P961" s="14"/>
      <c r="Q961" s="14"/>
      <c r="R961" s="14"/>
      <c r="S961" s="14"/>
      <c r="T961" s="14"/>
      <c r="U961" s="14"/>
      <c r="V961" s="14"/>
      <c r="W961" s="14"/>
      <c r="X961" s="14"/>
      <c r="Y961" s="14"/>
      <c r="Z961" s="14"/>
      <c r="AA961" s="14"/>
    </row>
    <row r="962" spans="1:27" ht="13" x14ac:dyDescent="0.15">
      <c r="A962" s="14"/>
      <c r="B962" s="14"/>
      <c r="C962" s="14"/>
      <c r="D962" s="14"/>
      <c r="E962" s="14"/>
      <c r="F962" s="14"/>
      <c r="G962" s="14"/>
      <c r="H962" s="14"/>
      <c r="I962" s="14"/>
      <c r="J962" s="24"/>
      <c r="K962" s="14"/>
      <c r="L962" s="14"/>
      <c r="M962" s="14"/>
      <c r="N962" s="14"/>
      <c r="O962" s="14"/>
      <c r="P962" s="14"/>
      <c r="Q962" s="14"/>
      <c r="R962" s="14"/>
      <c r="S962" s="14"/>
      <c r="T962" s="14"/>
      <c r="U962" s="14"/>
      <c r="V962" s="14"/>
      <c r="W962" s="14"/>
      <c r="X962" s="14"/>
      <c r="Y962" s="14"/>
      <c r="Z962" s="14"/>
      <c r="AA962" s="14"/>
    </row>
    <row r="963" spans="1:27" ht="13" x14ac:dyDescent="0.15">
      <c r="A963" s="14"/>
      <c r="B963" s="14"/>
      <c r="C963" s="14"/>
      <c r="D963" s="14"/>
      <c r="E963" s="14"/>
      <c r="F963" s="14"/>
      <c r="G963" s="14"/>
      <c r="H963" s="14"/>
      <c r="I963" s="14"/>
      <c r="J963" s="24"/>
      <c r="K963" s="14"/>
      <c r="L963" s="14"/>
      <c r="M963" s="14"/>
      <c r="N963" s="14"/>
      <c r="O963" s="14"/>
      <c r="P963" s="14"/>
      <c r="Q963" s="14"/>
      <c r="R963" s="14"/>
      <c r="S963" s="14"/>
      <c r="T963" s="14"/>
      <c r="U963" s="14"/>
      <c r="V963" s="14"/>
      <c r="W963" s="14"/>
      <c r="X963" s="14"/>
      <c r="Y963" s="14"/>
      <c r="Z963" s="14"/>
      <c r="AA963" s="14"/>
    </row>
    <row r="964" spans="1:27" ht="13" x14ac:dyDescent="0.15">
      <c r="A964" s="14"/>
      <c r="B964" s="14"/>
      <c r="C964" s="14"/>
      <c r="D964" s="14"/>
      <c r="E964" s="14"/>
      <c r="F964" s="14"/>
      <c r="G964" s="14"/>
      <c r="H964" s="14"/>
      <c r="I964" s="14"/>
      <c r="J964" s="24"/>
      <c r="K964" s="14"/>
      <c r="L964" s="14"/>
      <c r="M964" s="14"/>
      <c r="N964" s="14"/>
      <c r="O964" s="14"/>
      <c r="P964" s="14"/>
      <c r="Q964" s="14"/>
      <c r="R964" s="14"/>
      <c r="S964" s="14"/>
      <c r="T964" s="14"/>
      <c r="U964" s="14"/>
      <c r="V964" s="14"/>
      <c r="W964" s="14"/>
      <c r="X964" s="14"/>
      <c r="Y964" s="14"/>
      <c r="Z964" s="14"/>
      <c r="AA964" s="14"/>
    </row>
    <row r="965" spans="1:27" ht="13" x14ac:dyDescent="0.15">
      <c r="A965" s="14"/>
      <c r="B965" s="14"/>
      <c r="C965" s="14"/>
      <c r="D965" s="14"/>
      <c r="E965" s="14"/>
      <c r="F965" s="14"/>
      <c r="G965" s="14"/>
      <c r="H965" s="14"/>
      <c r="I965" s="14"/>
      <c r="J965" s="24"/>
      <c r="K965" s="14"/>
      <c r="L965" s="14"/>
      <c r="M965" s="14"/>
      <c r="N965" s="14"/>
      <c r="O965" s="14"/>
      <c r="P965" s="14"/>
      <c r="Q965" s="14"/>
      <c r="R965" s="14"/>
      <c r="S965" s="14"/>
      <c r="T965" s="14"/>
      <c r="U965" s="14"/>
      <c r="V965" s="14"/>
      <c r="W965" s="14"/>
      <c r="X965" s="14"/>
      <c r="Y965" s="14"/>
      <c r="Z965" s="14"/>
      <c r="AA965" s="14"/>
    </row>
    <row r="966" spans="1:27" ht="13" x14ac:dyDescent="0.15">
      <c r="A966" s="14"/>
      <c r="B966" s="14"/>
      <c r="C966" s="14"/>
      <c r="D966" s="14"/>
      <c r="E966" s="14"/>
      <c r="F966" s="14"/>
      <c r="G966" s="14"/>
      <c r="H966" s="14"/>
      <c r="I966" s="14"/>
      <c r="J966" s="24"/>
      <c r="K966" s="14"/>
      <c r="L966" s="14"/>
      <c r="M966" s="14"/>
      <c r="N966" s="14"/>
      <c r="O966" s="14"/>
      <c r="P966" s="14"/>
      <c r="Q966" s="14"/>
      <c r="R966" s="14"/>
      <c r="S966" s="14"/>
      <c r="T966" s="14"/>
      <c r="U966" s="14"/>
      <c r="V966" s="14"/>
      <c r="W966" s="14"/>
      <c r="X966" s="14"/>
      <c r="Y966" s="14"/>
      <c r="Z966" s="14"/>
      <c r="AA966" s="14"/>
    </row>
    <row r="967" spans="1:27" ht="13" x14ac:dyDescent="0.15">
      <c r="A967" s="14"/>
      <c r="B967" s="14"/>
      <c r="C967" s="14"/>
      <c r="D967" s="14"/>
      <c r="E967" s="14"/>
      <c r="F967" s="14"/>
      <c r="G967" s="14"/>
      <c r="H967" s="14"/>
      <c r="I967" s="14"/>
      <c r="J967" s="24"/>
      <c r="K967" s="14"/>
      <c r="L967" s="14"/>
      <c r="M967" s="14"/>
      <c r="N967" s="14"/>
      <c r="O967" s="14"/>
      <c r="P967" s="14"/>
      <c r="Q967" s="14"/>
      <c r="R967" s="14"/>
      <c r="S967" s="14"/>
      <c r="T967" s="14"/>
      <c r="U967" s="14"/>
      <c r="V967" s="14"/>
      <c r="W967" s="14"/>
      <c r="X967" s="14"/>
      <c r="Y967" s="14"/>
      <c r="Z967" s="14"/>
      <c r="AA967" s="14"/>
    </row>
    <row r="968" spans="1:27" ht="13" x14ac:dyDescent="0.15">
      <c r="A968" s="14"/>
      <c r="B968" s="14"/>
      <c r="C968" s="14"/>
      <c r="D968" s="14"/>
      <c r="E968" s="14"/>
      <c r="F968" s="14"/>
      <c r="G968" s="14"/>
      <c r="H968" s="14"/>
      <c r="I968" s="14"/>
      <c r="J968" s="24"/>
      <c r="K968" s="14"/>
      <c r="L968" s="14"/>
      <c r="M968" s="14"/>
      <c r="N968" s="14"/>
      <c r="O968" s="14"/>
      <c r="P968" s="14"/>
      <c r="Q968" s="14"/>
      <c r="R968" s="14"/>
      <c r="S968" s="14"/>
      <c r="T968" s="14"/>
      <c r="U968" s="14"/>
      <c r="V968" s="14"/>
      <c r="W968" s="14"/>
      <c r="X968" s="14"/>
      <c r="Y968" s="14"/>
      <c r="Z968" s="14"/>
      <c r="AA968" s="14"/>
    </row>
    <row r="969" spans="1:27" ht="13" x14ac:dyDescent="0.15">
      <c r="A969" s="14"/>
      <c r="B969" s="14"/>
      <c r="C969" s="14"/>
      <c r="D969" s="14"/>
      <c r="E969" s="14"/>
      <c r="F969" s="14"/>
      <c r="G969" s="14"/>
      <c r="H969" s="14"/>
      <c r="I969" s="14"/>
      <c r="J969" s="24"/>
      <c r="K969" s="14"/>
      <c r="L969" s="14"/>
      <c r="M969" s="14"/>
      <c r="N969" s="14"/>
      <c r="O969" s="14"/>
      <c r="P969" s="14"/>
      <c r="Q969" s="14"/>
      <c r="R969" s="14"/>
      <c r="S969" s="14"/>
      <c r="T969" s="14"/>
      <c r="U969" s="14"/>
      <c r="V969" s="14"/>
      <c r="W969" s="14"/>
      <c r="X969" s="14"/>
      <c r="Y969" s="14"/>
      <c r="Z969" s="14"/>
      <c r="AA969" s="14"/>
    </row>
    <row r="970" spans="1:27" ht="13" x14ac:dyDescent="0.15">
      <c r="A970" s="14"/>
      <c r="B970" s="14"/>
      <c r="C970" s="14"/>
      <c r="D970" s="14"/>
      <c r="E970" s="14"/>
      <c r="F970" s="14"/>
      <c r="G970" s="14"/>
      <c r="H970" s="14"/>
      <c r="I970" s="14"/>
      <c r="J970" s="24"/>
      <c r="K970" s="14"/>
      <c r="L970" s="14"/>
      <c r="M970" s="14"/>
      <c r="N970" s="14"/>
      <c r="O970" s="14"/>
      <c r="P970" s="14"/>
      <c r="Q970" s="14"/>
      <c r="R970" s="14"/>
      <c r="S970" s="14"/>
      <c r="T970" s="14"/>
      <c r="U970" s="14"/>
      <c r="V970" s="14"/>
      <c r="W970" s="14"/>
      <c r="X970" s="14"/>
      <c r="Y970" s="14"/>
      <c r="Z970" s="14"/>
      <c r="AA970" s="14"/>
    </row>
    <row r="971" spans="1:27" ht="13" x14ac:dyDescent="0.15">
      <c r="A971" s="14"/>
      <c r="B971" s="14"/>
      <c r="C971" s="14"/>
      <c r="D971" s="14"/>
      <c r="E971" s="14"/>
      <c r="F971" s="14"/>
      <c r="G971" s="14"/>
      <c r="H971" s="14"/>
      <c r="I971" s="14"/>
      <c r="J971" s="24"/>
      <c r="K971" s="14"/>
      <c r="L971" s="14"/>
      <c r="M971" s="14"/>
      <c r="N971" s="14"/>
      <c r="O971" s="14"/>
      <c r="P971" s="14"/>
      <c r="Q971" s="14"/>
      <c r="R971" s="14"/>
      <c r="S971" s="14"/>
      <c r="T971" s="14"/>
      <c r="U971" s="14"/>
      <c r="V971" s="14"/>
      <c r="W971" s="14"/>
      <c r="X971" s="14"/>
      <c r="Y971" s="14"/>
      <c r="Z971" s="14"/>
      <c r="AA971" s="14"/>
    </row>
    <row r="972" spans="1:27" ht="13" x14ac:dyDescent="0.15">
      <c r="A972" s="14"/>
      <c r="B972" s="14"/>
      <c r="C972" s="14"/>
      <c r="D972" s="14"/>
      <c r="E972" s="14"/>
      <c r="F972" s="14"/>
      <c r="G972" s="14"/>
      <c r="H972" s="14"/>
      <c r="I972" s="14"/>
      <c r="J972" s="24"/>
      <c r="K972" s="14"/>
      <c r="L972" s="14"/>
      <c r="M972" s="14"/>
      <c r="N972" s="14"/>
      <c r="O972" s="14"/>
      <c r="P972" s="14"/>
      <c r="Q972" s="14"/>
      <c r="R972" s="14"/>
      <c r="S972" s="14"/>
      <c r="T972" s="14"/>
      <c r="U972" s="14"/>
      <c r="V972" s="14"/>
      <c r="W972" s="14"/>
      <c r="X972" s="14"/>
      <c r="Y972" s="14"/>
      <c r="Z972" s="14"/>
      <c r="AA972" s="14"/>
    </row>
    <row r="973" spans="1:27" ht="13" x14ac:dyDescent="0.15">
      <c r="A973" s="14"/>
      <c r="B973" s="14"/>
      <c r="C973" s="14"/>
      <c r="D973" s="14"/>
      <c r="E973" s="14"/>
      <c r="F973" s="14"/>
      <c r="G973" s="14"/>
      <c r="H973" s="14"/>
      <c r="I973" s="14"/>
      <c r="J973" s="24"/>
      <c r="K973" s="14"/>
      <c r="L973" s="14"/>
      <c r="M973" s="14"/>
      <c r="N973" s="14"/>
      <c r="O973" s="14"/>
      <c r="P973" s="14"/>
      <c r="Q973" s="14"/>
      <c r="R973" s="14"/>
      <c r="S973" s="14"/>
      <c r="T973" s="14"/>
      <c r="U973" s="14"/>
      <c r="V973" s="14"/>
      <c r="W973" s="14"/>
      <c r="X973" s="14"/>
      <c r="Y973" s="14"/>
      <c r="Z973" s="14"/>
      <c r="AA973" s="14"/>
    </row>
    <row r="974" spans="1:27" ht="13" x14ac:dyDescent="0.15">
      <c r="A974" s="14"/>
      <c r="B974" s="14"/>
      <c r="C974" s="14"/>
      <c r="D974" s="14"/>
      <c r="E974" s="14"/>
      <c r="F974" s="14"/>
      <c r="G974" s="14"/>
      <c r="H974" s="14"/>
      <c r="I974" s="14"/>
      <c r="J974" s="24"/>
      <c r="K974" s="14"/>
      <c r="L974" s="14"/>
      <c r="M974" s="14"/>
      <c r="N974" s="14"/>
      <c r="O974" s="14"/>
      <c r="P974" s="14"/>
      <c r="Q974" s="14"/>
      <c r="R974" s="14"/>
      <c r="S974" s="14"/>
      <c r="T974" s="14"/>
      <c r="U974" s="14"/>
      <c r="V974" s="14"/>
      <c r="W974" s="14"/>
      <c r="X974" s="14"/>
      <c r="Y974" s="14"/>
      <c r="Z974" s="14"/>
      <c r="AA974" s="14"/>
    </row>
    <row r="975" spans="1:27" ht="13" x14ac:dyDescent="0.15">
      <c r="A975" s="14"/>
      <c r="B975" s="14"/>
      <c r="C975" s="14"/>
      <c r="D975" s="14"/>
      <c r="E975" s="14"/>
      <c r="F975" s="14"/>
      <c r="G975" s="14"/>
      <c r="H975" s="14"/>
      <c r="I975" s="14"/>
      <c r="J975" s="24"/>
      <c r="K975" s="14"/>
      <c r="L975" s="14"/>
      <c r="M975" s="14"/>
      <c r="N975" s="14"/>
      <c r="O975" s="14"/>
      <c r="P975" s="14"/>
      <c r="Q975" s="14"/>
      <c r="R975" s="14"/>
      <c r="S975" s="14"/>
      <c r="T975" s="14"/>
      <c r="U975" s="14"/>
      <c r="V975" s="14"/>
      <c r="W975" s="14"/>
      <c r="X975" s="14"/>
      <c r="Y975" s="14"/>
      <c r="Z975" s="14"/>
      <c r="AA975" s="14"/>
    </row>
    <row r="976" spans="1:27" ht="13" x14ac:dyDescent="0.15">
      <c r="A976" s="14"/>
      <c r="B976" s="14"/>
      <c r="C976" s="14"/>
      <c r="D976" s="14"/>
      <c r="E976" s="14"/>
      <c r="F976" s="14"/>
      <c r="G976" s="14"/>
      <c r="H976" s="14"/>
      <c r="I976" s="14"/>
      <c r="J976" s="24"/>
      <c r="K976" s="14"/>
      <c r="L976" s="14"/>
      <c r="M976" s="14"/>
      <c r="N976" s="14"/>
      <c r="O976" s="14"/>
      <c r="P976" s="14"/>
      <c r="Q976" s="14"/>
      <c r="R976" s="14"/>
      <c r="S976" s="14"/>
      <c r="T976" s="14"/>
      <c r="U976" s="14"/>
      <c r="V976" s="14"/>
      <c r="W976" s="14"/>
      <c r="X976" s="14"/>
      <c r="Y976" s="14"/>
      <c r="Z976" s="14"/>
      <c r="AA976" s="14"/>
    </row>
    <row r="977" spans="1:27" ht="13" x14ac:dyDescent="0.15">
      <c r="A977" s="14"/>
      <c r="B977" s="14"/>
      <c r="C977" s="14"/>
      <c r="D977" s="14"/>
      <c r="E977" s="14"/>
      <c r="F977" s="14"/>
      <c r="G977" s="14"/>
      <c r="H977" s="14"/>
      <c r="I977" s="14"/>
      <c r="J977" s="24"/>
      <c r="K977" s="14"/>
      <c r="L977" s="14"/>
      <c r="M977" s="14"/>
      <c r="N977" s="14"/>
      <c r="O977" s="14"/>
      <c r="P977" s="14"/>
      <c r="Q977" s="14"/>
      <c r="R977" s="14"/>
      <c r="S977" s="14"/>
      <c r="T977" s="14"/>
      <c r="U977" s="14"/>
      <c r="V977" s="14"/>
      <c r="W977" s="14"/>
      <c r="X977" s="14"/>
      <c r="Y977" s="14"/>
      <c r="Z977" s="14"/>
      <c r="AA977" s="14"/>
    </row>
    <row r="978" spans="1:27" ht="13" x14ac:dyDescent="0.15">
      <c r="A978" s="14"/>
      <c r="B978" s="14"/>
      <c r="C978" s="14"/>
      <c r="D978" s="14"/>
      <c r="E978" s="14"/>
      <c r="F978" s="14"/>
      <c r="G978" s="14"/>
      <c r="H978" s="14"/>
      <c r="I978" s="14"/>
      <c r="J978" s="24"/>
      <c r="K978" s="14"/>
      <c r="L978" s="14"/>
      <c r="M978" s="14"/>
      <c r="N978" s="14"/>
      <c r="O978" s="14"/>
      <c r="P978" s="14"/>
      <c r="Q978" s="14"/>
      <c r="R978" s="14"/>
      <c r="S978" s="14"/>
      <c r="T978" s="14"/>
      <c r="U978" s="14"/>
      <c r="V978" s="14"/>
      <c r="W978" s="14"/>
      <c r="X978" s="14"/>
      <c r="Y978" s="14"/>
      <c r="Z978" s="14"/>
      <c r="AA978" s="14"/>
    </row>
    <row r="979" spans="1:27" ht="13" x14ac:dyDescent="0.15">
      <c r="A979" s="14"/>
      <c r="B979" s="14"/>
      <c r="C979" s="14"/>
      <c r="D979" s="14"/>
      <c r="E979" s="14"/>
      <c r="F979" s="14"/>
      <c r="G979" s="14"/>
      <c r="H979" s="14"/>
      <c r="I979" s="14"/>
      <c r="J979" s="24"/>
      <c r="K979" s="14"/>
      <c r="L979" s="14"/>
      <c r="M979" s="14"/>
      <c r="N979" s="14"/>
      <c r="O979" s="14"/>
      <c r="P979" s="14"/>
      <c r="Q979" s="14"/>
      <c r="R979" s="14"/>
      <c r="S979" s="14"/>
      <c r="T979" s="14"/>
      <c r="U979" s="14"/>
      <c r="V979" s="14"/>
      <c r="W979" s="14"/>
      <c r="X979" s="14"/>
      <c r="Y979" s="14"/>
      <c r="Z979" s="14"/>
      <c r="AA979" s="14"/>
    </row>
    <row r="980" spans="1:27" ht="13" x14ac:dyDescent="0.15">
      <c r="A980" s="14"/>
      <c r="B980" s="14"/>
      <c r="C980" s="14"/>
      <c r="D980" s="14"/>
      <c r="E980" s="14"/>
      <c r="F980" s="14"/>
      <c r="G980" s="14"/>
      <c r="H980" s="14"/>
      <c r="I980" s="14"/>
      <c r="J980" s="24"/>
      <c r="K980" s="14"/>
      <c r="L980" s="14"/>
      <c r="M980" s="14"/>
      <c r="N980" s="14"/>
      <c r="O980" s="14"/>
      <c r="P980" s="14"/>
      <c r="Q980" s="14"/>
      <c r="R980" s="14"/>
      <c r="S980" s="14"/>
      <c r="T980" s="14"/>
      <c r="U980" s="14"/>
      <c r="V980" s="14"/>
      <c r="W980" s="14"/>
      <c r="X980" s="14"/>
      <c r="Y980" s="14"/>
      <c r="Z980" s="14"/>
      <c r="AA980" s="14"/>
    </row>
    <row r="981" spans="1:27" ht="13" x14ac:dyDescent="0.15">
      <c r="A981" s="14"/>
      <c r="B981" s="14"/>
      <c r="C981" s="14"/>
      <c r="D981" s="14"/>
      <c r="E981" s="14"/>
      <c r="F981" s="14"/>
      <c r="G981" s="14"/>
      <c r="H981" s="14"/>
      <c r="I981" s="14"/>
      <c r="J981" s="24"/>
      <c r="K981" s="14"/>
      <c r="L981" s="14"/>
      <c r="M981" s="14"/>
      <c r="N981" s="14"/>
      <c r="O981" s="14"/>
      <c r="P981" s="14"/>
      <c r="Q981" s="14"/>
      <c r="R981" s="14"/>
      <c r="S981" s="14"/>
      <c r="T981" s="14"/>
      <c r="U981" s="14"/>
      <c r="V981" s="14"/>
      <c r="W981" s="14"/>
      <c r="X981" s="14"/>
      <c r="Y981" s="14"/>
      <c r="Z981" s="14"/>
      <c r="AA981" s="14"/>
    </row>
    <row r="982" spans="1:27" ht="13" x14ac:dyDescent="0.15">
      <c r="A982" s="14"/>
      <c r="B982" s="14"/>
      <c r="C982" s="14"/>
      <c r="D982" s="14"/>
      <c r="E982" s="14"/>
      <c r="F982" s="14"/>
      <c r="G982" s="14"/>
      <c r="H982" s="14"/>
      <c r="I982" s="14"/>
      <c r="J982" s="24"/>
      <c r="K982" s="14"/>
      <c r="L982" s="14"/>
      <c r="M982" s="14"/>
      <c r="N982" s="14"/>
      <c r="O982" s="14"/>
      <c r="P982" s="14"/>
      <c r="Q982" s="14"/>
      <c r="R982" s="14"/>
      <c r="S982" s="14"/>
      <c r="T982" s="14"/>
      <c r="U982" s="14"/>
      <c r="V982" s="14"/>
      <c r="W982" s="14"/>
      <c r="X982" s="14"/>
      <c r="Y982" s="14"/>
      <c r="Z982" s="14"/>
      <c r="AA982" s="14"/>
    </row>
    <row r="983" spans="1:27" ht="13" x14ac:dyDescent="0.15">
      <c r="A983" s="14"/>
      <c r="B983" s="14"/>
      <c r="C983" s="14"/>
      <c r="D983" s="14"/>
      <c r="E983" s="14"/>
      <c r="F983" s="14"/>
      <c r="G983" s="14"/>
      <c r="H983" s="14"/>
      <c r="I983" s="14"/>
      <c r="J983" s="24"/>
      <c r="K983" s="14"/>
      <c r="L983" s="14"/>
      <c r="M983" s="14"/>
      <c r="N983" s="14"/>
      <c r="O983" s="14"/>
      <c r="P983" s="14"/>
      <c r="Q983" s="14"/>
      <c r="R983" s="14"/>
      <c r="S983" s="14"/>
      <c r="T983" s="14"/>
      <c r="U983" s="14"/>
      <c r="V983" s="14"/>
      <c r="W983" s="14"/>
      <c r="X983" s="14"/>
      <c r="Y983" s="14"/>
      <c r="Z983" s="14"/>
      <c r="AA983" s="14"/>
    </row>
    <row r="984" spans="1:27" ht="13" x14ac:dyDescent="0.15">
      <c r="A984" s="14"/>
      <c r="B984" s="14"/>
      <c r="C984" s="14"/>
      <c r="D984" s="14"/>
      <c r="E984" s="14"/>
      <c r="F984" s="14"/>
      <c r="G984" s="14"/>
      <c r="H984" s="14"/>
      <c r="I984" s="14"/>
      <c r="J984" s="24"/>
      <c r="K984" s="14"/>
      <c r="L984" s="14"/>
      <c r="M984" s="14"/>
      <c r="N984" s="14"/>
      <c r="O984" s="14"/>
      <c r="P984" s="14"/>
      <c r="Q984" s="14"/>
      <c r="R984" s="14"/>
      <c r="S984" s="14"/>
      <c r="T984" s="14"/>
      <c r="U984" s="14"/>
      <c r="V984" s="14"/>
      <c r="W984" s="14"/>
      <c r="X984" s="14"/>
      <c r="Y984" s="14"/>
      <c r="Z984" s="14"/>
      <c r="AA984" s="14"/>
    </row>
    <row r="985" spans="1:27" ht="13" x14ac:dyDescent="0.15">
      <c r="A985" s="14"/>
      <c r="B985" s="14"/>
      <c r="C985" s="14"/>
      <c r="D985" s="14"/>
      <c r="E985" s="14"/>
      <c r="F985" s="14"/>
      <c r="G985" s="14"/>
      <c r="H985" s="14"/>
      <c r="I985" s="14"/>
      <c r="J985" s="24"/>
      <c r="K985" s="14"/>
      <c r="L985" s="14"/>
      <c r="M985" s="14"/>
      <c r="N985" s="14"/>
      <c r="O985" s="14"/>
      <c r="P985" s="14"/>
      <c r="Q985" s="14"/>
      <c r="R985" s="14"/>
      <c r="S985" s="14"/>
      <c r="T985" s="14"/>
      <c r="U985" s="14"/>
      <c r="V985" s="14"/>
      <c r="W985" s="14"/>
      <c r="X985" s="14"/>
      <c r="Y985" s="14"/>
      <c r="Z985" s="14"/>
      <c r="AA985" s="14"/>
    </row>
    <row r="986" spans="1:27" ht="13" x14ac:dyDescent="0.15">
      <c r="A986" s="14"/>
      <c r="B986" s="14"/>
      <c r="C986" s="14"/>
      <c r="D986" s="14"/>
      <c r="E986" s="14"/>
      <c r="F986" s="14"/>
      <c r="G986" s="14"/>
      <c r="H986" s="14"/>
      <c r="I986" s="14"/>
      <c r="J986" s="24"/>
      <c r="K986" s="14"/>
      <c r="L986" s="14"/>
      <c r="M986" s="14"/>
      <c r="N986" s="14"/>
      <c r="O986" s="14"/>
      <c r="P986" s="14"/>
      <c r="Q986" s="14"/>
      <c r="R986" s="14"/>
      <c r="S986" s="14"/>
      <c r="T986" s="14"/>
      <c r="U986" s="14"/>
      <c r="V986" s="14"/>
      <c r="W986" s="14"/>
      <c r="X986" s="14"/>
      <c r="Y986" s="14"/>
      <c r="Z986" s="14"/>
      <c r="AA986" s="14"/>
    </row>
    <row r="987" spans="1:27" ht="13" x14ac:dyDescent="0.15">
      <c r="A987" s="14"/>
      <c r="B987" s="14"/>
      <c r="C987" s="14"/>
      <c r="D987" s="14"/>
      <c r="E987" s="14"/>
      <c r="F987" s="14"/>
      <c r="G987" s="14"/>
      <c r="H987" s="14"/>
      <c r="I987" s="14"/>
      <c r="J987" s="24"/>
      <c r="K987" s="14"/>
      <c r="L987" s="14"/>
      <c r="M987" s="14"/>
      <c r="N987" s="14"/>
      <c r="O987" s="14"/>
      <c r="P987" s="14"/>
      <c r="Q987" s="14"/>
      <c r="R987" s="14"/>
      <c r="S987" s="14"/>
      <c r="T987" s="14"/>
      <c r="U987" s="14"/>
      <c r="V987" s="14"/>
      <c r="W987" s="14"/>
      <c r="X987" s="14"/>
      <c r="Y987" s="14"/>
      <c r="Z987" s="14"/>
      <c r="AA987" s="14"/>
    </row>
    <row r="988" spans="1:27" ht="13" x14ac:dyDescent="0.15">
      <c r="A988" s="14"/>
      <c r="B988" s="14"/>
      <c r="C988" s="14"/>
      <c r="D988" s="14"/>
      <c r="E988" s="14"/>
      <c r="F988" s="14"/>
      <c r="G988" s="14"/>
      <c r="H988" s="14"/>
      <c r="I988" s="14"/>
      <c r="J988" s="24"/>
      <c r="K988" s="14"/>
      <c r="L988" s="14"/>
      <c r="M988" s="14"/>
      <c r="N988" s="14"/>
      <c r="O988" s="14"/>
      <c r="P988" s="14"/>
      <c r="Q988" s="14"/>
      <c r="R988" s="14"/>
      <c r="S988" s="14"/>
      <c r="T988" s="14"/>
      <c r="U988" s="14"/>
      <c r="V988" s="14"/>
      <c r="W988" s="14"/>
      <c r="X988" s="14"/>
      <c r="Y988" s="14"/>
      <c r="Z988" s="14"/>
      <c r="AA988" s="14"/>
    </row>
    <row r="989" spans="1:27" ht="13" x14ac:dyDescent="0.15">
      <c r="A989" s="14"/>
      <c r="B989" s="14"/>
      <c r="C989" s="14"/>
      <c r="D989" s="14"/>
      <c r="E989" s="14"/>
      <c r="F989" s="14"/>
      <c r="G989" s="14"/>
      <c r="H989" s="14"/>
      <c r="I989" s="14"/>
      <c r="J989" s="24"/>
      <c r="K989" s="14"/>
      <c r="L989" s="14"/>
      <c r="M989" s="14"/>
      <c r="N989" s="14"/>
      <c r="O989" s="14"/>
      <c r="P989" s="14"/>
      <c r="Q989" s="14"/>
      <c r="R989" s="14"/>
      <c r="S989" s="14"/>
      <c r="T989" s="14"/>
      <c r="U989" s="14"/>
      <c r="V989" s="14"/>
      <c r="W989" s="14"/>
      <c r="X989" s="14"/>
      <c r="Y989" s="14"/>
      <c r="Z989" s="14"/>
      <c r="AA989" s="14"/>
    </row>
    <row r="990" spans="1:27" ht="13" x14ac:dyDescent="0.15">
      <c r="A990" s="14"/>
      <c r="B990" s="14"/>
      <c r="C990" s="14"/>
      <c r="D990" s="14"/>
      <c r="E990" s="14"/>
      <c r="F990" s="14"/>
      <c r="G990" s="14"/>
      <c r="H990" s="14"/>
      <c r="I990" s="14"/>
      <c r="J990" s="24"/>
      <c r="K990" s="14"/>
      <c r="L990" s="14"/>
      <c r="M990" s="14"/>
      <c r="N990" s="14"/>
      <c r="O990" s="14"/>
      <c r="P990" s="14"/>
      <c r="Q990" s="14"/>
      <c r="R990" s="14"/>
      <c r="S990" s="14"/>
      <c r="T990" s="14"/>
      <c r="U990" s="14"/>
      <c r="V990" s="14"/>
      <c r="W990" s="14"/>
      <c r="X990" s="14"/>
      <c r="Y990" s="14"/>
      <c r="Z990" s="14"/>
      <c r="AA990" s="14"/>
    </row>
    <row r="991" spans="1:27" ht="13" x14ac:dyDescent="0.15">
      <c r="A991" s="14"/>
      <c r="B991" s="14"/>
      <c r="C991" s="14"/>
      <c r="D991" s="14"/>
      <c r="E991" s="14"/>
      <c r="F991" s="14"/>
      <c r="G991" s="14"/>
      <c r="H991" s="14"/>
      <c r="I991" s="14"/>
      <c r="J991" s="24"/>
      <c r="K991" s="14"/>
      <c r="L991" s="14"/>
      <c r="M991" s="14"/>
      <c r="N991" s="14"/>
      <c r="O991" s="14"/>
      <c r="P991" s="14"/>
      <c r="Q991" s="14"/>
      <c r="R991" s="14"/>
      <c r="S991" s="14"/>
      <c r="T991" s="14"/>
      <c r="U991" s="14"/>
      <c r="V991" s="14"/>
      <c r="W991" s="14"/>
      <c r="X991" s="14"/>
      <c r="Y991" s="14"/>
      <c r="Z991" s="14"/>
      <c r="AA991" s="14"/>
    </row>
    <row r="992" spans="1:27" ht="13" x14ac:dyDescent="0.15">
      <c r="A992" s="14"/>
      <c r="B992" s="14"/>
      <c r="C992" s="14"/>
      <c r="D992" s="14"/>
      <c r="E992" s="14"/>
      <c r="F992" s="14"/>
      <c r="G992" s="14"/>
      <c r="H992" s="14"/>
      <c r="I992" s="14"/>
      <c r="J992" s="24"/>
      <c r="K992" s="14"/>
      <c r="L992" s="14"/>
      <c r="M992" s="14"/>
      <c r="N992" s="14"/>
      <c r="O992" s="14"/>
      <c r="P992" s="14"/>
      <c r="Q992" s="14"/>
      <c r="R992" s="14"/>
      <c r="S992" s="14"/>
      <c r="T992" s="14"/>
      <c r="U992" s="14"/>
      <c r="V992" s="14"/>
      <c r="W992" s="14"/>
      <c r="X992" s="14"/>
      <c r="Y992" s="14"/>
      <c r="Z992" s="14"/>
      <c r="AA992" s="14"/>
    </row>
    <row r="993" spans="1:27" ht="13" x14ac:dyDescent="0.15">
      <c r="A993" s="14"/>
      <c r="B993" s="14"/>
      <c r="C993" s="14"/>
      <c r="D993" s="14"/>
      <c r="E993" s="14"/>
      <c r="F993" s="14"/>
      <c r="G993" s="14"/>
      <c r="H993" s="14"/>
      <c r="I993" s="14"/>
      <c r="J993" s="24"/>
      <c r="K993" s="14"/>
      <c r="L993" s="14"/>
      <c r="M993" s="14"/>
      <c r="N993" s="14"/>
      <c r="O993" s="14"/>
      <c r="P993" s="14"/>
      <c r="Q993" s="14"/>
      <c r="R993" s="14"/>
      <c r="S993" s="14"/>
      <c r="T993" s="14"/>
      <c r="U993" s="14"/>
      <c r="V993" s="14"/>
      <c r="W993" s="14"/>
      <c r="X993" s="14"/>
      <c r="Y993" s="14"/>
      <c r="Z993" s="14"/>
      <c r="AA993" s="14"/>
    </row>
    <row r="994" spans="1:27" ht="13" x14ac:dyDescent="0.15">
      <c r="A994" s="14"/>
      <c r="B994" s="14"/>
      <c r="C994" s="14"/>
      <c r="D994" s="14"/>
      <c r="E994" s="14"/>
      <c r="F994" s="14"/>
      <c r="G994" s="14"/>
      <c r="H994" s="14"/>
      <c r="I994" s="14"/>
      <c r="J994" s="24"/>
      <c r="K994" s="14"/>
      <c r="L994" s="14"/>
      <c r="M994" s="14"/>
      <c r="N994" s="14"/>
      <c r="O994" s="14"/>
      <c r="P994" s="14"/>
      <c r="Q994" s="14"/>
      <c r="R994" s="14"/>
      <c r="S994" s="14"/>
      <c r="T994" s="14"/>
      <c r="U994" s="14"/>
      <c r="V994" s="14"/>
      <c r="W994" s="14"/>
      <c r="X994" s="14"/>
      <c r="Y994" s="14"/>
      <c r="Z994" s="14"/>
      <c r="AA994" s="14"/>
    </row>
    <row r="995" spans="1:27" ht="13" x14ac:dyDescent="0.15">
      <c r="A995" s="14"/>
      <c r="B995" s="14"/>
      <c r="C995" s="14"/>
      <c r="D995" s="14"/>
      <c r="E995" s="14"/>
      <c r="F995" s="14"/>
      <c r="G995" s="14"/>
      <c r="H995" s="14"/>
      <c r="I995" s="14"/>
      <c r="J995" s="24"/>
      <c r="K995" s="14"/>
      <c r="L995" s="14"/>
      <c r="M995" s="14"/>
      <c r="N995" s="14"/>
      <c r="O995" s="14"/>
      <c r="P995" s="14"/>
      <c r="Q995" s="14"/>
      <c r="R995" s="14"/>
      <c r="S995" s="14"/>
      <c r="T995" s="14"/>
      <c r="U995" s="14"/>
      <c r="V995" s="14"/>
      <c r="W995" s="14"/>
      <c r="X995" s="14"/>
      <c r="Y995" s="14"/>
      <c r="Z995" s="14"/>
      <c r="AA995" s="14"/>
    </row>
    <row r="996" spans="1:27" ht="13" x14ac:dyDescent="0.15">
      <c r="A996" s="14"/>
      <c r="B996" s="14"/>
      <c r="C996" s="14"/>
      <c r="D996" s="14"/>
      <c r="E996" s="14"/>
      <c r="F996" s="14"/>
      <c r="G996" s="14"/>
      <c r="H996" s="14"/>
      <c r="I996" s="14"/>
      <c r="J996" s="24"/>
      <c r="K996" s="14"/>
      <c r="L996" s="14"/>
      <c r="M996" s="14"/>
      <c r="N996" s="14"/>
      <c r="O996" s="14"/>
      <c r="P996" s="14"/>
      <c r="Q996" s="14"/>
      <c r="R996" s="14"/>
      <c r="S996" s="14"/>
      <c r="T996" s="14"/>
      <c r="U996" s="14"/>
      <c r="V996" s="14"/>
      <c r="W996" s="14"/>
      <c r="X996" s="14"/>
      <c r="Y996" s="14"/>
      <c r="Z996" s="14"/>
      <c r="AA996" s="14"/>
    </row>
    <row r="997" spans="1:27" ht="13" x14ac:dyDescent="0.15">
      <c r="A997" s="14"/>
      <c r="B997" s="14"/>
      <c r="C997" s="14"/>
      <c r="D997" s="14"/>
      <c r="E997" s="14"/>
      <c r="F997" s="14"/>
      <c r="G997" s="14"/>
      <c r="H997" s="14"/>
      <c r="I997" s="14"/>
      <c r="J997" s="24"/>
      <c r="K997" s="14"/>
      <c r="L997" s="14"/>
      <c r="M997" s="14"/>
      <c r="N997" s="14"/>
      <c r="O997" s="14"/>
      <c r="P997" s="14"/>
      <c r="Q997" s="14"/>
      <c r="R997" s="14"/>
      <c r="S997" s="14"/>
      <c r="T997" s="14"/>
      <c r="U997" s="14"/>
      <c r="V997" s="14"/>
      <c r="W997" s="14"/>
      <c r="X997" s="14"/>
      <c r="Y997" s="14"/>
      <c r="Z997" s="14"/>
      <c r="AA997" s="14"/>
    </row>
    <row r="998" spans="1:27" ht="13" x14ac:dyDescent="0.15">
      <c r="A998" s="14"/>
      <c r="B998" s="14"/>
      <c r="C998" s="14"/>
      <c r="D998" s="14"/>
      <c r="E998" s="14"/>
      <c r="F998" s="14"/>
      <c r="G998" s="14"/>
      <c r="H998" s="14"/>
      <c r="I998" s="14"/>
      <c r="J998" s="24"/>
      <c r="K998" s="14"/>
      <c r="L998" s="14"/>
      <c r="M998" s="14"/>
      <c r="N998" s="14"/>
      <c r="O998" s="14"/>
      <c r="P998" s="14"/>
      <c r="Q998" s="14"/>
      <c r="R998" s="14"/>
      <c r="S998" s="14"/>
      <c r="T998" s="14"/>
      <c r="U998" s="14"/>
      <c r="V998" s="14"/>
      <c r="W998" s="14"/>
      <c r="X998" s="14"/>
      <c r="Y998" s="14"/>
      <c r="Z998" s="14"/>
      <c r="AA998" s="14"/>
    </row>
    <row r="999" spans="1:27" ht="13" x14ac:dyDescent="0.15">
      <c r="A999" s="14"/>
      <c r="B999" s="14"/>
      <c r="C999" s="14"/>
      <c r="D999" s="14"/>
      <c r="E999" s="14"/>
      <c r="F999" s="14"/>
      <c r="G999" s="14"/>
      <c r="H999" s="14"/>
      <c r="I999" s="14"/>
      <c r="J999" s="24"/>
      <c r="K999" s="14"/>
      <c r="L999" s="14"/>
      <c r="M999" s="14"/>
      <c r="N999" s="14"/>
      <c r="O999" s="14"/>
      <c r="P999" s="14"/>
      <c r="Q999" s="14"/>
      <c r="R999" s="14"/>
      <c r="S999" s="14"/>
      <c r="T999" s="14"/>
      <c r="U999" s="14"/>
      <c r="V999" s="14"/>
      <c r="W999" s="14"/>
      <c r="X999" s="14"/>
      <c r="Y999" s="14"/>
      <c r="Z999" s="14"/>
      <c r="AA999" s="14"/>
    </row>
    <row r="1000" spans="1:27" ht="13" x14ac:dyDescent="0.15">
      <c r="A1000" s="14"/>
      <c r="B1000" s="14"/>
      <c r="C1000" s="14"/>
      <c r="D1000" s="14"/>
      <c r="E1000" s="14"/>
      <c r="F1000" s="14"/>
      <c r="G1000" s="14"/>
      <c r="H1000" s="14"/>
      <c r="I1000" s="14"/>
      <c r="J1000" s="24"/>
      <c r="K1000" s="14"/>
      <c r="L1000" s="14"/>
      <c r="M1000" s="14"/>
      <c r="N1000" s="14"/>
      <c r="O1000" s="14"/>
      <c r="P1000" s="14"/>
      <c r="Q1000" s="14"/>
      <c r="R1000" s="14"/>
      <c r="S1000" s="14"/>
      <c r="T1000" s="14"/>
      <c r="U1000" s="14"/>
      <c r="V1000" s="14"/>
      <c r="W1000" s="14"/>
      <c r="X1000" s="14"/>
      <c r="Y1000" s="14"/>
      <c r="Z1000" s="14"/>
      <c r="AA1000" s="14"/>
    </row>
    <row r="1001" spans="1:27" ht="13" x14ac:dyDescent="0.15">
      <c r="A1001" s="14"/>
      <c r="B1001" s="14"/>
      <c r="C1001" s="14"/>
      <c r="D1001" s="14"/>
      <c r="E1001" s="14"/>
      <c r="F1001" s="14"/>
      <c r="G1001" s="14"/>
      <c r="H1001" s="14"/>
      <c r="I1001" s="14"/>
      <c r="J1001" s="24"/>
      <c r="K1001" s="14"/>
      <c r="L1001" s="14"/>
      <c r="M1001" s="14"/>
      <c r="N1001" s="14"/>
      <c r="O1001" s="14"/>
      <c r="P1001" s="14"/>
      <c r="Q1001" s="14"/>
      <c r="R1001" s="14"/>
      <c r="S1001" s="14"/>
      <c r="T1001" s="14"/>
      <c r="U1001" s="14"/>
      <c r="V1001" s="14"/>
      <c r="W1001" s="14"/>
      <c r="X1001" s="14"/>
      <c r="Y1001" s="14"/>
      <c r="Z1001" s="14"/>
      <c r="AA1001" s="14"/>
    </row>
    <row r="1002" spans="1:27" ht="13" x14ac:dyDescent="0.15">
      <c r="A1002" s="14"/>
      <c r="B1002" s="14"/>
      <c r="C1002" s="14"/>
      <c r="D1002" s="14"/>
      <c r="E1002" s="14"/>
      <c r="F1002" s="14"/>
      <c r="G1002" s="14"/>
      <c r="H1002" s="14"/>
      <c r="I1002" s="14"/>
      <c r="J1002" s="24"/>
      <c r="K1002" s="14"/>
      <c r="L1002" s="14"/>
      <c r="M1002" s="14"/>
      <c r="N1002" s="14"/>
      <c r="O1002" s="14"/>
      <c r="P1002" s="14"/>
      <c r="Q1002" s="14"/>
      <c r="R1002" s="14"/>
      <c r="S1002" s="14"/>
      <c r="T1002" s="14"/>
      <c r="U1002" s="14"/>
      <c r="V1002" s="14"/>
      <c r="W1002" s="14"/>
      <c r="X1002" s="14"/>
      <c r="Y1002" s="14"/>
      <c r="Z1002" s="14"/>
      <c r="AA1002" s="14"/>
    </row>
    <row r="1003" spans="1:27" ht="13" x14ac:dyDescent="0.15">
      <c r="A1003" s="14"/>
      <c r="B1003" s="14"/>
      <c r="C1003" s="14"/>
      <c r="D1003" s="14"/>
      <c r="E1003" s="14"/>
      <c r="F1003" s="14"/>
      <c r="G1003" s="14"/>
      <c r="H1003" s="14"/>
      <c r="I1003" s="14"/>
      <c r="J1003" s="24"/>
      <c r="K1003" s="14"/>
      <c r="L1003" s="14"/>
      <c r="M1003" s="14"/>
      <c r="N1003" s="14"/>
      <c r="O1003" s="14"/>
      <c r="P1003" s="14"/>
      <c r="Q1003" s="14"/>
      <c r="R1003" s="14"/>
      <c r="S1003" s="14"/>
      <c r="T1003" s="14"/>
      <c r="U1003" s="14"/>
      <c r="V1003" s="14"/>
      <c r="W1003" s="14"/>
      <c r="X1003" s="14"/>
      <c r="Y1003" s="14"/>
      <c r="Z1003" s="14"/>
      <c r="AA1003" s="14"/>
    </row>
    <row r="1004" spans="1:27" ht="13" x14ac:dyDescent="0.15">
      <c r="A1004" s="14"/>
      <c r="B1004" s="14"/>
      <c r="C1004" s="14"/>
      <c r="D1004" s="14"/>
      <c r="E1004" s="14"/>
      <c r="F1004" s="14"/>
      <c r="G1004" s="14"/>
      <c r="H1004" s="14"/>
      <c r="I1004" s="14"/>
      <c r="J1004" s="24"/>
      <c r="K1004" s="14"/>
      <c r="L1004" s="14"/>
      <c r="M1004" s="14"/>
      <c r="N1004" s="14"/>
      <c r="O1004" s="14"/>
      <c r="P1004" s="14"/>
      <c r="Q1004" s="14"/>
      <c r="R1004" s="14"/>
      <c r="S1004" s="14"/>
      <c r="T1004" s="14"/>
      <c r="U1004" s="14"/>
      <c r="V1004" s="14"/>
      <c r="W1004" s="14"/>
      <c r="X1004" s="14"/>
      <c r="Y1004" s="14"/>
      <c r="Z1004" s="14"/>
      <c r="AA1004" s="14"/>
    </row>
    <row r="1005" spans="1:27" ht="13" x14ac:dyDescent="0.15">
      <c r="A1005" s="14"/>
      <c r="B1005" s="14"/>
      <c r="C1005" s="14"/>
      <c r="D1005" s="14"/>
      <c r="E1005" s="14"/>
      <c r="F1005" s="14"/>
      <c r="G1005" s="14"/>
      <c r="H1005" s="14"/>
      <c r="I1005" s="14"/>
      <c r="J1005" s="24"/>
      <c r="K1005" s="14"/>
      <c r="L1005" s="14"/>
      <c r="M1005" s="14"/>
      <c r="N1005" s="14"/>
      <c r="O1005" s="14"/>
      <c r="P1005" s="14"/>
      <c r="Q1005" s="14"/>
      <c r="R1005" s="14"/>
      <c r="S1005" s="14"/>
      <c r="T1005" s="14"/>
      <c r="U1005" s="14"/>
      <c r="V1005" s="14"/>
      <c r="W1005" s="14"/>
      <c r="X1005" s="14"/>
      <c r="Y1005" s="14"/>
      <c r="Z1005" s="14"/>
      <c r="AA1005" s="14"/>
    </row>
    <row r="1006" spans="1:27" ht="13" x14ac:dyDescent="0.15">
      <c r="A1006" s="14"/>
      <c r="B1006" s="14"/>
      <c r="C1006" s="14"/>
      <c r="D1006" s="14"/>
      <c r="E1006" s="14"/>
      <c r="F1006" s="14"/>
      <c r="G1006" s="14"/>
      <c r="H1006" s="14"/>
      <c r="I1006" s="14"/>
      <c r="J1006" s="24"/>
      <c r="K1006" s="14"/>
      <c r="L1006" s="14"/>
      <c r="M1006" s="14"/>
      <c r="N1006" s="14"/>
      <c r="O1006" s="14"/>
      <c r="P1006" s="14"/>
      <c r="Q1006" s="14"/>
      <c r="R1006" s="14"/>
      <c r="S1006" s="14"/>
      <c r="T1006" s="14"/>
      <c r="U1006" s="14"/>
      <c r="V1006" s="14"/>
      <c r="W1006" s="14"/>
      <c r="X1006" s="14"/>
      <c r="Y1006" s="14"/>
      <c r="Z1006" s="14"/>
      <c r="AA1006" s="14"/>
    </row>
    <row r="1007" spans="1:27" ht="13" x14ac:dyDescent="0.15">
      <c r="A1007" s="14"/>
      <c r="B1007" s="14"/>
      <c r="C1007" s="14"/>
      <c r="D1007" s="14"/>
      <c r="E1007" s="14"/>
      <c r="F1007" s="14"/>
      <c r="G1007" s="14"/>
      <c r="H1007" s="14"/>
      <c r="I1007" s="14"/>
      <c r="J1007" s="24"/>
      <c r="K1007" s="14"/>
      <c r="L1007" s="14"/>
      <c r="M1007" s="14"/>
      <c r="N1007" s="14"/>
      <c r="O1007" s="14"/>
      <c r="P1007" s="14"/>
      <c r="Q1007" s="14"/>
      <c r="R1007" s="14"/>
      <c r="S1007" s="14"/>
      <c r="T1007" s="14"/>
      <c r="U1007" s="14"/>
      <c r="V1007" s="14"/>
      <c r="W1007" s="14"/>
      <c r="X1007" s="14"/>
      <c r="Y1007" s="14"/>
      <c r="Z1007" s="14"/>
      <c r="AA1007" s="14"/>
    </row>
    <row r="1008" spans="1:27" ht="13" x14ac:dyDescent="0.15">
      <c r="A1008" s="14"/>
      <c r="B1008" s="14"/>
      <c r="C1008" s="14"/>
      <c r="D1008" s="14"/>
      <c r="E1008" s="14"/>
      <c r="F1008" s="14"/>
      <c r="G1008" s="14"/>
      <c r="H1008" s="14"/>
      <c r="I1008" s="14"/>
      <c r="J1008" s="24"/>
      <c r="K1008" s="14"/>
      <c r="L1008" s="14"/>
      <c r="M1008" s="14"/>
      <c r="N1008" s="14"/>
      <c r="O1008" s="14"/>
      <c r="P1008" s="14"/>
      <c r="Q1008" s="14"/>
      <c r="R1008" s="14"/>
      <c r="S1008" s="14"/>
      <c r="T1008" s="14"/>
      <c r="U1008" s="14"/>
      <c r="V1008" s="14"/>
      <c r="W1008" s="14"/>
      <c r="X1008" s="14"/>
      <c r="Y1008" s="14"/>
      <c r="Z1008" s="14"/>
      <c r="AA1008" s="14"/>
    </row>
    <row r="1009" spans="1:27" ht="13" x14ac:dyDescent="0.15">
      <c r="A1009" s="14"/>
      <c r="B1009" s="14"/>
      <c r="C1009" s="14"/>
      <c r="D1009" s="14"/>
      <c r="E1009" s="14"/>
      <c r="F1009" s="14"/>
      <c r="G1009" s="14"/>
      <c r="H1009" s="14"/>
      <c r="I1009" s="14"/>
      <c r="J1009" s="24"/>
      <c r="K1009" s="14"/>
      <c r="L1009" s="14"/>
      <c r="M1009" s="14"/>
      <c r="N1009" s="14"/>
      <c r="O1009" s="14"/>
      <c r="P1009" s="14"/>
      <c r="Q1009" s="14"/>
      <c r="R1009" s="14"/>
      <c r="S1009" s="14"/>
      <c r="T1009" s="14"/>
      <c r="U1009" s="14"/>
      <c r="V1009" s="14"/>
      <c r="W1009" s="14"/>
      <c r="X1009" s="14"/>
      <c r="Y1009" s="14"/>
      <c r="Z1009" s="14"/>
      <c r="AA1009" s="14"/>
    </row>
    <row r="1010" spans="1:27" ht="13" x14ac:dyDescent="0.15">
      <c r="A1010" s="14"/>
      <c r="B1010" s="14"/>
      <c r="C1010" s="14"/>
      <c r="D1010" s="14"/>
      <c r="E1010" s="14"/>
      <c r="F1010" s="14"/>
      <c r="G1010" s="14"/>
      <c r="H1010" s="14"/>
      <c r="I1010" s="14"/>
      <c r="J1010" s="24"/>
      <c r="K1010" s="14"/>
      <c r="L1010" s="14"/>
      <c r="M1010" s="14"/>
      <c r="N1010" s="14"/>
      <c r="O1010" s="14"/>
      <c r="P1010" s="14"/>
      <c r="Q1010" s="14"/>
      <c r="R1010" s="14"/>
      <c r="S1010" s="14"/>
      <c r="T1010" s="14"/>
      <c r="U1010" s="14"/>
      <c r="V1010" s="14"/>
      <c r="W1010" s="14"/>
      <c r="X1010" s="14"/>
      <c r="Y1010" s="14"/>
      <c r="Z1010" s="14"/>
      <c r="AA1010" s="14"/>
    </row>
    <row r="1011" spans="1:27" ht="13" x14ac:dyDescent="0.15">
      <c r="A1011" s="14"/>
      <c r="B1011" s="14"/>
      <c r="C1011" s="14"/>
      <c r="D1011" s="14"/>
      <c r="E1011" s="14"/>
      <c r="F1011" s="14"/>
      <c r="G1011" s="14"/>
      <c r="H1011" s="14"/>
      <c r="I1011" s="14"/>
      <c r="J1011" s="24"/>
      <c r="K1011" s="14"/>
      <c r="L1011" s="14"/>
      <c r="M1011" s="14"/>
      <c r="N1011" s="14"/>
      <c r="O1011" s="14"/>
      <c r="P1011" s="14"/>
      <c r="Q1011" s="14"/>
      <c r="R1011" s="14"/>
      <c r="S1011" s="14"/>
      <c r="T1011" s="14"/>
      <c r="U1011" s="14"/>
      <c r="V1011" s="14"/>
      <c r="W1011" s="14"/>
      <c r="X1011" s="14"/>
      <c r="Y1011" s="14"/>
      <c r="Z1011" s="14"/>
      <c r="AA1011" s="14"/>
    </row>
    <row r="1012" spans="1:27" ht="13" x14ac:dyDescent="0.15">
      <c r="A1012" s="14"/>
      <c r="B1012" s="14"/>
      <c r="C1012" s="14"/>
      <c r="D1012" s="14"/>
      <c r="E1012" s="14"/>
      <c r="F1012" s="14"/>
      <c r="G1012" s="14"/>
      <c r="H1012" s="14"/>
      <c r="I1012" s="14"/>
      <c r="J1012" s="24"/>
      <c r="K1012" s="14"/>
      <c r="L1012" s="14"/>
      <c r="M1012" s="14"/>
      <c r="N1012" s="14"/>
      <c r="O1012" s="14"/>
      <c r="P1012" s="14"/>
      <c r="Q1012" s="14"/>
      <c r="R1012" s="14"/>
      <c r="S1012" s="14"/>
      <c r="T1012" s="14"/>
      <c r="U1012" s="14"/>
      <c r="V1012" s="14"/>
      <c r="W1012" s="14"/>
      <c r="X1012" s="14"/>
      <c r="Y1012" s="14"/>
      <c r="Z1012" s="14"/>
      <c r="AA1012" s="14"/>
    </row>
    <row r="1013" spans="1:27" ht="13" x14ac:dyDescent="0.15">
      <c r="A1013" s="14"/>
      <c r="B1013" s="14"/>
      <c r="C1013" s="14"/>
      <c r="D1013" s="14"/>
      <c r="E1013" s="14"/>
      <c r="F1013" s="14"/>
      <c r="G1013" s="14"/>
      <c r="H1013" s="14"/>
      <c r="I1013" s="14"/>
      <c r="J1013" s="24"/>
      <c r="K1013" s="14"/>
      <c r="L1013" s="14"/>
      <c r="M1013" s="14"/>
      <c r="N1013" s="14"/>
      <c r="O1013" s="14"/>
      <c r="P1013" s="14"/>
      <c r="Q1013" s="14"/>
      <c r="R1013" s="14"/>
      <c r="S1013" s="14"/>
      <c r="T1013" s="14"/>
      <c r="U1013" s="14"/>
      <c r="V1013" s="14"/>
      <c r="W1013" s="14"/>
      <c r="X1013" s="14"/>
      <c r="Y1013" s="14"/>
      <c r="Z1013" s="14"/>
      <c r="AA1013" s="14"/>
    </row>
    <row r="1014" spans="1:27" ht="13" x14ac:dyDescent="0.15">
      <c r="A1014" s="14"/>
      <c r="B1014" s="14"/>
      <c r="C1014" s="14"/>
      <c r="D1014" s="14"/>
      <c r="E1014" s="14"/>
      <c r="F1014" s="14"/>
      <c r="G1014" s="14"/>
      <c r="H1014" s="14"/>
      <c r="I1014" s="14"/>
      <c r="J1014" s="24"/>
      <c r="K1014" s="14"/>
      <c r="L1014" s="14"/>
      <c r="M1014" s="14"/>
      <c r="N1014" s="14"/>
      <c r="O1014" s="14"/>
      <c r="P1014" s="14"/>
      <c r="Q1014" s="14"/>
      <c r="R1014" s="14"/>
      <c r="S1014" s="14"/>
      <c r="T1014" s="14"/>
      <c r="U1014" s="14"/>
      <c r="V1014" s="14"/>
      <c r="W1014" s="14"/>
      <c r="X1014" s="14"/>
      <c r="Y1014" s="14"/>
      <c r="Z1014" s="14"/>
      <c r="AA1014" s="14"/>
    </row>
    <row r="1015" spans="1:27" ht="13" x14ac:dyDescent="0.15">
      <c r="A1015" s="14"/>
      <c r="B1015" s="14"/>
      <c r="C1015" s="14"/>
      <c r="D1015" s="14"/>
      <c r="E1015" s="14"/>
      <c r="F1015" s="14"/>
      <c r="G1015" s="14"/>
      <c r="H1015" s="14"/>
      <c r="I1015" s="14"/>
      <c r="J1015" s="24"/>
      <c r="K1015" s="14"/>
      <c r="L1015" s="14"/>
      <c r="M1015" s="14"/>
      <c r="N1015" s="14"/>
      <c r="O1015" s="14"/>
      <c r="P1015" s="14"/>
      <c r="Q1015" s="14"/>
      <c r="R1015" s="14"/>
      <c r="S1015" s="14"/>
      <c r="T1015" s="14"/>
      <c r="U1015" s="14"/>
      <c r="V1015" s="14"/>
      <c r="W1015" s="14"/>
      <c r="X1015" s="14"/>
      <c r="Y1015" s="14"/>
      <c r="Z1015" s="14"/>
      <c r="AA1015" s="14"/>
    </row>
    <row r="1016" spans="1:27" ht="13" x14ac:dyDescent="0.15">
      <c r="A1016" s="14"/>
      <c r="B1016" s="14"/>
      <c r="C1016" s="14"/>
      <c r="D1016" s="14"/>
      <c r="E1016" s="14"/>
      <c r="F1016" s="14"/>
      <c r="G1016" s="14"/>
      <c r="H1016" s="14"/>
      <c r="I1016" s="14"/>
      <c r="J1016" s="24"/>
      <c r="K1016" s="14"/>
      <c r="L1016" s="14"/>
      <c r="M1016" s="14"/>
      <c r="N1016" s="14"/>
      <c r="O1016" s="14"/>
      <c r="P1016" s="14"/>
      <c r="Q1016" s="14"/>
      <c r="R1016" s="14"/>
      <c r="S1016" s="14"/>
      <c r="T1016" s="14"/>
      <c r="U1016" s="14"/>
      <c r="V1016" s="14"/>
      <c r="W1016" s="14"/>
      <c r="X1016" s="14"/>
      <c r="Y1016" s="14"/>
      <c r="Z1016" s="14"/>
      <c r="AA1016" s="14"/>
    </row>
    <row r="1017" spans="1:27" ht="13" x14ac:dyDescent="0.15">
      <c r="A1017" s="14"/>
      <c r="B1017" s="14"/>
      <c r="C1017" s="14"/>
      <c r="D1017" s="14"/>
      <c r="E1017" s="14"/>
      <c r="F1017" s="14"/>
      <c r="G1017" s="14"/>
      <c r="H1017" s="14"/>
      <c r="I1017" s="14"/>
      <c r="J1017" s="24"/>
      <c r="K1017" s="14"/>
      <c r="L1017" s="14"/>
      <c r="M1017" s="14"/>
      <c r="N1017" s="14"/>
      <c r="O1017" s="14"/>
      <c r="P1017" s="14"/>
      <c r="Q1017" s="14"/>
      <c r="R1017" s="14"/>
      <c r="S1017" s="14"/>
      <c r="T1017" s="14"/>
      <c r="U1017" s="14"/>
      <c r="V1017" s="14"/>
      <c r="W1017" s="14"/>
      <c r="X1017" s="14"/>
      <c r="Y1017" s="14"/>
      <c r="Z1017" s="14"/>
      <c r="AA1017" s="14"/>
    </row>
    <row r="1018" spans="1:27" ht="13" x14ac:dyDescent="0.15">
      <c r="A1018" s="14"/>
      <c r="B1018" s="14"/>
      <c r="C1018" s="14"/>
      <c r="D1018" s="14"/>
      <c r="E1018" s="14"/>
      <c r="F1018" s="14"/>
      <c r="G1018" s="14"/>
      <c r="H1018" s="14"/>
      <c r="I1018" s="14"/>
      <c r="J1018" s="24"/>
      <c r="K1018" s="14"/>
      <c r="L1018" s="14"/>
      <c r="M1018" s="14"/>
      <c r="N1018" s="14"/>
      <c r="O1018" s="14"/>
      <c r="P1018" s="14"/>
      <c r="Q1018" s="14"/>
      <c r="R1018" s="14"/>
      <c r="S1018" s="14"/>
      <c r="T1018" s="14"/>
      <c r="U1018" s="14"/>
      <c r="V1018" s="14"/>
      <c r="W1018" s="14"/>
      <c r="X1018" s="14"/>
      <c r="Y1018" s="14"/>
      <c r="Z1018" s="14"/>
      <c r="AA1018" s="14"/>
    </row>
    <row r="1019" spans="1:27" ht="13" x14ac:dyDescent="0.15">
      <c r="A1019" s="14"/>
      <c r="B1019" s="14"/>
      <c r="C1019" s="14"/>
      <c r="D1019" s="14"/>
      <c r="E1019" s="14"/>
      <c r="F1019" s="14"/>
      <c r="G1019" s="14"/>
      <c r="H1019" s="14"/>
      <c r="I1019" s="14"/>
      <c r="J1019" s="24"/>
      <c r="K1019" s="14"/>
      <c r="L1019" s="14"/>
      <c r="M1019" s="14"/>
      <c r="N1019" s="14"/>
      <c r="O1019" s="14"/>
      <c r="P1019" s="14"/>
      <c r="Q1019" s="14"/>
      <c r="R1019" s="14"/>
      <c r="S1019" s="14"/>
      <c r="T1019" s="14"/>
      <c r="U1019" s="14"/>
      <c r="V1019" s="14"/>
      <c r="W1019" s="14"/>
      <c r="X1019" s="14"/>
      <c r="Y1019" s="14"/>
      <c r="Z1019" s="14"/>
      <c r="AA1019" s="14"/>
    </row>
    <row r="1020" spans="1:27" ht="13" x14ac:dyDescent="0.15">
      <c r="A1020" s="14"/>
      <c r="B1020" s="14"/>
      <c r="C1020" s="14"/>
      <c r="D1020" s="14"/>
      <c r="E1020" s="14"/>
      <c r="F1020" s="14"/>
      <c r="G1020" s="14"/>
      <c r="H1020" s="14"/>
      <c r="I1020" s="14"/>
      <c r="J1020" s="24"/>
      <c r="K1020" s="14"/>
      <c r="L1020" s="14"/>
      <c r="M1020" s="14"/>
      <c r="N1020" s="14"/>
      <c r="O1020" s="14"/>
      <c r="P1020" s="14"/>
      <c r="Q1020" s="14"/>
      <c r="R1020" s="14"/>
      <c r="S1020" s="14"/>
      <c r="T1020" s="14"/>
      <c r="U1020" s="14"/>
      <c r="V1020" s="14"/>
      <c r="W1020" s="14"/>
      <c r="X1020" s="14"/>
      <c r="Y1020" s="14"/>
      <c r="Z1020" s="14"/>
      <c r="AA1020" s="14"/>
    </row>
    <row r="1021" spans="1:27" ht="13" x14ac:dyDescent="0.15">
      <c r="A1021" s="14"/>
      <c r="B1021" s="14"/>
      <c r="C1021" s="14"/>
      <c r="D1021" s="14"/>
      <c r="E1021" s="14"/>
      <c r="F1021" s="14"/>
      <c r="G1021" s="14"/>
      <c r="H1021" s="14"/>
      <c r="I1021" s="14"/>
      <c r="J1021" s="24"/>
      <c r="K1021" s="14"/>
      <c r="L1021" s="14"/>
      <c r="M1021" s="14"/>
      <c r="N1021" s="14"/>
      <c r="O1021" s="14"/>
      <c r="P1021" s="14"/>
      <c r="Q1021" s="14"/>
      <c r="R1021" s="14"/>
      <c r="S1021" s="14"/>
      <c r="T1021" s="14"/>
      <c r="U1021" s="14"/>
      <c r="V1021" s="14"/>
      <c r="W1021" s="14"/>
      <c r="X1021" s="14"/>
      <c r="Y1021" s="14"/>
      <c r="Z1021" s="14"/>
      <c r="AA1021" s="14"/>
    </row>
  </sheetData>
  <autoFilter ref="A1:J1021"/>
  <pageMargins left="0.7" right="0.7" top="0.75" bottom="0.75" header="0.3" footer="0.3"/>
  <legacyDrawing r:id="rId1"/>
  <extLst>
    <ext xmlns:x14="http://schemas.microsoft.com/office/spreadsheetml/2009/9/main" uri="{CCE6A557-97BC-4b89-ADB6-D9C93CAAB3DF}">
      <x14:dataValidations xmlns:xm="http://schemas.microsoft.com/office/excel/2006/main" count="1">
        <x14:dataValidation type="list" allowBlank="1" showDropDown="1">
          <x14:formula1>
            <xm:f>'Resumen recetas productos'!$B$2:$B1021</xm:f>
          </x14:formula1>
          <xm:sqref>D2:D1021</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outlinePr summaryBelow="0" summaryRight="0"/>
  </sheetPr>
  <dimension ref="A1:AB1027"/>
  <sheetViews>
    <sheetView workbookViewId="0">
      <pane xSplit="2" ySplit="1" topLeftCell="C70" activePane="bottomRight" state="frozen"/>
      <selection pane="topRight" activeCell="C1" sqref="C1"/>
      <selection pane="bottomLeft" activeCell="A2" sqref="A2"/>
      <selection pane="bottomRight" activeCell="L1" sqref="L1"/>
    </sheetView>
  </sheetViews>
  <sheetFormatPr baseColWidth="10" defaultColWidth="14.5" defaultRowHeight="15.75" customHeight="1" x14ac:dyDescent="0.15"/>
  <cols>
    <col min="1" max="1" width="10" customWidth="1"/>
    <col min="2" max="2" width="29.6640625" customWidth="1"/>
    <col min="3" max="3" width="26.5" customWidth="1"/>
    <col min="4" max="4" width="15.1640625" customWidth="1"/>
    <col min="5" max="11" width="15" customWidth="1"/>
  </cols>
  <sheetData>
    <row r="1" spans="1:28" ht="15.75" customHeight="1" x14ac:dyDescent="0.15">
      <c r="A1" s="2" t="s">
        <v>5</v>
      </c>
      <c r="B1" s="2" t="s">
        <v>10</v>
      </c>
      <c r="C1" s="2" t="s">
        <v>11</v>
      </c>
      <c r="D1" s="2" t="s">
        <v>12</v>
      </c>
      <c r="E1" s="2" t="s">
        <v>13</v>
      </c>
      <c r="F1" s="2" t="s">
        <v>14</v>
      </c>
      <c r="G1" s="2" t="s">
        <v>15</v>
      </c>
      <c r="H1" s="2" t="s">
        <v>16</v>
      </c>
      <c r="I1" s="2" t="s">
        <v>17</v>
      </c>
      <c r="J1" s="2" t="s">
        <v>18</v>
      </c>
      <c r="K1" s="2" t="s">
        <v>19</v>
      </c>
      <c r="L1" s="2" t="s">
        <v>20</v>
      </c>
      <c r="M1" s="2" t="s">
        <v>21</v>
      </c>
      <c r="N1" s="5"/>
      <c r="O1" s="5"/>
      <c r="P1" s="5"/>
      <c r="Q1" s="5"/>
      <c r="R1" s="5"/>
      <c r="S1" s="5"/>
      <c r="T1" s="5"/>
      <c r="U1" s="5"/>
      <c r="V1" s="5"/>
      <c r="W1" s="5"/>
      <c r="X1" s="5"/>
      <c r="Y1" s="5"/>
      <c r="Z1" s="5"/>
      <c r="AA1" s="5"/>
      <c r="AB1" s="5"/>
    </row>
    <row r="2" spans="1:28" ht="15.75" customHeight="1" x14ac:dyDescent="0.15">
      <c r="A2" s="7">
        <v>1001</v>
      </c>
      <c r="B2" s="7" t="str">
        <f t="array" ref="B2">INDEX(Productos!$A:B,MATCH($A2,Productos!$A:$A),COLUMN(B2))</f>
        <v>Arroz grano corto</v>
      </c>
      <c r="C2" s="9" t="str">
        <f t="array" ref="C2">INDEX(Productos!$A:C,MATCH($A2,Productos!$A:$A),COLUMN(C2))</f>
        <v>Arroz crudo grano corto, especial para sushi</v>
      </c>
      <c r="D2" s="7">
        <f ca="1">IFERROR(__xludf.DUMMYFUNCTION("COUNT(FILTER(Ingredientes!A:A,Ingredientes!A:A=A2))"),0)</f>
        <v>0</v>
      </c>
      <c r="E2" s="15" t="str">
        <f ca="1">IFERROR(__xludf.DUMMYFUNCTION("TRANSPOSE(IFERROR((FILTER(Ingredientes!D:D,A2=Ingredientes!A:A))))"),"")</f>
        <v/>
      </c>
      <c r="F2" s="15"/>
      <c r="G2" s="15"/>
      <c r="H2" s="15"/>
      <c r="I2" s="16"/>
      <c r="J2" s="16"/>
      <c r="K2" s="7">
        <f ca="1">IFERROR(__xludf.DUMMYFUNCTION("sum(iferror(filter(Ingredientes!J:J,Ingredientes!A:A=A2)))"),0)</f>
        <v>0</v>
      </c>
      <c r="L2" s="7">
        <f ca="1">IFERROR(__xludf.DUMMYFUNCTION("sum(filter(Productos!K:K,Productos!A:A=A2))"),10)</f>
        <v>10</v>
      </c>
      <c r="M2" s="19" t="str">
        <f t="array" ref="M2">INDEX(Productos!$AC:AC,MATCH($A2,Productos!$A:$A),1)</f>
        <v>fabrica</v>
      </c>
      <c r="N2" s="19"/>
      <c r="O2" s="19"/>
      <c r="P2" s="19"/>
      <c r="Q2" s="19"/>
      <c r="R2" s="19"/>
      <c r="S2" s="19"/>
      <c r="T2" s="19"/>
      <c r="U2" s="19"/>
      <c r="V2" s="19"/>
      <c r="W2" s="19"/>
      <c r="X2" s="19"/>
      <c r="Y2" s="19"/>
      <c r="Z2" s="19"/>
      <c r="AA2" s="19"/>
      <c r="AB2" s="19"/>
    </row>
    <row r="3" spans="1:28" ht="15.75" customHeight="1" x14ac:dyDescent="0.15">
      <c r="A3" s="7">
        <v>1002</v>
      </c>
      <c r="B3" s="7" t="str">
        <f t="array" ref="B3">INDEX(Productos!$A:B,MATCH($A3,Productos!$A:$A),COLUMN(B3))</f>
        <v>Vinagre de arroz</v>
      </c>
      <c r="C3" s="9">
        <f t="array" ref="C3">INDEX(Productos!$A:C,MATCH($A3,Productos!$A:$A),COLUMN(C3))</f>
        <v>0</v>
      </c>
      <c r="D3" s="7">
        <f ca="1">IFERROR(__xludf.DUMMYFUNCTION("COUNT(FILTER(Ingredientes!A:A,Ingredientes!A:A=A3))"),0)</f>
        <v>0</v>
      </c>
      <c r="E3" s="15" t="str">
        <f ca="1">IFERROR(__xludf.DUMMYFUNCTION("TRANSPOSE(IFERROR((FILTER(Ingredientes!D:D,A3=Ingredientes!A:A))))"),"")</f>
        <v/>
      </c>
      <c r="F3" s="15"/>
      <c r="G3" s="15"/>
      <c r="H3" s="15"/>
      <c r="I3" s="16"/>
      <c r="J3" s="16"/>
      <c r="K3" s="7">
        <f ca="1">IFERROR(__xludf.DUMMYFUNCTION("sum(iferror(filter(Ingredientes!J:J,Ingredientes!A:A=A3)))"),0)</f>
        <v>0</v>
      </c>
      <c r="L3" s="7">
        <f ca="1">IFERROR(__xludf.DUMMYFUNCTION("sum(filter(Productos!K:K,Productos!A:A=A3))"),10)</f>
        <v>10</v>
      </c>
      <c r="M3" s="19" t="str">
        <f t="array" ref="M3">INDEX(Productos!$AC:AC,MATCH($A3,Productos!$A:$A),1)</f>
        <v>fabrica</v>
      </c>
      <c r="N3" s="19"/>
      <c r="O3" s="19"/>
      <c r="P3" s="19"/>
      <c r="Q3" s="19"/>
      <c r="R3" s="19"/>
      <c r="S3" s="19"/>
      <c r="T3" s="19"/>
      <c r="U3" s="19"/>
      <c r="V3" s="19"/>
      <c r="W3" s="19"/>
      <c r="X3" s="19"/>
      <c r="Y3" s="19"/>
      <c r="Z3" s="19"/>
      <c r="AA3" s="19"/>
      <c r="AB3" s="19"/>
    </row>
    <row r="4" spans="1:28" ht="15.75" customHeight="1" x14ac:dyDescent="0.15">
      <c r="A4" s="7">
        <v>1003</v>
      </c>
      <c r="B4" s="7" t="str">
        <f t="array" ref="B4">INDEX(Productos!$A:B,MATCH($A4,Productos!$A:$A),COLUMN(B4))</f>
        <v>Azúcar</v>
      </c>
      <c r="C4" s="9" t="str">
        <f t="array" ref="C4">INDEX(Productos!$A:C,MATCH($A4,Productos!$A:$A),COLUMN(C4))</f>
        <v>Azúcar granel</v>
      </c>
      <c r="D4" s="7">
        <f ca="1">IFERROR(__xludf.DUMMYFUNCTION("COUNT(FILTER(Ingredientes!A:A,Ingredientes!A:A=A4))"),0)</f>
        <v>0</v>
      </c>
      <c r="E4" s="15" t="str">
        <f ca="1">IFERROR(__xludf.DUMMYFUNCTION("TRANSPOSE(IFERROR((FILTER(Ingredientes!D:D,A4=Ingredientes!A:A))))"),"")</f>
        <v/>
      </c>
      <c r="F4" s="15"/>
      <c r="G4" s="15"/>
      <c r="H4" s="15"/>
      <c r="I4" s="16"/>
      <c r="J4" s="16"/>
      <c r="K4" s="7">
        <f ca="1">IFERROR(__xludf.DUMMYFUNCTION("sum(iferror(filter(Ingredientes!J:J,Ingredientes!A:A=A4)))"),0)</f>
        <v>0</v>
      </c>
      <c r="L4" s="7">
        <f ca="1">IFERROR(__xludf.DUMMYFUNCTION("sum(filter(Productos!K:K,Productos!A:A=A4))"),100)</f>
        <v>100</v>
      </c>
      <c r="M4" s="19" t="str">
        <f t="array" ref="M4">INDEX(Productos!$AC:AC,MATCH($A4,Productos!$A:$A),1)</f>
        <v>fabrica</v>
      </c>
      <c r="N4" s="19"/>
      <c r="O4" s="19"/>
      <c r="P4" s="19"/>
      <c r="Q4" s="19"/>
      <c r="R4" s="19"/>
      <c r="S4" s="19"/>
      <c r="T4" s="19"/>
      <c r="U4" s="19"/>
      <c r="V4" s="19"/>
      <c r="W4" s="19"/>
      <c r="X4" s="19"/>
      <c r="Y4" s="19"/>
      <c r="Z4" s="19"/>
      <c r="AA4" s="19"/>
      <c r="AB4" s="19"/>
    </row>
    <row r="5" spans="1:28" ht="15.75" customHeight="1" x14ac:dyDescent="0.15">
      <c r="A5" s="7">
        <v>1004</v>
      </c>
      <c r="B5" s="7" t="str">
        <f t="array" ref="B5">INDEX(Productos!$A:B,MATCH($A5,Productos!$A:$A),COLUMN(B5))</f>
        <v>Sal</v>
      </c>
      <c r="C5" s="9" t="str">
        <f t="array" ref="C5">INDEX(Productos!$A:C,MATCH($A5,Productos!$A:$A),COLUMN(C5))</f>
        <v>Sal granel</v>
      </c>
      <c r="D5" s="7">
        <f ca="1">IFERROR(__xludf.DUMMYFUNCTION("COUNT(FILTER(Ingredientes!A:A,Ingredientes!A:A=A5))"),0)</f>
        <v>0</v>
      </c>
      <c r="E5" s="15" t="str">
        <f ca="1">IFERROR(__xludf.DUMMYFUNCTION("TRANSPOSE(IFERROR((FILTER(Ingredientes!D:D,A5=Ingredientes!A:A))))"),"")</f>
        <v/>
      </c>
      <c r="F5" s="15"/>
      <c r="G5" s="15"/>
      <c r="H5" s="15"/>
      <c r="I5" s="16"/>
      <c r="J5" s="16"/>
      <c r="K5" s="7">
        <f ca="1">IFERROR(__xludf.DUMMYFUNCTION("sum(iferror(filter(Ingredientes!J:J,Ingredientes!A:A=A5)))"),0)</f>
        <v>0</v>
      </c>
      <c r="L5" s="7">
        <f ca="1">IFERROR(__xludf.DUMMYFUNCTION("sum(filter(Productos!K:K,Productos!A:A=A5))"),100)</f>
        <v>100</v>
      </c>
      <c r="M5" s="19" t="str">
        <f t="array" ref="M5">INDEX(Productos!$AC:AC,MATCH($A5,Productos!$A:$A),1)</f>
        <v>fabrica</v>
      </c>
      <c r="N5" s="19"/>
      <c r="O5" s="19"/>
      <c r="P5" s="19"/>
      <c r="Q5" s="19"/>
      <c r="R5" s="19"/>
      <c r="S5" s="19"/>
      <c r="T5" s="19"/>
      <c r="U5" s="19"/>
      <c r="V5" s="19"/>
      <c r="W5" s="19"/>
      <c r="X5" s="19"/>
      <c r="Y5" s="19"/>
      <c r="Z5" s="19"/>
      <c r="AA5" s="19"/>
      <c r="AB5" s="19"/>
    </row>
    <row r="6" spans="1:28" ht="15.75" customHeight="1" x14ac:dyDescent="0.15">
      <c r="A6" s="7">
        <v>1005</v>
      </c>
      <c r="B6" s="7" t="str">
        <f t="array" ref="B6">INDEX(Productos!$A:B,MATCH($A6,Productos!$A:$A),COLUMN(B6))</f>
        <v>Kanikama entero</v>
      </c>
      <c r="C6" s="9">
        <f t="array" ref="C6">INDEX(Productos!$A:C,MATCH($A6,Productos!$A:$A),COLUMN(C6))</f>
        <v>0</v>
      </c>
      <c r="D6" s="7">
        <f ca="1">IFERROR(__xludf.DUMMYFUNCTION("COUNT(FILTER(Ingredientes!A:A,Ingredientes!A:A=A6))"),0)</f>
        <v>0</v>
      </c>
      <c r="E6" s="15" t="str">
        <f ca="1">IFERROR(__xludf.DUMMYFUNCTION("TRANSPOSE(IFERROR((FILTER(Ingredientes!D:D,A6=Ingredientes!A:A))))"),"")</f>
        <v/>
      </c>
      <c r="F6" s="15"/>
      <c r="G6" s="15"/>
      <c r="H6" s="15"/>
      <c r="I6" s="16"/>
      <c r="J6" s="16"/>
      <c r="K6" s="7">
        <f ca="1">IFERROR(__xludf.DUMMYFUNCTION("sum(iferror(filter(Ingredientes!J:J,Ingredientes!A:A=A6)))"),0)</f>
        <v>0</v>
      </c>
      <c r="L6" s="7">
        <f ca="1">IFERROR(__xludf.DUMMYFUNCTION("sum(filter(Productos!K:K,Productos!A:A=A6))"),5)</f>
        <v>5</v>
      </c>
      <c r="M6" s="19" t="str">
        <f t="array" ref="M6">INDEX(Productos!$AC:AC,MATCH($A6,Productos!$A:$A),1)</f>
        <v>fabrica</v>
      </c>
      <c r="N6" s="19"/>
      <c r="O6" s="19"/>
      <c r="P6" s="19"/>
      <c r="Q6" s="19"/>
      <c r="R6" s="19"/>
      <c r="S6" s="19"/>
      <c r="T6" s="19"/>
      <c r="U6" s="19"/>
      <c r="V6" s="19"/>
      <c r="W6" s="19"/>
      <c r="X6" s="19"/>
      <c r="Y6" s="19"/>
      <c r="Z6" s="19"/>
      <c r="AA6" s="19"/>
      <c r="AB6" s="19"/>
    </row>
    <row r="7" spans="1:28" ht="15.75" customHeight="1" x14ac:dyDescent="0.15">
      <c r="A7" s="7">
        <v>1006</v>
      </c>
      <c r="B7" s="7" t="str">
        <f t="array" ref="B7">INDEX(Productos!$A:B,MATCH($A7,Productos!$A:$A),COLUMN(B7))</f>
        <v>Camarón</v>
      </c>
      <c r="C7" s="9" t="str">
        <f t="array" ref="C7">INDEX(Productos!$A:C,MATCH($A7,Productos!$A:$A),COLUMN(C7))</f>
        <v>Camarón congelado a granel</v>
      </c>
      <c r="D7" s="7">
        <f ca="1">IFERROR(__xludf.DUMMYFUNCTION("COUNT(FILTER(Ingredientes!A:A,Ingredientes!A:A=A7))"),0)</f>
        <v>0</v>
      </c>
      <c r="E7" s="15" t="str">
        <f ca="1">IFERROR(__xludf.DUMMYFUNCTION("TRANSPOSE(IFERROR((FILTER(Ingredientes!D:D,A7=Ingredientes!A:A))))"),"")</f>
        <v/>
      </c>
      <c r="F7" s="15"/>
      <c r="G7" s="15"/>
      <c r="H7" s="15"/>
      <c r="I7" s="16"/>
      <c r="J7" s="16"/>
      <c r="K7" s="7">
        <f ca="1">IFERROR(__xludf.DUMMYFUNCTION("sum(iferror(filter(Ingredientes!J:J,Ingredientes!A:A=A7)))"),0)</f>
        <v>0</v>
      </c>
      <c r="L7" s="7">
        <f ca="1">IFERROR(__xludf.DUMMYFUNCTION("sum(filter(Productos!K:K,Productos!A:A=A7))"),1)</f>
        <v>1</v>
      </c>
      <c r="M7" s="19" t="str">
        <f t="array" ref="M7">INDEX(Productos!$AC:AC,MATCH($A7,Productos!$A:$A),1)</f>
        <v>fabrica</v>
      </c>
      <c r="N7" s="19"/>
      <c r="O7" s="19"/>
      <c r="P7" s="19"/>
      <c r="Q7" s="19"/>
      <c r="R7" s="19"/>
      <c r="S7" s="19"/>
      <c r="T7" s="19"/>
      <c r="U7" s="19"/>
      <c r="V7" s="19"/>
      <c r="W7" s="19"/>
      <c r="X7" s="19"/>
      <c r="Y7" s="19"/>
      <c r="Z7" s="19"/>
      <c r="AA7" s="19"/>
      <c r="AB7" s="19"/>
    </row>
    <row r="8" spans="1:28" ht="15.75" customHeight="1" x14ac:dyDescent="0.15">
      <c r="A8" s="7">
        <v>1007</v>
      </c>
      <c r="B8" s="7" t="str">
        <f t="array" ref="B8">INDEX(Productos!$A:B,MATCH($A8,Productos!$A:$A),COLUMN(B8))</f>
        <v>Filete de salmón</v>
      </c>
      <c r="C8" s="9" t="str">
        <f t="array" ref="C8">INDEX(Productos!$A:C,MATCH($A8,Productos!$A:$A),COLUMN(C8))</f>
        <v>Filete de salmón fresco</v>
      </c>
      <c r="D8" s="7">
        <f ca="1">IFERROR(__xludf.DUMMYFUNCTION("COUNT(FILTER(Ingredientes!A:A,Ingredientes!A:A=A8))"),0)</f>
        <v>0</v>
      </c>
      <c r="E8" s="15" t="str">
        <f ca="1">IFERROR(__xludf.DUMMYFUNCTION("TRANSPOSE(IFERROR((FILTER(Ingredientes!D:D,A8=Ingredientes!A:A))))"),"")</f>
        <v/>
      </c>
      <c r="F8" s="15"/>
      <c r="G8" s="15"/>
      <c r="H8" s="15"/>
      <c r="I8" s="16"/>
      <c r="J8" s="16"/>
      <c r="K8" s="7">
        <f ca="1">IFERROR(__xludf.DUMMYFUNCTION("sum(iferror(filter(Ingredientes!J:J,Ingredientes!A:A=A8)))"),0)</f>
        <v>0</v>
      </c>
      <c r="L8" s="7">
        <f ca="1">IFERROR(__xludf.DUMMYFUNCTION("sum(filter(Productos!K:K,Productos!A:A=A8))"),8)</f>
        <v>8</v>
      </c>
      <c r="M8" s="19" t="str">
        <f t="array" ref="M8">INDEX(Productos!$AC:AC,MATCH($A8,Productos!$A:$A),1)</f>
        <v>fabrica</v>
      </c>
      <c r="N8" s="19"/>
      <c r="O8" s="19"/>
      <c r="P8" s="19"/>
      <c r="Q8" s="19"/>
      <c r="R8" s="19"/>
      <c r="S8" s="19"/>
      <c r="T8" s="19"/>
      <c r="U8" s="19"/>
      <c r="V8" s="19"/>
      <c r="W8" s="19"/>
      <c r="X8" s="19"/>
      <c r="Y8" s="19"/>
      <c r="Z8" s="19"/>
      <c r="AA8" s="19"/>
      <c r="AB8" s="19"/>
    </row>
    <row r="9" spans="1:28" ht="15.75" customHeight="1" x14ac:dyDescent="0.15">
      <c r="A9" s="7">
        <v>1008</v>
      </c>
      <c r="B9" s="7" t="str">
        <f t="array" ref="B9">INDEX(Productos!$A:B,MATCH($A9,Productos!$A:$A),COLUMN(B9))</f>
        <v>Filete de salmón ahumado</v>
      </c>
      <c r="C9" s="9" t="str">
        <f t="array" ref="C9">INDEX(Productos!$A:C,MATCH($A9,Productos!$A:$A),COLUMN(C9))</f>
        <v>Filete de salmón ahudo para preparaciones</v>
      </c>
      <c r="D9" s="7">
        <f ca="1">IFERROR(__xludf.DUMMYFUNCTION("COUNT(FILTER(Ingredientes!A:A,Ingredientes!A:A=A9))"),0)</f>
        <v>0</v>
      </c>
      <c r="E9" s="15" t="str">
        <f ca="1">IFERROR(__xludf.DUMMYFUNCTION("TRANSPOSE(IFERROR((FILTER(Ingredientes!D:D,A9=Ingredientes!A:A))))"),"")</f>
        <v/>
      </c>
      <c r="F9" s="15"/>
      <c r="G9" s="15"/>
      <c r="H9" s="15"/>
      <c r="I9" s="16"/>
      <c r="J9" s="16"/>
      <c r="K9" s="7">
        <f ca="1">IFERROR(__xludf.DUMMYFUNCTION("sum(iferror(filter(Ingredientes!J:J,Ingredientes!A:A=A9)))"),0)</f>
        <v>0</v>
      </c>
      <c r="L9" s="7">
        <f ca="1">IFERROR(__xludf.DUMMYFUNCTION("sum(filter(Productos!K:K,Productos!A:A=A9))"),10)</f>
        <v>10</v>
      </c>
      <c r="M9" s="19" t="str">
        <f t="array" ref="M9">INDEX(Productos!$AC:AC,MATCH($A9,Productos!$A:$A),1)</f>
        <v>fabrica</v>
      </c>
      <c r="N9" s="19"/>
      <c r="O9" s="19"/>
      <c r="P9" s="19"/>
      <c r="Q9" s="19"/>
      <c r="R9" s="19"/>
      <c r="S9" s="19"/>
      <c r="T9" s="19"/>
      <c r="U9" s="19"/>
      <c r="V9" s="19"/>
      <c r="W9" s="19"/>
      <c r="X9" s="19"/>
      <c r="Y9" s="19"/>
      <c r="Z9" s="19"/>
      <c r="AA9" s="19"/>
      <c r="AB9" s="19"/>
    </row>
    <row r="10" spans="1:28" ht="15.75" customHeight="1" x14ac:dyDescent="0.15">
      <c r="A10" s="7">
        <v>1009</v>
      </c>
      <c r="B10" s="7" t="str">
        <f t="array" ref="B10">INDEX(Productos!$A:B,MATCH($A10,Productos!$A:$A),COLUMN(B10))</f>
        <v>Filete de atún</v>
      </c>
      <c r="C10" s="9" t="str">
        <f t="array" ref="C10">INDEX(Productos!$A:C,MATCH($A10,Productos!$A:$A),COLUMN(C10))</f>
        <v>Filete de atún fresco</v>
      </c>
      <c r="D10" s="7">
        <f ca="1">IFERROR(__xludf.DUMMYFUNCTION("COUNT(FILTER(Ingredientes!A:A,Ingredientes!A:A=A10))"),0)</f>
        <v>0</v>
      </c>
      <c r="E10" s="15" t="str">
        <f ca="1">IFERROR(__xludf.DUMMYFUNCTION("TRANSPOSE(IFERROR((FILTER(Ingredientes!D:D,A10=Ingredientes!A:A))))"),"")</f>
        <v/>
      </c>
      <c r="F10" s="15"/>
      <c r="G10" s="15"/>
      <c r="H10" s="15"/>
      <c r="I10" s="16"/>
      <c r="J10" s="16"/>
      <c r="K10" s="7">
        <f ca="1">IFERROR(__xludf.DUMMYFUNCTION("sum(iferror(filter(Ingredientes!J:J,Ingredientes!A:A=A10)))"),0)</f>
        <v>0</v>
      </c>
      <c r="L10" s="7">
        <f ca="1">IFERROR(__xludf.DUMMYFUNCTION("sum(filter(Productos!K:K,Productos!A:A=A10))"),3)</f>
        <v>3</v>
      </c>
      <c r="M10" s="19" t="str">
        <f t="array" ref="M10">INDEX(Productos!$AC:AC,MATCH($A10,Productos!$A:$A),1)</f>
        <v>fabrica</v>
      </c>
      <c r="N10" s="19"/>
      <c r="O10" s="19"/>
      <c r="P10" s="19"/>
      <c r="Q10" s="19"/>
      <c r="R10" s="19"/>
      <c r="S10" s="19"/>
      <c r="T10" s="19"/>
      <c r="U10" s="19"/>
      <c r="V10" s="19"/>
      <c r="W10" s="19"/>
      <c r="X10" s="19"/>
      <c r="Y10" s="19"/>
      <c r="Z10" s="19"/>
      <c r="AA10" s="19"/>
      <c r="AB10" s="19"/>
    </row>
    <row r="11" spans="1:28" ht="15.75" customHeight="1" x14ac:dyDescent="0.15">
      <c r="A11" s="7">
        <v>1010</v>
      </c>
      <c r="B11" s="7" t="str">
        <f t="array" ref="B11">INDEX(Productos!$A:B,MATCH($A11,Productos!$A:$A),COLUMN(B11))</f>
        <v>Palta</v>
      </c>
      <c r="C11" s="9" t="str">
        <f t="array" ref="C11">INDEX(Productos!$A:C,MATCH($A11,Productos!$A:$A),COLUMN(C11))</f>
        <v>Palta entera</v>
      </c>
      <c r="D11" s="7">
        <f ca="1">IFERROR(__xludf.DUMMYFUNCTION("COUNT(FILTER(Ingredientes!A:A,Ingredientes!A:A=A11))"),0)</f>
        <v>0</v>
      </c>
      <c r="E11" s="15" t="str">
        <f ca="1">IFERROR(__xludf.DUMMYFUNCTION("TRANSPOSE(IFERROR((FILTER(Ingredientes!D:D,A11=Ingredientes!A:A))))"),"")</f>
        <v/>
      </c>
      <c r="F11" s="16"/>
      <c r="G11" s="16"/>
      <c r="H11" s="16"/>
      <c r="I11" s="16"/>
      <c r="J11" s="16"/>
      <c r="K11" s="7">
        <f ca="1">IFERROR(__xludf.DUMMYFUNCTION("sum(iferror(filter(Ingredientes!J:J,Ingredientes!A:A=A11)))"),0)</f>
        <v>0</v>
      </c>
      <c r="L11" s="7">
        <f ca="1">IFERROR(__xludf.DUMMYFUNCTION("sum(filter(Productos!K:K,Productos!A:A=A11))"),5)</f>
        <v>5</v>
      </c>
      <c r="M11" s="19" t="str">
        <f t="array" ref="M11">INDEX(Productos!$AC:AC,MATCH($A11,Productos!$A:$A),1)</f>
        <v>fabrica</v>
      </c>
      <c r="N11" s="19"/>
      <c r="O11" s="19"/>
      <c r="P11" s="19"/>
      <c r="Q11" s="19"/>
      <c r="R11" s="19"/>
      <c r="S11" s="19"/>
      <c r="T11" s="19"/>
      <c r="U11" s="19"/>
      <c r="V11" s="19"/>
      <c r="W11" s="19"/>
      <c r="X11" s="19"/>
      <c r="Y11" s="19"/>
      <c r="Z11" s="19"/>
      <c r="AA11" s="19"/>
      <c r="AB11" s="19"/>
    </row>
    <row r="12" spans="1:28" ht="15.75" customHeight="1" x14ac:dyDescent="0.15">
      <c r="A12" s="7">
        <v>1011</v>
      </c>
      <c r="B12" s="7" t="str">
        <f t="array" ref="B12">INDEX(Productos!$A:B,MATCH($A12,Productos!$A:$A),COLUMN(B12))</f>
        <v>Sésamo</v>
      </c>
      <c r="C12" s="9" t="str">
        <f t="array" ref="C12">INDEX(Productos!$A:C,MATCH($A12,Productos!$A:$A),COLUMN(C12))</f>
        <v>Sésamo granel</v>
      </c>
      <c r="D12" s="7">
        <f ca="1">IFERROR(__xludf.DUMMYFUNCTION("COUNT(FILTER(Ingredientes!A:A,Ingredientes!A:A=A12))"),0)</f>
        <v>0</v>
      </c>
      <c r="E12" s="15" t="str">
        <f ca="1">IFERROR(__xludf.DUMMYFUNCTION("TRANSPOSE(IFERROR((FILTER(Ingredientes!D:D,A12=Ingredientes!A:A))))"),"")</f>
        <v/>
      </c>
      <c r="F12" s="16"/>
      <c r="G12" s="16"/>
      <c r="H12" s="16"/>
      <c r="I12" s="16"/>
      <c r="J12" s="16"/>
      <c r="K12" s="7">
        <f ca="1">IFERROR(__xludf.DUMMYFUNCTION("sum(iferror(filter(Ingredientes!J:J,Ingredientes!A:A=A12)))"),0)</f>
        <v>0</v>
      </c>
      <c r="L12" s="7">
        <f ca="1">IFERROR(__xludf.DUMMYFUNCTION("sum(filter(Productos!K:K,Productos!A:A=A12))"),4)</f>
        <v>4</v>
      </c>
      <c r="M12" s="19" t="str">
        <f t="array" ref="M12">INDEX(Productos!$AC:AC,MATCH($A12,Productos!$A:$A),1)</f>
        <v>fabrica</v>
      </c>
      <c r="N12" s="19"/>
      <c r="O12" s="19"/>
      <c r="P12" s="19"/>
      <c r="Q12" s="19"/>
      <c r="R12" s="19"/>
      <c r="S12" s="19"/>
      <c r="T12" s="19"/>
      <c r="U12" s="19"/>
      <c r="V12" s="19"/>
      <c r="W12" s="19"/>
      <c r="X12" s="19"/>
      <c r="Y12" s="19"/>
      <c r="Z12" s="19"/>
      <c r="AA12" s="19"/>
      <c r="AB12" s="19"/>
    </row>
    <row r="13" spans="1:28" ht="15.75" customHeight="1" x14ac:dyDescent="0.15">
      <c r="A13" s="7">
        <v>1012</v>
      </c>
      <c r="B13" s="7" t="str">
        <f t="array" ref="B13">INDEX(Productos!$A:B,MATCH($A13,Productos!$A:$A),COLUMN(B13))</f>
        <v>Queso crema</v>
      </c>
      <c r="C13" s="9" t="str">
        <f t="array" ref="C13">INDEX(Productos!$A:C,MATCH($A13,Productos!$A:$A),COLUMN(C13))</f>
        <v>Queso crema granel</v>
      </c>
      <c r="D13" s="7">
        <f ca="1">IFERROR(__xludf.DUMMYFUNCTION("COUNT(FILTER(Ingredientes!A:A,Ingredientes!A:A=A13))"),0)</f>
        <v>0</v>
      </c>
      <c r="E13" s="15" t="str">
        <f ca="1">IFERROR(__xludf.DUMMYFUNCTION("TRANSPOSE(IFERROR((FILTER(Ingredientes!D:D,A13=Ingredientes!A:A))))"),"")</f>
        <v/>
      </c>
      <c r="F13" s="16"/>
      <c r="G13" s="16"/>
      <c r="H13" s="16"/>
      <c r="I13" s="16"/>
      <c r="J13" s="16"/>
      <c r="K13" s="7">
        <f ca="1">IFERROR(__xludf.DUMMYFUNCTION("sum(iferror(filter(Ingredientes!J:J,Ingredientes!A:A=A13)))"),0)</f>
        <v>0</v>
      </c>
      <c r="L13" s="7">
        <f ca="1">IFERROR(__xludf.DUMMYFUNCTION("sum(filter(Productos!K:K,Productos!A:A=A13))"),7)</f>
        <v>7</v>
      </c>
      <c r="M13" s="19" t="str">
        <f t="array" ref="M13">INDEX(Productos!$AC:AC,MATCH($A13,Productos!$A:$A),1)</f>
        <v>fabrica</v>
      </c>
      <c r="N13" s="19"/>
      <c r="O13" s="19"/>
      <c r="P13" s="19"/>
      <c r="Q13" s="19"/>
      <c r="R13" s="19"/>
      <c r="S13" s="19"/>
      <c r="T13" s="19"/>
      <c r="U13" s="19"/>
      <c r="V13" s="19"/>
      <c r="W13" s="19"/>
      <c r="X13" s="19"/>
      <c r="Y13" s="19"/>
      <c r="Z13" s="19"/>
      <c r="AA13" s="19"/>
      <c r="AB13" s="19"/>
    </row>
    <row r="14" spans="1:28" ht="15.75" customHeight="1" x14ac:dyDescent="0.15">
      <c r="A14" s="7">
        <v>1013</v>
      </c>
      <c r="B14" s="7" t="str">
        <f t="array" ref="B14">INDEX(Productos!$A:B,MATCH($A14,Productos!$A:$A),COLUMN(B14))</f>
        <v>Masago</v>
      </c>
      <c r="C14" s="9" t="str">
        <f t="array" ref="C14">INDEX(Productos!$A:C,MATCH($A14,Productos!$A:$A),COLUMN(C14))</f>
        <v>Huevos de Capelán</v>
      </c>
      <c r="D14" s="7">
        <f ca="1">IFERROR(__xludf.DUMMYFUNCTION("COUNT(FILTER(Ingredientes!A:A,Ingredientes!A:A=A14))"),0)</f>
        <v>0</v>
      </c>
      <c r="E14" s="15" t="str">
        <f ca="1">IFERROR(__xludf.DUMMYFUNCTION("TRANSPOSE(IFERROR((FILTER(Ingredientes!D:D,A14=Ingredientes!A:A))))"),"")</f>
        <v/>
      </c>
      <c r="F14" s="16"/>
      <c r="G14" s="16"/>
      <c r="H14" s="16"/>
      <c r="I14" s="16"/>
      <c r="J14" s="16"/>
      <c r="K14" s="7">
        <f ca="1">IFERROR(__xludf.DUMMYFUNCTION("sum(iferror(filter(Ingredientes!J:J,Ingredientes!A:A=A14)))"),0)</f>
        <v>0</v>
      </c>
      <c r="L14" s="7">
        <f ca="1">IFERROR(__xludf.DUMMYFUNCTION("sum(filter(Productos!K:K,Productos!A:A=A14))"),10)</f>
        <v>10</v>
      </c>
      <c r="M14" s="19" t="str">
        <f t="array" ref="M14">INDEX(Productos!$AC:AC,MATCH($A14,Productos!$A:$A),1)</f>
        <v>fabrica</v>
      </c>
      <c r="N14" s="19"/>
      <c r="O14" s="19"/>
      <c r="P14" s="19"/>
      <c r="Q14" s="19"/>
      <c r="R14" s="19"/>
      <c r="S14" s="19"/>
      <c r="T14" s="19"/>
      <c r="U14" s="19"/>
      <c r="V14" s="19"/>
      <c r="W14" s="19"/>
      <c r="X14" s="19"/>
      <c r="Y14" s="19"/>
      <c r="Z14" s="19"/>
      <c r="AA14" s="19"/>
      <c r="AB14" s="19"/>
    </row>
    <row r="15" spans="1:28" ht="15.75" customHeight="1" x14ac:dyDescent="0.15">
      <c r="A15" s="7">
        <v>1014</v>
      </c>
      <c r="B15" s="7" t="str">
        <f t="array" ref="B15">INDEX(Productos!$A:B,MATCH($A15,Productos!$A:$A),COLUMN(B15))</f>
        <v>Cebollín entero</v>
      </c>
      <c r="C15" s="9" t="str">
        <f t="array" ref="C15">INDEX(Productos!$A:C,MATCH($A15,Productos!$A:$A),COLUMN(C15))</f>
        <v>Unidad de cebollín entero, con tallo y hojas</v>
      </c>
      <c r="D15" s="7">
        <f ca="1">IFERROR(__xludf.DUMMYFUNCTION("COUNT(FILTER(Ingredientes!A:A,Ingredientes!A:A=A15))"),0)</f>
        <v>0</v>
      </c>
      <c r="E15" s="15" t="str">
        <f ca="1">IFERROR(__xludf.DUMMYFUNCTION("TRANSPOSE(IFERROR((FILTER(Ingredientes!D:D,A15=Ingredientes!A:A))))"),"")</f>
        <v/>
      </c>
      <c r="F15" s="16"/>
      <c r="G15" s="16"/>
      <c r="H15" s="16"/>
      <c r="I15" s="16"/>
      <c r="J15" s="16"/>
      <c r="K15" s="7">
        <f ca="1">IFERROR(__xludf.DUMMYFUNCTION("sum(iferror(filter(Ingredientes!J:J,Ingredientes!A:A=A15)))"),0)</f>
        <v>0</v>
      </c>
      <c r="L15" s="7">
        <f ca="1">IFERROR(__xludf.DUMMYFUNCTION("sum(filter(Productos!K:K,Productos!A:A=A15))"),5)</f>
        <v>5</v>
      </c>
      <c r="M15" s="19" t="str">
        <f t="array" ref="M15">INDEX(Productos!$AC:AC,MATCH($A15,Productos!$A:$A),1)</f>
        <v>fabrica</v>
      </c>
      <c r="N15" s="19"/>
      <c r="O15" s="19"/>
      <c r="P15" s="19"/>
      <c r="Q15" s="19"/>
      <c r="R15" s="19"/>
      <c r="S15" s="19"/>
      <c r="T15" s="19"/>
      <c r="U15" s="19"/>
      <c r="V15" s="19"/>
      <c r="W15" s="19"/>
      <c r="X15" s="19"/>
      <c r="Y15" s="19"/>
      <c r="Z15" s="19"/>
      <c r="AA15" s="19"/>
      <c r="AB15" s="19"/>
    </row>
    <row r="16" spans="1:28" ht="15.75" customHeight="1" x14ac:dyDescent="0.15">
      <c r="A16" s="7">
        <v>1015</v>
      </c>
      <c r="B16" s="7" t="str">
        <f t="array" ref="B16">INDEX(Productos!$A:B,MATCH($A16,Productos!$A:$A),COLUMN(B16))</f>
        <v>Ciboulette entero</v>
      </c>
      <c r="C16" s="9" t="str">
        <f t="array" ref="C16">INDEX(Productos!$A:C,MATCH($A16,Productos!$A:$A),COLUMN(C16))</f>
        <v>Ciboulette fresco a granel, entero</v>
      </c>
      <c r="D16" s="7">
        <f ca="1">IFERROR(__xludf.DUMMYFUNCTION("COUNT(FILTER(Ingredientes!A:A,Ingredientes!A:A=A16))"),0)</f>
        <v>0</v>
      </c>
      <c r="E16" s="15" t="str">
        <f ca="1">IFERROR(__xludf.DUMMYFUNCTION("TRANSPOSE(IFERROR((FILTER(Ingredientes!D:D,A16=Ingredientes!A:A))))"),"")</f>
        <v/>
      </c>
      <c r="F16" s="16"/>
      <c r="G16" s="16"/>
      <c r="H16" s="16"/>
      <c r="I16" s="16"/>
      <c r="J16" s="16"/>
      <c r="K16" s="7">
        <f ca="1">IFERROR(__xludf.DUMMYFUNCTION("sum(iferror(filter(Ingredientes!J:J,Ingredientes!A:A=A16)))"),0)</f>
        <v>0</v>
      </c>
      <c r="L16" s="7">
        <f ca="1">IFERROR(__xludf.DUMMYFUNCTION("sum(filter(Productos!K:K,Productos!A:A=A16))"),4)</f>
        <v>4</v>
      </c>
      <c r="M16" s="19" t="str">
        <f t="array" ref="M16">INDEX(Productos!$AC:AC,MATCH($A16,Productos!$A:$A),1)</f>
        <v>fabrica</v>
      </c>
      <c r="N16" s="19"/>
      <c r="O16" s="19"/>
      <c r="P16" s="19"/>
      <c r="Q16" s="19"/>
      <c r="R16" s="19"/>
      <c r="S16" s="19"/>
      <c r="T16" s="19"/>
      <c r="U16" s="19"/>
      <c r="V16" s="19"/>
      <c r="W16" s="19"/>
      <c r="X16" s="19"/>
      <c r="Y16" s="19"/>
      <c r="Z16" s="19"/>
      <c r="AA16" s="19"/>
      <c r="AB16" s="19"/>
    </row>
    <row r="17" spans="1:28" ht="15.75" customHeight="1" x14ac:dyDescent="0.15">
      <c r="A17" s="7">
        <v>1016</v>
      </c>
      <c r="B17" s="7" t="str">
        <f t="array" ref="B17">INDEX(Productos!$A:B,MATCH($A17,Productos!$A:$A),COLUMN(B17))</f>
        <v>Nori entero</v>
      </c>
      <c r="C17" s="9" t="str">
        <f t="array" ref="C17">INDEX(Productos!$A:C,MATCH($A17,Productos!$A:$A),COLUMN(C17))</f>
        <v>Alga Nori deshidratada entera</v>
      </c>
      <c r="D17" s="7">
        <f ca="1">IFERROR(__xludf.DUMMYFUNCTION("COUNT(FILTER(Ingredientes!A:A,Ingredientes!A:A=A17))"),0)</f>
        <v>0</v>
      </c>
      <c r="E17" s="15" t="str">
        <f ca="1">IFERROR(__xludf.DUMMYFUNCTION("TRANSPOSE(IFERROR((FILTER(Ingredientes!D:D,A17=Ingredientes!A:A))))"),"")</f>
        <v/>
      </c>
      <c r="F17" s="16"/>
      <c r="G17" s="16"/>
      <c r="H17" s="16"/>
      <c r="I17" s="16"/>
      <c r="J17" s="16"/>
      <c r="K17" s="7">
        <f ca="1">IFERROR(__xludf.DUMMYFUNCTION("sum(iferror(filter(Ingredientes!J:J,Ingredientes!A:A=A17)))"),0)</f>
        <v>0</v>
      </c>
      <c r="L17" s="7">
        <f ca="1">IFERROR(__xludf.DUMMYFUNCTION("sum(filter(Productos!K:K,Productos!A:A=A17))"),8)</f>
        <v>8</v>
      </c>
      <c r="M17" s="19" t="str">
        <f t="array" ref="M17">INDEX(Productos!$AC:AC,MATCH($A17,Productos!$A:$A),1)</f>
        <v>fabrica</v>
      </c>
      <c r="N17" s="19"/>
      <c r="O17" s="19"/>
      <c r="P17" s="19"/>
      <c r="Q17" s="19"/>
      <c r="R17" s="19"/>
      <c r="S17" s="19"/>
      <c r="T17" s="19"/>
      <c r="U17" s="19"/>
      <c r="V17" s="19"/>
      <c r="W17" s="19"/>
      <c r="X17" s="19"/>
      <c r="Y17" s="19"/>
      <c r="Z17" s="19"/>
      <c r="AA17" s="19"/>
      <c r="AB17" s="19"/>
    </row>
    <row r="18" spans="1:28" ht="15.75" customHeight="1" x14ac:dyDescent="0.15">
      <c r="A18" s="7">
        <v>1101</v>
      </c>
      <c r="B18" s="7" t="str">
        <f t="array" ref="B18">INDEX(Productos!$A:B,MATCH($A18,Productos!$A:$A),COLUMN(B18))</f>
        <v>Arroz cocido</v>
      </c>
      <c r="C18" s="9" t="str">
        <f t="array" ref="C18">INDEX(Productos!$A:C,MATCH($A18,Productos!$A:$A),COLUMN(C18))</f>
        <v>Arroz cocido para sushi, con vinagre de arroz, azúcar y sal</v>
      </c>
      <c r="D18" s="7">
        <f ca="1">IFERROR(__xludf.DUMMYFUNCTION("COUNT(FILTER(Ingredientes!A:A,Ingredientes!A:A=A18))"),4)</f>
        <v>4</v>
      </c>
      <c r="E18" s="15" t="str">
        <f ca="1">IFERROR(__xludf.DUMMYFUNCTION("TRANSPOSE(IFERROR((FILTER(Ingredientes!D:D,A18=Ingredientes!A:A))))"),"Arroz grano corto")</f>
        <v>Arroz grano corto</v>
      </c>
      <c r="F18" s="15" t="str">
        <f ca="1">IFERROR(__xludf.DUMMYFUNCTION("""COMPUTED_VALUE"""),"Azúcar")</f>
        <v>Azúcar</v>
      </c>
      <c r="G18" s="15" t="str">
        <f ca="1">IFERROR(__xludf.DUMMYFUNCTION("""COMPUTED_VALUE"""),"Sal")</f>
        <v>Sal</v>
      </c>
      <c r="H18" s="15" t="str">
        <f ca="1">IFERROR(__xludf.DUMMYFUNCTION("""COMPUTED_VALUE"""),"Vinagre de arroz")</f>
        <v>Vinagre de arroz</v>
      </c>
      <c r="I18" s="16"/>
      <c r="J18" s="16"/>
      <c r="K18" s="7">
        <f ca="1">IFERROR(__xludf.DUMMYFUNCTION("sum(iferror(filter(Ingredientes!J:J,Ingredientes!A:A=A18)))"),17)</f>
        <v>17</v>
      </c>
      <c r="L18" s="7">
        <f ca="1">IFERROR(__xludf.DUMMYFUNCTION("sum(filter(Productos!K:K,Productos!A:A=A18))"),10)</f>
        <v>10</v>
      </c>
      <c r="M18" s="19" t="str">
        <f t="array" ref="M18">INDEX(Productos!$AC:AC,MATCH($A18,Productos!$A:$A),1)</f>
        <v>fabrica</v>
      </c>
      <c r="N18" s="19"/>
      <c r="O18" s="19"/>
      <c r="P18" s="19"/>
      <c r="Q18" s="19"/>
      <c r="R18" s="19"/>
      <c r="S18" s="19"/>
      <c r="T18" s="19"/>
      <c r="U18" s="19"/>
      <c r="V18" s="19"/>
      <c r="W18" s="19"/>
      <c r="X18" s="19"/>
      <c r="Y18" s="19"/>
      <c r="Z18" s="19"/>
      <c r="AA18" s="19"/>
      <c r="AB18" s="19"/>
    </row>
    <row r="19" spans="1:28" ht="15.75" customHeight="1" x14ac:dyDescent="0.15">
      <c r="A19" s="7">
        <v>1105</v>
      </c>
      <c r="B19" s="7" t="str">
        <f t="array" ref="B19">INDEX(Productos!$A:B,MATCH($A19,Productos!$A:$A),COLUMN(B19))</f>
        <v>Kanikama para roll</v>
      </c>
      <c r="C19" s="9" t="str">
        <f t="array" ref="C19">INDEX(Productos!$A:C,MATCH($A19,Productos!$A:$A),COLUMN(C19))</f>
        <v xml:space="preserve">Kanikama cortado y porcionado para un roll </v>
      </c>
      <c r="D19" s="7">
        <f ca="1">IFERROR(__xludf.DUMMYFUNCTION("COUNT(FILTER(Ingredientes!A:A,Ingredientes!A:A=A19))"),1)</f>
        <v>1</v>
      </c>
      <c r="E19" s="15" t="str">
        <f ca="1">IFERROR(__xludf.DUMMYFUNCTION("TRANSPOSE(IFERROR((FILTER(Ingredientes!D:D,A19=Ingredientes!A:A))))"),"Kanikama entero")</f>
        <v>Kanikama entero</v>
      </c>
      <c r="F19" s="15"/>
      <c r="G19" s="15"/>
      <c r="H19" s="15"/>
      <c r="I19" s="16"/>
      <c r="J19" s="16"/>
      <c r="K19" s="7">
        <f ca="1">IFERROR(__xludf.DUMMYFUNCTION("sum(iferror(filter(Ingredientes!J:J,Ingredientes!A:A=A19)))"),1)</f>
        <v>1</v>
      </c>
      <c r="L19" s="7">
        <f ca="1">IFERROR(__xludf.DUMMYFUNCTION("sum(filter(Productos!K:K,Productos!A:A=A19))"),10)</f>
        <v>10</v>
      </c>
      <c r="M19" s="19" t="str">
        <f t="array" ref="M19">INDEX(Productos!$AC:AC,MATCH($A19,Productos!$A:$A),1)</f>
        <v>fabrica</v>
      </c>
      <c r="N19" s="19"/>
      <c r="O19" s="19"/>
      <c r="P19" s="19"/>
      <c r="Q19" s="19"/>
      <c r="R19" s="19"/>
      <c r="S19" s="19"/>
      <c r="T19" s="19"/>
      <c r="U19" s="19"/>
      <c r="V19" s="19"/>
      <c r="W19" s="19"/>
      <c r="X19" s="19"/>
      <c r="Y19" s="19"/>
      <c r="Z19" s="19"/>
      <c r="AA19" s="19"/>
      <c r="AB19" s="19"/>
    </row>
    <row r="20" spans="1:28" ht="15.75" customHeight="1" x14ac:dyDescent="0.15">
      <c r="A20" s="7">
        <v>1106</v>
      </c>
      <c r="B20" s="7" t="str">
        <f t="array" ref="B20">INDEX(Productos!$A:B,MATCH($A20,Productos!$A:$A),COLUMN(B20))</f>
        <v>Camarón cocido</v>
      </c>
      <c r="C20" s="9" t="str">
        <f t="array" ref="C20">INDEX(Productos!$A:C,MATCH($A20,Productos!$A:$A),COLUMN(C20))</f>
        <v>Camarón cocido al agua, porcionado para un roll o nigiri</v>
      </c>
      <c r="D20" s="7">
        <f ca="1">IFERROR(__xludf.DUMMYFUNCTION("COUNT(FILTER(Ingredientes!A:A,Ingredientes!A:A=A20))"),1)</f>
        <v>1</v>
      </c>
      <c r="E20" s="15" t="str">
        <f ca="1">IFERROR(__xludf.DUMMYFUNCTION("TRANSPOSE(IFERROR((FILTER(Ingredientes!D:D,A20=Ingredientes!A:A))))"),"Camarón")</f>
        <v>Camarón</v>
      </c>
      <c r="F20" s="15"/>
      <c r="G20" s="15"/>
      <c r="H20" s="15"/>
      <c r="I20" s="16"/>
      <c r="J20" s="16"/>
      <c r="K20" s="7">
        <f ca="1">IFERROR(__xludf.DUMMYFUNCTION("sum(iferror(filter(Ingredientes!J:J,Ingredientes!A:A=A20)))"),1)</f>
        <v>1</v>
      </c>
      <c r="L20" s="7">
        <f ca="1">IFERROR(__xludf.DUMMYFUNCTION("sum(filter(Productos!K:K,Productos!A:A=A20))"),100)</f>
        <v>100</v>
      </c>
      <c r="M20" s="19" t="str">
        <f t="array" ref="M20">INDEX(Productos!$AC:AC,MATCH($A20,Productos!$A:$A),1)</f>
        <v>fabrica</v>
      </c>
      <c r="N20" s="19"/>
      <c r="O20" s="19"/>
      <c r="P20" s="19"/>
      <c r="Q20" s="19"/>
      <c r="R20" s="19"/>
      <c r="S20" s="19"/>
      <c r="T20" s="19"/>
      <c r="U20" s="19"/>
      <c r="V20" s="19"/>
      <c r="W20" s="19"/>
      <c r="X20" s="19"/>
      <c r="Y20" s="19"/>
      <c r="Z20" s="19"/>
      <c r="AA20" s="19"/>
      <c r="AB20" s="19"/>
    </row>
    <row r="21" spans="1:28" ht="15.75" customHeight="1" x14ac:dyDescent="0.15">
      <c r="A21" s="7">
        <v>1107</v>
      </c>
      <c r="B21" s="7" t="str">
        <f t="array" ref="B21">INDEX(Productos!$A:B,MATCH($A21,Productos!$A:$A),COLUMN(B21))</f>
        <v>Salmón cortado para roll</v>
      </c>
      <c r="C21" s="9" t="str">
        <f t="array" ref="C21">INDEX(Productos!$A:C,MATCH($A21,Productos!$A:$A),COLUMN(C21))</f>
        <v>Filete de salmón cortado y porcionado para un roll</v>
      </c>
      <c r="D21" s="7">
        <f ca="1">IFERROR(__xludf.DUMMYFUNCTION("COUNT(FILTER(Ingredientes!A:A,Ingredientes!A:A=A21))"),1)</f>
        <v>1</v>
      </c>
      <c r="E21" s="15" t="str">
        <f ca="1">IFERROR(__xludf.DUMMYFUNCTION("TRANSPOSE(IFERROR((FILTER(Ingredientes!D:D,A21=Ingredientes!A:A))))"),"Filete de salmón")</f>
        <v>Filete de salmón</v>
      </c>
      <c r="F21" s="15"/>
      <c r="G21" s="15"/>
      <c r="H21" s="15"/>
      <c r="I21" s="16"/>
      <c r="J21" s="16"/>
      <c r="K21" s="7">
        <f ca="1">IFERROR(__xludf.DUMMYFUNCTION("sum(iferror(filter(Ingredientes!J:J,Ingredientes!A:A=A21)))"),1)</f>
        <v>1</v>
      </c>
      <c r="L21" s="7">
        <f ca="1">IFERROR(__xludf.DUMMYFUNCTION("sum(filter(Productos!K:K,Productos!A:A=A21))"),11)</f>
        <v>11</v>
      </c>
      <c r="M21" s="19" t="str">
        <f t="array" ref="M21">INDEX(Productos!$AC:AC,MATCH($A21,Productos!$A:$A),1)</f>
        <v>fabrica</v>
      </c>
      <c r="N21" s="19"/>
      <c r="O21" s="19"/>
      <c r="P21" s="19"/>
      <c r="Q21" s="19"/>
      <c r="R21" s="19"/>
      <c r="S21" s="19"/>
      <c r="T21" s="19"/>
      <c r="U21" s="19"/>
      <c r="V21" s="19"/>
      <c r="W21" s="19"/>
      <c r="X21" s="19"/>
      <c r="Y21" s="19"/>
      <c r="Z21" s="19"/>
      <c r="AA21" s="19"/>
      <c r="AB21" s="19"/>
    </row>
    <row r="22" spans="1:28" ht="15.75" customHeight="1" x14ac:dyDescent="0.15">
      <c r="A22" s="7">
        <v>1108</v>
      </c>
      <c r="B22" s="7" t="str">
        <f t="array" ref="B22">INDEX(Productos!$A:B,MATCH($A22,Productos!$A:$A),COLUMN(B22))</f>
        <v>Salmón ahumado cortado para roll</v>
      </c>
      <c r="C22" s="9" t="str">
        <f t="array" ref="C22">INDEX(Productos!$A:C,MATCH($A22,Productos!$A:$A),COLUMN(C22))</f>
        <v>Filete de salmón ahumado cortado y porcionado para un roll</v>
      </c>
      <c r="D22" s="7">
        <f ca="1">IFERROR(__xludf.DUMMYFUNCTION("COUNT(FILTER(Ingredientes!A:A,Ingredientes!A:A=A22))"),1)</f>
        <v>1</v>
      </c>
      <c r="E22" s="15" t="str">
        <f ca="1">IFERROR(__xludf.DUMMYFUNCTION("TRANSPOSE(IFERROR((FILTER(Ingredientes!D:D,A22=Ingredientes!A:A))))"),"Filete de salmón ahumado")</f>
        <v>Filete de salmón ahumado</v>
      </c>
      <c r="F22" s="15"/>
      <c r="G22" s="15"/>
      <c r="H22" s="15"/>
      <c r="I22" s="16"/>
      <c r="J22" s="16"/>
      <c r="K22" s="7">
        <f ca="1">IFERROR(__xludf.DUMMYFUNCTION("sum(iferror(filter(Ingredientes!J:J,Ingredientes!A:A=A22)))"),1)</f>
        <v>1</v>
      </c>
      <c r="L22" s="7">
        <f ca="1">IFERROR(__xludf.DUMMYFUNCTION("sum(filter(Productos!K:K,Productos!A:A=A22))"),6)</f>
        <v>6</v>
      </c>
      <c r="M22" s="19" t="str">
        <f t="array" ref="M22">INDEX(Productos!$AC:AC,MATCH($A22,Productos!$A:$A),1)</f>
        <v>fabrica</v>
      </c>
      <c r="N22" s="19"/>
      <c r="O22" s="19"/>
      <c r="P22" s="19"/>
      <c r="Q22" s="19"/>
      <c r="R22" s="19"/>
      <c r="S22" s="19"/>
      <c r="T22" s="19"/>
      <c r="U22" s="19"/>
      <c r="V22" s="19"/>
      <c r="W22" s="19"/>
      <c r="X22" s="19"/>
      <c r="Y22" s="19"/>
      <c r="Z22" s="19"/>
      <c r="AA22" s="19"/>
      <c r="AB22" s="19"/>
    </row>
    <row r="23" spans="1:28" ht="15.75" customHeight="1" x14ac:dyDescent="0.15">
      <c r="A23" s="7">
        <v>1109</v>
      </c>
      <c r="B23" s="7" t="str">
        <f t="array" ref="B23">INDEX(Productos!$A:B,MATCH($A23,Productos!$A:$A),COLUMN(B23))</f>
        <v>Atún cortado para roll</v>
      </c>
      <c r="C23" s="9" t="str">
        <f t="array" ref="C23">INDEX(Productos!$A:C,MATCH($A23,Productos!$A:$A),COLUMN(C23))</f>
        <v>Filete de atún cortado y porcionado para un roll</v>
      </c>
      <c r="D23" s="7">
        <f ca="1">IFERROR(__xludf.DUMMYFUNCTION("COUNT(FILTER(Ingredientes!A:A,Ingredientes!A:A=A23))"),1)</f>
        <v>1</v>
      </c>
      <c r="E23" s="15" t="str">
        <f ca="1">IFERROR(__xludf.DUMMYFUNCTION("TRANSPOSE(IFERROR((FILTER(Ingredientes!D:D,A23=Ingredientes!A:A))))"),"Filete de atún")</f>
        <v>Filete de atún</v>
      </c>
      <c r="F23" s="15"/>
      <c r="G23" s="15"/>
      <c r="H23" s="15"/>
      <c r="I23" s="16"/>
      <c r="J23" s="16"/>
      <c r="K23" s="7">
        <f ca="1">IFERROR(__xludf.DUMMYFUNCTION("sum(iferror(filter(Ingredientes!J:J,Ingredientes!A:A=A23)))"),1)</f>
        <v>1</v>
      </c>
      <c r="L23" s="7">
        <f ca="1">IFERROR(__xludf.DUMMYFUNCTION("sum(filter(Productos!K:K,Productos!A:A=A23))"),12)</f>
        <v>12</v>
      </c>
      <c r="M23" s="19" t="str">
        <f t="array" ref="M23">INDEX(Productos!$AC:AC,MATCH($A23,Productos!$A:$A),1)</f>
        <v>fabrica</v>
      </c>
      <c r="N23" s="19"/>
      <c r="O23" s="19"/>
      <c r="P23" s="19"/>
      <c r="Q23" s="19"/>
      <c r="R23" s="19"/>
      <c r="S23" s="19"/>
      <c r="T23" s="19"/>
      <c r="U23" s="19"/>
      <c r="V23" s="19"/>
      <c r="W23" s="19"/>
      <c r="X23" s="19"/>
      <c r="Y23" s="19"/>
      <c r="Z23" s="19"/>
      <c r="AA23" s="19"/>
      <c r="AB23" s="19"/>
    </row>
    <row r="24" spans="1:28" ht="15.75" customHeight="1" x14ac:dyDescent="0.15">
      <c r="A24" s="7">
        <v>1110</v>
      </c>
      <c r="B24" s="7" t="str">
        <f t="array" ref="B24">INDEX(Productos!$A:B,MATCH($A24,Productos!$A:$A),COLUMN(B24))</f>
        <v>Palta cortada para envoltura</v>
      </c>
      <c r="C24" s="9" t="str">
        <f t="array" ref="C24">INDEX(Productos!$A:C,MATCH($A24,Productos!$A:$A),COLUMN(C24))</f>
        <v>Palta fileteada para envoltura de un roll</v>
      </c>
      <c r="D24" s="7">
        <f ca="1">IFERROR(__xludf.DUMMYFUNCTION("COUNT(FILTER(Ingredientes!A:A,Ingredientes!A:A=A24))"),1)</f>
        <v>1</v>
      </c>
      <c r="E24" s="15" t="str">
        <f ca="1">IFERROR(__xludf.DUMMYFUNCTION("TRANSPOSE(IFERROR((FILTER(Ingredientes!D:D,A24=Ingredientes!A:A))))"),"Palta")</f>
        <v>Palta</v>
      </c>
      <c r="F24" s="16"/>
      <c r="G24" s="16"/>
      <c r="H24" s="16"/>
      <c r="I24" s="16"/>
      <c r="J24" s="16"/>
      <c r="K24" s="7">
        <f ca="1">IFERROR(__xludf.DUMMYFUNCTION("sum(iferror(filter(Ingredientes!J:J,Ingredientes!A:A=A24)))"),1)</f>
        <v>1</v>
      </c>
      <c r="L24" s="7">
        <f ca="1">IFERROR(__xludf.DUMMYFUNCTION("sum(filter(Productos!K:K,Productos!A:A=A24))"),6)</f>
        <v>6</v>
      </c>
      <c r="M24" s="19" t="str">
        <f t="array" ref="M24">INDEX(Productos!$AC:AC,MATCH($A24,Productos!$A:$A),1)</f>
        <v>fabrica</v>
      </c>
      <c r="N24" s="19"/>
      <c r="O24" s="19"/>
      <c r="P24" s="19"/>
      <c r="Q24" s="19"/>
      <c r="R24" s="19"/>
      <c r="S24" s="19"/>
      <c r="T24" s="19"/>
      <c r="U24" s="19"/>
      <c r="V24" s="19"/>
      <c r="W24" s="19"/>
      <c r="X24" s="19"/>
      <c r="Y24" s="19"/>
      <c r="Z24" s="19"/>
      <c r="AA24" s="19"/>
      <c r="AB24" s="19"/>
    </row>
    <row r="25" spans="1:28" ht="15.75" customHeight="1" x14ac:dyDescent="0.15">
      <c r="A25" s="7">
        <v>1111</v>
      </c>
      <c r="B25" s="7" t="str">
        <f t="array" ref="B25">INDEX(Productos!$A:B,MATCH($A25,Productos!$A:$A),COLUMN(B25))</f>
        <v>Sésamo tostado</v>
      </c>
      <c r="C25" s="9" t="str">
        <f t="array" ref="C25">INDEX(Productos!$A:C,MATCH($A25,Productos!$A:$A),COLUMN(C25))</f>
        <v>Sésamo tostado</v>
      </c>
      <c r="D25" s="7">
        <f ca="1">IFERROR(__xludf.DUMMYFUNCTION("COUNT(FILTER(Ingredientes!A:A,Ingredientes!A:A=A25))"),1)</f>
        <v>1</v>
      </c>
      <c r="E25" s="15" t="str">
        <f ca="1">IFERROR(__xludf.DUMMYFUNCTION("TRANSPOSE(IFERROR((FILTER(Ingredientes!D:D,A25=Ingredientes!A:A))))"),"Sésamo")</f>
        <v>Sésamo</v>
      </c>
      <c r="F25" s="16"/>
      <c r="G25" s="16"/>
      <c r="H25" s="16"/>
      <c r="I25" s="16"/>
      <c r="J25" s="16"/>
      <c r="K25" s="7">
        <f ca="1">IFERROR(__xludf.DUMMYFUNCTION("sum(iferror(filter(Ingredientes!J:J,Ingredientes!A:A=A25)))"),2)</f>
        <v>2</v>
      </c>
      <c r="L25" s="7">
        <f ca="1">IFERROR(__xludf.DUMMYFUNCTION("sum(filter(Productos!K:K,Productos!A:A=A25))"),2)</f>
        <v>2</v>
      </c>
      <c r="M25" s="19" t="str">
        <f t="array" ref="M25">INDEX(Productos!$AC:AC,MATCH($A25,Productos!$A:$A),1)</f>
        <v>fabrica</v>
      </c>
      <c r="N25" s="19"/>
      <c r="O25" s="19"/>
      <c r="P25" s="19"/>
      <c r="Q25" s="19"/>
      <c r="R25" s="19"/>
      <c r="S25" s="19"/>
      <c r="T25" s="19"/>
      <c r="U25" s="19"/>
      <c r="V25" s="19"/>
      <c r="W25" s="19"/>
      <c r="X25" s="19"/>
      <c r="Y25" s="19"/>
      <c r="Z25" s="19"/>
      <c r="AA25" s="19"/>
      <c r="AB25" s="19"/>
    </row>
    <row r="26" spans="1:28" ht="15.75" customHeight="1" x14ac:dyDescent="0.15">
      <c r="A26" s="7">
        <v>1112</v>
      </c>
      <c r="B26" s="7" t="str">
        <f t="array" ref="B26">INDEX(Productos!$A:B,MATCH($A26,Productos!$A:$A),COLUMN(B26))</f>
        <v>Queso crema para roll</v>
      </c>
      <c r="C26" s="9" t="str">
        <f t="array" ref="C26">INDEX(Productos!$A:C,MATCH($A26,Productos!$A:$A),COLUMN(C26))</f>
        <v>Queso crema porcionado para un roll o nigiri</v>
      </c>
      <c r="D26" s="7">
        <f ca="1">IFERROR(__xludf.DUMMYFUNCTION("COUNT(FILTER(Ingredientes!A:A,Ingredientes!A:A=A26))"),1)</f>
        <v>1</v>
      </c>
      <c r="E26" s="15" t="str">
        <f ca="1">IFERROR(__xludf.DUMMYFUNCTION("TRANSPOSE(IFERROR((FILTER(Ingredientes!D:D,A26=Ingredientes!A:A))))"),"Queso crema")</f>
        <v>Queso crema</v>
      </c>
      <c r="F26" s="16"/>
      <c r="G26" s="16"/>
      <c r="H26" s="16"/>
      <c r="I26" s="16"/>
      <c r="J26" s="16"/>
      <c r="K26" s="7">
        <f ca="1">IFERROR(__xludf.DUMMYFUNCTION("sum(iferror(filter(Ingredientes!J:J,Ingredientes!A:A=A26)))"),1)</f>
        <v>1</v>
      </c>
      <c r="L26" s="7">
        <f ca="1">IFERROR(__xludf.DUMMYFUNCTION("sum(filter(Productos!K:K,Productos!A:A=A26))"),20)</f>
        <v>20</v>
      </c>
      <c r="M26" s="19" t="str">
        <f t="array" ref="M26">INDEX(Productos!$AC:AC,MATCH($A26,Productos!$A:$A),1)</f>
        <v>fabrica</v>
      </c>
      <c r="N26" s="19"/>
      <c r="O26" s="19"/>
      <c r="P26" s="19"/>
      <c r="Q26" s="19"/>
      <c r="R26" s="19"/>
      <c r="S26" s="19"/>
      <c r="T26" s="19"/>
      <c r="U26" s="19"/>
      <c r="V26" s="19"/>
      <c r="W26" s="19"/>
      <c r="X26" s="19"/>
      <c r="Y26" s="19"/>
      <c r="Z26" s="19"/>
      <c r="AA26" s="19"/>
      <c r="AB26" s="19"/>
    </row>
    <row r="27" spans="1:28" ht="15.75" customHeight="1" x14ac:dyDescent="0.15">
      <c r="A27" s="7">
        <v>1114</v>
      </c>
      <c r="B27" s="7" t="str">
        <f t="array" ref="B27">INDEX(Productos!$A:B,MATCH($A27,Productos!$A:$A),COLUMN(B27))</f>
        <v>Cebollín cortado para roll</v>
      </c>
      <c r="C27" s="9" t="str">
        <f t="array" ref="C27">INDEX(Productos!$A:C,MATCH($A27,Productos!$A:$A),COLUMN(C27))</f>
        <v>Cebollín cortado y porcionado para un roll</v>
      </c>
      <c r="D27" s="7">
        <f ca="1">IFERROR(__xludf.DUMMYFUNCTION("COUNT(FILTER(Ingredientes!A:A,Ingredientes!A:A=A27))"),1)</f>
        <v>1</v>
      </c>
      <c r="E27" s="15" t="str">
        <f ca="1">IFERROR(__xludf.DUMMYFUNCTION("TRANSPOSE(IFERROR((FILTER(Ingredientes!D:D,A27=Ingredientes!A:A))))"),"Cebollín entero")</f>
        <v>Cebollín entero</v>
      </c>
      <c r="F27" s="16"/>
      <c r="G27" s="16"/>
      <c r="H27" s="16"/>
      <c r="I27" s="16"/>
      <c r="J27" s="16"/>
      <c r="K27" s="7">
        <f ca="1">IFERROR(__xludf.DUMMYFUNCTION("sum(iferror(filter(Ingredientes!J:J,Ingredientes!A:A=A27)))"),1)</f>
        <v>1</v>
      </c>
      <c r="L27" s="7">
        <f ca="1">IFERROR(__xludf.DUMMYFUNCTION("sum(filter(Productos!K:K,Productos!A:A=A27))"),4)</f>
        <v>4</v>
      </c>
      <c r="M27" s="19" t="str">
        <f t="array" ref="M27">INDEX(Productos!$AC:AC,MATCH($A27,Productos!$A:$A),1)</f>
        <v>fabrica</v>
      </c>
      <c r="N27" s="19"/>
      <c r="O27" s="19"/>
      <c r="P27" s="19"/>
      <c r="Q27" s="19"/>
      <c r="R27" s="19"/>
      <c r="S27" s="19"/>
      <c r="T27" s="19"/>
      <c r="U27" s="19"/>
      <c r="V27" s="19"/>
      <c r="W27" s="19"/>
      <c r="X27" s="19"/>
      <c r="Y27" s="19"/>
      <c r="Z27" s="19"/>
      <c r="AA27" s="19"/>
      <c r="AB27" s="19"/>
    </row>
    <row r="28" spans="1:28" ht="15.75" customHeight="1" x14ac:dyDescent="0.15">
      <c r="A28" s="7">
        <v>1115</v>
      </c>
      <c r="B28" s="7" t="str">
        <f t="array" ref="B28">INDEX(Productos!$A:B,MATCH($A28,Productos!$A:$A),COLUMN(B28))</f>
        <v>Ciboulette picado para roll</v>
      </c>
      <c r="C28" s="9" t="str">
        <f t="array" ref="C28">INDEX(Productos!$A:C,MATCH($A28,Productos!$A:$A),COLUMN(C28))</f>
        <v>Ciboulette cortado y porcionado para un roll</v>
      </c>
      <c r="D28" s="7">
        <f ca="1">IFERROR(__xludf.DUMMYFUNCTION("COUNT(FILTER(Ingredientes!A:A,Ingredientes!A:A=A28))"),1)</f>
        <v>1</v>
      </c>
      <c r="E28" s="15" t="str">
        <f ca="1">IFERROR(__xludf.DUMMYFUNCTION("TRANSPOSE(IFERROR((FILTER(Ingredientes!D:D,A28=Ingredientes!A:A))))"),"Ciboulette entero")</f>
        <v>Ciboulette entero</v>
      </c>
      <c r="F28" s="16"/>
      <c r="G28" s="16"/>
      <c r="H28" s="16"/>
      <c r="I28" s="16"/>
      <c r="J28" s="16"/>
      <c r="K28" s="7">
        <f ca="1">IFERROR(__xludf.DUMMYFUNCTION("sum(iferror(filter(Ingredientes!J:J,Ingredientes!A:A=A28)))"),2)</f>
        <v>2</v>
      </c>
      <c r="L28" s="7">
        <f ca="1">IFERROR(__xludf.DUMMYFUNCTION("sum(filter(Productos!K:K,Productos!A:A=A28))"),8)</f>
        <v>8</v>
      </c>
      <c r="M28" s="19" t="str">
        <f t="array" ref="M28">INDEX(Productos!$AC:AC,MATCH($A28,Productos!$A:$A),1)</f>
        <v>fabrica</v>
      </c>
      <c r="N28" s="19"/>
      <c r="O28" s="19"/>
      <c r="P28" s="19"/>
      <c r="Q28" s="19"/>
      <c r="R28" s="19"/>
      <c r="S28" s="19"/>
      <c r="T28" s="19"/>
      <c r="U28" s="19"/>
      <c r="V28" s="19"/>
      <c r="W28" s="19"/>
      <c r="X28" s="19"/>
      <c r="Y28" s="19"/>
      <c r="Z28" s="19"/>
      <c r="AA28" s="19"/>
      <c r="AB28" s="19"/>
    </row>
    <row r="29" spans="1:28" ht="15.75" customHeight="1" x14ac:dyDescent="0.15">
      <c r="A29" s="7">
        <v>1116</v>
      </c>
      <c r="B29" s="7" t="str">
        <f t="array" ref="B29">INDEX(Productos!$A:B,MATCH($A29,Productos!$A:$A),COLUMN(B29))</f>
        <v>Nori entero cortado para roll</v>
      </c>
      <c r="C29" s="9" t="str">
        <f t="array" ref="C29">INDEX(Productos!$A:C,MATCH($A29,Productos!$A:$A),COLUMN(C29))</f>
        <v>Alga Nori cortada para relleno interior de roll</v>
      </c>
      <c r="D29" s="7">
        <f ca="1">IFERROR(__xludf.DUMMYFUNCTION("COUNT(FILTER(Ingredientes!A:A,Ingredientes!A:A=A29))"),1)</f>
        <v>1</v>
      </c>
      <c r="E29" s="15" t="str">
        <f ca="1">IFERROR(__xludf.DUMMYFUNCTION("TRANSPOSE(IFERROR((FILTER(Ingredientes!D:D,A29=Ingredientes!A:A))))"),"Nori entero")</f>
        <v>Nori entero</v>
      </c>
      <c r="F29" s="16"/>
      <c r="G29" s="16"/>
      <c r="H29" s="16"/>
      <c r="I29" s="16"/>
      <c r="J29" s="16"/>
      <c r="K29" s="7">
        <f ca="1">IFERROR(__xludf.DUMMYFUNCTION("sum(iferror(filter(Ingredientes!J:J,Ingredientes!A:A=A29)))"),11)</f>
        <v>11</v>
      </c>
      <c r="L29" s="7">
        <f ca="1">IFERROR(__xludf.DUMMYFUNCTION("sum(filter(Productos!K:K,Productos!A:A=A29))"),10)</f>
        <v>10</v>
      </c>
      <c r="M29" s="19" t="str">
        <f t="array" ref="M29">INDEX(Productos!$AC:AC,MATCH($A29,Productos!$A:$A),1)</f>
        <v>fabrica</v>
      </c>
      <c r="N29" s="19"/>
      <c r="O29" s="19"/>
      <c r="P29" s="19"/>
      <c r="Q29" s="19"/>
      <c r="R29" s="19"/>
      <c r="S29" s="19"/>
      <c r="T29" s="19"/>
      <c r="U29" s="19"/>
      <c r="V29" s="19"/>
      <c r="W29" s="19"/>
      <c r="X29" s="19"/>
      <c r="Y29" s="19"/>
      <c r="Z29" s="19"/>
      <c r="AA29" s="19"/>
      <c r="AB29" s="19"/>
    </row>
    <row r="30" spans="1:28" ht="15.75" customHeight="1" x14ac:dyDescent="0.15">
      <c r="A30" s="7">
        <v>1201</v>
      </c>
      <c r="B30" s="7" t="str">
        <f t="array" ref="B30">INDEX(Productos!$A:B,MATCH($A30,Productos!$A:$A),COLUMN(B30))</f>
        <v>Arroz cocido para roll</v>
      </c>
      <c r="C30" s="9" t="str">
        <f t="array" ref="C30">INDEX(Productos!$A:C,MATCH($A30,Productos!$A:$A),COLUMN(C30))</f>
        <v>Arroz cocido, porcionado para un roll</v>
      </c>
      <c r="D30" s="7">
        <f ca="1">IFERROR(__xludf.DUMMYFUNCTION("COUNT(FILTER(Ingredientes!A:A,Ingredientes!A:A=A30))"),1)</f>
        <v>1</v>
      </c>
      <c r="E30" s="15" t="str">
        <f ca="1">IFERROR(__xludf.DUMMYFUNCTION("TRANSPOSE(IFERROR((FILTER(Ingredientes!D:D,A30=Ingredientes!A:A))))"),"Arroz cocido")</f>
        <v>Arroz cocido</v>
      </c>
      <c r="F30" s="15"/>
      <c r="G30" s="15"/>
      <c r="H30" s="15"/>
      <c r="I30" s="16"/>
      <c r="J30" s="16"/>
      <c r="K30" s="7">
        <f ca="1">IFERROR(__xludf.DUMMYFUNCTION("sum(iferror(filter(Ingredientes!J:J,Ingredientes!A:A=A30)))"),1)</f>
        <v>1</v>
      </c>
      <c r="L30" s="7">
        <f ca="1">IFERROR(__xludf.DUMMYFUNCTION("sum(filter(Productos!K:K,Productos!A:A=A30))"),10)</f>
        <v>10</v>
      </c>
      <c r="M30" s="19" t="str">
        <f t="array" ref="M30">INDEX(Productos!$AC:AC,MATCH($A30,Productos!$A:$A),1)</f>
        <v>fabrica</v>
      </c>
      <c r="N30" s="19"/>
      <c r="O30" s="19"/>
      <c r="P30" s="19"/>
      <c r="Q30" s="19"/>
      <c r="R30" s="19"/>
      <c r="S30" s="19"/>
      <c r="T30" s="19"/>
      <c r="U30" s="19"/>
      <c r="V30" s="19"/>
      <c r="W30" s="19"/>
      <c r="X30" s="19"/>
      <c r="Y30" s="19"/>
      <c r="Z30" s="19"/>
      <c r="AA30" s="19"/>
      <c r="AB30" s="19"/>
    </row>
    <row r="31" spans="1:28" ht="15.75" customHeight="1" x14ac:dyDescent="0.15">
      <c r="A31" s="7">
        <v>1207</v>
      </c>
      <c r="B31" s="7" t="str">
        <f t="array" ref="B31">INDEX(Productos!$A:B,MATCH($A31,Productos!$A:$A),COLUMN(B31))</f>
        <v>Salmón cortado para nigiri</v>
      </c>
      <c r="C31" s="9" t="str">
        <f t="array" ref="C31">INDEX(Productos!$A:C,MATCH($A31,Productos!$A:$A),COLUMN(C31))</f>
        <v>Filete de salmón cortado y porcionado para nigiri</v>
      </c>
      <c r="D31" s="7">
        <f ca="1">IFERROR(__xludf.DUMMYFUNCTION("COUNT(FILTER(Ingredientes!A:A,Ingredientes!A:A=A31))"),1)</f>
        <v>1</v>
      </c>
      <c r="E31" s="15" t="str">
        <f ca="1">IFERROR(__xludf.DUMMYFUNCTION("TRANSPOSE(IFERROR((FILTER(Ingredientes!D:D,A31=Ingredientes!A:A))))"),"Filete de salmón")</f>
        <v>Filete de salmón</v>
      </c>
      <c r="F31" s="15"/>
      <c r="G31" s="15"/>
      <c r="H31" s="15"/>
      <c r="I31" s="16"/>
      <c r="J31" s="16"/>
      <c r="K31" s="7">
        <f ca="1">IFERROR(__xludf.DUMMYFUNCTION("sum(iferror(filter(Ingredientes!J:J,Ingredientes!A:A=A31)))"),1)</f>
        <v>1</v>
      </c>
      <c r="L31" s="7">
        <f ca="1">IFERROR(__xludf.DUMMYFUNCTION("sum(filter(Productos!K:K,Productos!A:A=A31))"),12)</f>
        <v>12</v>
      </c>
      <c r="M31" s="19" t="str">
        <f t="array" ref="M31">INDEX(Productos!$AC:AC,MATCH($A31,Productos!$A:$A),1)</f>
        <v>fabrica</v>
      </c>
      <c r="N31" s="19"/>
      <c r="O31" s="19"/>
      <c r="P31" s="19"/>
      <c r="Q31" s="19"/>
      <c r="R31" s="19"/>
      <c r="S31" s="19"/>
      <c r="T31" s="19"/>
      <c r="U31" s="19"/>
      <c r="V31" s="19"/>
      <c r="W31" s="19"/>
      <c r="X31" s="19"/>
      <c r="Y31" s="19"/>
      <c r="Z31" s="19"/>
      <c r="AA31" s="19"/>
      <c r="AB31" s="19"/>
    </row>
    <row r="32" spans="1:28" ht="15.75" customHeight="1" x14ac:dyDescent="0.15">
      <c r="A32" s="7">
        <v>1209</v>
      </c>
      <c r="B32" s="7" t="str">
        <f t="array" ref="B32">INDEX(Productos!$A:B,MATCH($A32,Productos!$A:$A),COLUMN(B32))</f>
        <v>Atún cortado para nigiri</v>
      </c>
      <c r="C32" s="9" t="str">
        <f t="array" ref="C32">INDEX(Productos!$A:C,MATCH($A32,Productos!$A:$A),COLUMN(C32))</f>
        <v>Filete de atún cortado y porcionado para nigiri</v>
      </c>
      <c r="D32" s="7">
        <f ca="1">IFERROR(__xludf.DUMMYFUNCTION("COUNT(FILTER(Ingredientes!A:A,Ingredientes!A:A=A32))"),1)</f>
        <v>1</v>
      </c>
      <c r="E32" s="15" t="str">
        <f ca="1">IFERROR(__xludf.DUMMYFUNCTION("TRANSPOSE(IFERROR((FILTER(Ingredientes!D:D,A32=Ingredientes!A:A))))"),"Filete de atún")</f>
        <v>Filete de atún</v>
      </c>
      <c r="F32" s="15"/>
      <c r="G32" s="15"/>
      <c r="H32" s="15"/>
      <c r="I32" s="16"/>
      <c r="J32" s="16"/>
      <c r="K32" s="7">
        <f ca="1">IFERROR(__xludf.DUMMYFUNCTION("sum(iferror(filter(Ingredientes!J:J,Ingredientes!A:A=A32)))"),1)</f>
        <v>1</v>
      </c>
      <c r="L32" s="7">
        <f ca="1">IFERROR(__xludf.DUMMYFUNCTION("sum(filter(Productos!K:K,Productos!A:A=A32))"),14)</f>
        <v>14</v>
      </c>
      <c r="M32" s="19" t="str">
        <f t="array" ref="M32">INDEX(Productos!$AC:AC,MATCH($A32,Productos!$A:$A),1)</f>
        <v>fabrica</v>
      </c>
      <c r="N32" s="19"/>
      <c r="O32" s="19"/>
      <c r="P32" s="19"/>
      <c r="Q32" s="19"/>
      <c r="R32" s="19"/>
      <c r="S32" s="19"/>
      <c r="T32" s="19"/>
      <c r="U32" s="19"/>
      <c r="V32" s="19"/>
      <c r="W32" s="19"/>
      <c r="X32" s="19"/>
      <c r="Y32" s="19"/>
      <c r="Z32" s="19"/>
      <c r="AA32" s="19"/>
      <c r="AB32" s="19"/>
    </row>
    <row r="33" spans="1:28" ht="15.75" customHeight="1" x14ac:dyDescent="0.15">
      <c r="A33" s="7">
        <v>1210</v>
      </c>
      <c r="B33" s="7" t="str">
        <f t="array" ref="B33">INDEX(Productos!$A:B,MATCH($A33,Productos!$A:$A),COLUMN(B33))</f>
        <v>Palta cortada para roll</v>
      </c>
      <c r="C33" s="9" t="str">
        <f t="array" ref="C33">INDEX(Productos!$A:C,MATCH($A33,Productos!$A:$A),COLUMN(C33))</f>
        <v>Palta cortada en cubos, porcionada para un roll con palta</v>
      </c>
      <c r="D33" s="7">
        <f ca="1">IFERROR(__xludf.DUMMYFUNCTION("COUNT(FILTER(Ingredientes!A:A,Ingredientes!A:A=A33))"),1)</f>
        <v>1</v>
      </c>
      <c r="E33" s="15" t="str">
        <f ca="1">IFERROR(__xludf.DUMMYFUNCTION("TRANSPOSE(IFERROR((FILTER(Ingredientes!D:D,A33=Ingredientes!A:A))))"),"Palta")</f>
        <v>Palta</v>
      </c>
      <c r="F33" s="16"/>
      <c r="G33" s="16"/>
      <c r="H33" s="16"/>
      <c r="I33" s="16"/>
      <c r="J33" s="16"/>
      <c r="K33" s="7">
        <f ca="1">IFERROR(__xludf.DUMMYFUNCTION("sum(iferror(filter(Ingredientes!J:J,Ingredientes!A:A=A33)))"),1)</f>
        <v>1</v>
      </c>
      <c r="L33" s="7">
        <f ca="1">IFERROR(__xludf.DUMMYFUNCTION("sum(filter(Productos!K:K,Productos!A:A=A33))"),9)</f>
        <v>9</v>
      </c>
      <c r="M33" s="19" t="str">
        <f t="array" ref="M33">INDEX(Productos!$AC:AC,MATCH($A33,Productos!$A:$A),1)</f>
        <v>fabrica</v>
      </c>
      <c r="N33" s="19"/>
      <c r="O33" s="19"/>
      <c r="P33" s="19"/>
      <c r="Q33" s="19"/>
      <c r="R33" s="19"/>
      <c r="S33" s="19"/>
      <c r="T33" s="19"/>
      <c r="U33" s="19"/>
      <c r="V33" s="19"/>
      <c r="W33" s="19"/>
      <c r="X33" s="19"/>
      <c r="Y33" s="19"/>
      <c r="Z33" s="19"/>
      <c r="AA33" s="19"/>
      <c r="AB33" s="19"/>
    </row>
    <row r="34" spans="1:28" ht="15.75" customHeight="1" x14ac:dyDescent="0.15">
      <c r="A34" s="7">
        <v>1211</v>
      </c>
      <c r="B34" s="7" t="str">
        <f t="array" ref="B34">INDEX(Productos!$A:B,MATCH($A34,Productos!$A:$A),COLUMN(B34))</f>
        <v>Sésamo tostado para envoltura</v>
      </c>
      <c r="C34" s="9" t="str">
        <f t="array" ref="C34">INDEX(Productos!$A:C,MATCH($A34,Productos!$A:$A),COLUMN(C34))</f>
        <v>Sésamo tostado, porcionado para envoltura de un roll</v>
      </c>
      <c r="D34" s="7">
        <f ca="1">IFERROR(__xludf.DUMMYFUNCTION("COUNT(FILTER(Ingredientes!A:A,Ingredientes!A:A=A34))"),1)</f>
        <v>1</v>
      </c>
      <c r="E34" s="15" t="str">
        <f ca="1">IFERROR(__xludf.DUMMYFUNCTION("TRANSPOSE(IFERROR((FILTER(Ingredientes!D:D,A34=Ingredientes!A:A))))"),"Sésamo tostado")</f>
        <v>Sésamo tostado</v>
      </c>
      <c r="F34" s="16"/>
      <c r="G34" s="16"/>
      <c r="H34" s="16"/>
      <c r="I34" s="16"/>
      <c r="J34" s="16"/>
      <c r="K34" s="7">
        <f ca="1">IFERROR(__xludf.DUMMYFUNCTION("sum(iferror(filter(Ingredientes!J:J,Ingredientes!A:A=A34)))"),1)</f>
        <v>1</v>
      </c>
      <c r="L34" s="7">
        <f ca="1">IFERROR(__xludf.DUMMYFUNCTION("sum(filter(Productos!K:K,Productos!A:A=A34))"),10)</f>
        <v>10</v>
      </c>
      <c r="M34" s="19" t="str">
        <f t="array" ref="M34">INDEX(Productos!$AC:AC,MATCH($A34,Productos!$A:$A),1)</f>
        <v>fabrica</v>
      </c>
      <c r="N34" s="19"/>
      <c r="O34" s="19"/>
      <c r="P34" s="19"/>
      <c r="Q34" s="19"/>
      <c r="R34" s="19"/>
      <c r="S34" s="19"/>
      <c r="T34" s="19"/>
      <c r="U34" s="19"/>
      <c r="V34" s="19"/>
      <c r="W34" s="19"/>
      <c r="X34" s="19"/>
      <c r="Y34" s="19"/>
      <c r="Z34" s="19"/>
      <c r="AA34" s="19"/>
      <c r="AB34" s="19"/>
    </row>
    <row r="35" spans="1:28" ht="15.75" customHeight="1" x14ac:dyDescent="0.15">
      <c r="A35" s="7">
        <v>1215</v>
      </c>
      <c r="B35" s="7" t="str">
        <f t="array" ref="B35">INDEX(Productos!$A:B,MATCH($A35,Productos!$A:$A),COLUMN(B35))</f>
        <v>Ciboulette picado para envoltura</v>
      </c>
      <c r="C35" s="9" t="str">
        <f t="array" ref="C35">INDEX(Productos!$A:C,MATCH($A35,Productos!$A:$A),COLUMN(C35))</f>
        <v>Ciboulette cortado finamente para ser usado de envoltura</v>
      </c>
      <c r="D35" s="7">
        <f ca="1">IFERROR(__xludf.DUMMYFUNCTION("COUNT(FILTER(Ingredientes!A:A,Ingredientes!A:A=A35))"),1)</f>
        <v>1</v>
      </c>
      <c r="E35" s="15" t="str">
        <f ca="1">IFERROR(__xludf.DUMMYFUNCTION("TRANSPOSE(IFERROR((FILTER(Ingredientes!D:D,A35=Ingredientes!A:A))))"),"Ciboulette entero")</f>
        <v>Ciboulette entero</v>
      </c>
      <c r="F35" s="16"/>
      <c r="G35" s="16"/>
      <c r="H35" s="16"/>
      <c r="I35" s="16"/>
      <c r="J35" s="16"/>
      <c r="K35" s="7">
        <f ca="1">IFERROR(__xludf.DUMMYFUNCTION("sum(iferror(filter(Ingredientes!J:J,Ingredientes!A:A=A35)))"),4)</f>
        <v>4</v>
      </c>
      <c r="L35" s="7">
        <f ca="1">IFERROR(__xludf.DUMMYFUNCTION("sum(filter(Productos!K:K,Productos!A:A=A35))"),8)</f>
        <v>8</v>
      </c>
      <c r="M35" s="19" t="str">
        <f t="array" ref="M35">INDEX(Productos!$AC:AC,MATCH($A35,Productos!$A:$A),1)</f>
        <v>fabrica</v>
      </c>
      <c r="N35" s="19"/>
      <c r="O35" s="19"/>
      <c r="P35" s="19"/>
      <c r="Q35" s="19"/>
      <c r="R35" s="19"/>
      <c r="S35" s="19"/>
      <c r="T35" s="19"/>
      <c r="U35" s="19"/>
      <c r="V35" s="19"/>
      <c r="W35" s="19"/>
      <c r="X35" s="19"/>
      <c r="Y35" s="19"/>
      <c r="Z35" s="19"/>
      <c r="AA35" s="19"/>
      <c r="AB35" s="19"/>
    </row>
    <row r="36" spans="1:28" ht="15.75" customHeight="1" x14ac:dyDescent="0.15">
      <c r="A36" s="7">
        <v>1216</v>
      </c>
      <c r="B36" s="7" t="str">
        <f t="array" ref="B36">INDEX(Productos!$A:B,MATCH($A36,Productos!$A:$A),COLUMN(B36))</f>
        <v>Nori entero cortado para nigiri</v>
      </c>
      <c r="C36" s="9" t="str">
        <f t="array" ref="C36">INDEX(Productos!$A:C,MATCH($A36,Productos!$A:$A),COLUMN(C36))</f>
        <v>Alga Nori cortada envolver nigiri</v>
      </c>
      <c r="D36" s="7">
        <f ca="1">IFERROR(__xludf.DUMMYFUNCTION("COUNT(FILTER(Ingredientes!A:A,Ingredientes!A:A=A36))"),1)</f>
        <v>1</v>
      </c>
      <c r="E36" s="15" t="str">
        <f ca="1">IFERROR(__xludf.DUMMYFUNCTION("TRANSPOSE(IFERROR((FILTER(Ingredientes!D:D,A36=Ingredientes!A:A))))"),"Nori entero")</f>
        <v>Nori entero</v>
      </c>
      <c r="F36" s="16"/>
      <c r="G36" s="16"/>
      <c r="H36" s="16"/>
      <c r="I36" s="16"/>
      <c r="J36" s="16"/>
      <c r="K36" s="7">
        <f ca="1">IFERROR(__xludf.DUMMYFUNCTION("sum(iferror(filter(Ingredientes!J:J,Ingredientes!A:A=A36)))"),2)</f>
        <v>2</v>
      </c>
      <c r="L36" s="7">
        <f ca="1">IFERROR(__xludf.DUMMYFUNCTION("sum(filter(Productos!K:K,Productos!A:A=A36))"),10)</f>
        <v>10</v>
      </c>
      <c r="M36" s="19" t="str">
        <f t="array" ref="M36">INDEX(Productos!$AC:AC,MATCH($A36,Productos!$A:$A),1)</f>
        <v>fabrica</v>
      </c>
      <c r="N36" s="19"/>
      <c r="O36" s="19"/>
      <c r="P36" s="19"/>
      <c r="Q36" s="19"/>
      <c r="R36" s="19"/>
      <c r="S36" s="19"/>
      <c r="T36" s="19"/>
      <c r="U36" s="19"/>
      <c r="V36" s="19"/>
      <c r="W36" s="19"/>
      <c r="X36" s="19"/>
      <c r="Y36" s="19"/>
      <c r="Z36" s="19"/>
      <c r="AA36" s="19"/>
      <c r="AB36" s="19"/>
    </row>
    <row r="37" spans="1:28" ht="15.75" customHeight="1" x14ac:dyDescent="0.15">
      <c r="A37" s="7">
        <v>1301</v>
      </c>
      <c r="B37" s="7" t="str">
        <f t="array" ref="B37">INDEX(Productos!$A:B,MATCH($A37,Productos!$A:$A),COLUMN(B37))</f>
        <v>Arroz cocido para nigiri</v>
      </c>
      <c r="C37" s="9" t="str">
        <f t="array" ref="C37">INDEX(Productos!$A:C,MATCH($A37,Productos!$A:$A),COLUMN(C37))</f>
        <v>Arroz cocido, pocionado para nigiri</v>
      </c>
      <c r="D37" s="7">
        <f ca="1">IFERROR(__xludf.DUMMYFUNCTION("COUNT(FILTER(Ingredientes!A:A,Ingredientes!A:A=A37))"),1)</f>
        <v>1</v>
      </c>
      <c r="E37" s="15" t="str">
        <f ca="1">IFERROR(__xludf.DUMMYFUNCTION("TRANSPOSE(IFERROR((FILTER(Ingredientes!D:D,A37=Ingredientes!A:A))))"),"Arroz cocido")</f>
        <v>Arroz cocido</v>
      </c>
      <c r="F37" s="15"/>
      <c r="G37" s="15"/>
      <c r="H37" s="15"/>
      <c r="I37" s="16"/>
      <c r="J37" s="16"/>
      <c r="K37" s="7">
        <f ca="1">IFERROR(__xludf.DUMMYFUNCTION("sum(iferror(filter(Ingredientes!J:J,Ingredientes!A:A=A37)))"),1)</f>
        <v>1</v>
      </c>
      <c r="L37" s="7">
        <f ca="1">IFERROR(__xludf.DUMMYFUNCTION("sum(filter(Productos!K:K,Productos!A:A=A37))"),5)</f>
        <v>5</v>
      </c>
      <c r="M37" s="19" t="str">
        <f t="array" ref="M37">INDEX(Productos!$AC:AC,MATCH($A37,Productos!$A:$A),1)</f>
        <v>fabrica</v>
      </c>
      <c r="N37" s="19"/>
      <c r="O37" s="19"/>
      <c r="P37" s="19"/>
      <c r="Q37" s="19"/>
      <c r="R37" s="19"/>
      <c r="S37" s="19"/>
      <c r="T37" s="19"/>
      <c r="U37" s="19"/>
      <c r="V37" s="19"/>
      <c r="W37" s="19"/>
      <c r="X37" s="19"/>
      <c r="Y37" s="19"/>
      <c r="Z37" s="19"/>
      <c r="AA37" s="19"/>
      <c r="AB37" s="19"/>
    </row>
    <row r="38" spans="1:28" ht="15.75" customHeight="1" x14ac:dyDescent="0.15">
      <c r="A38" s="7">
        <v>1307</v>
      </c>
      <c r="B38" s="7" t="str">
        <f t="array" ref="B38">INDEX(Productos!$A:B,MATCH($A38,Productos!$A:$A),COLUMN(B38))</f>
        <v>Salmón cortado para sashimi</v>
      </c>
      <c r="C38" s="9" t="str">
        <f t="array" ref="C38">INDEX(Productos!$A:C,MATCH($A38,Productos!$A:$A),COLUMN(C38))</f>
        <v>Filete de salmón cortado para sashimi, porcionado en 3 cortes</v>
      </c>
      <c r="D38" s="7">
        <f ca="1">IFERROR(__xludf.DUMMYFUNCTION("COUNT(FILTER(Ingredientes!A:A,Ingredientes!A:A=A38))"),1)</f>
        <v>1</v>
      </c>
      <c r="E38" s="15" t="str">
        <f ca="1">IFERROR(__xludf.DUMMYFUNCTION("TRANSPOSE(IFERROR((FILTER(Ingredientes!D:D,A38=Ingredientes!A:A))))"),"Filete de salmón")</f>
        <v>Filete de salmón</v>
      </c>
      <c r="F38" s="15"/>
      <c r="G38" s="15"/>
      <c r="H38" s="15"/>
      <c r="I38" s="16"/>
      <c r="J38" s="16"/>
      <c r="K38" s="7">
        <f ca="1">IFERROR(__xludf.DUMMYFUNCTION("sum(iferror(filter(Ingredientes!J:J,Ingredientes!A:A=A38)))"),1)</f>
        <v>1</v>
      </c>
      <c r="L38" s="7">
        <f ca="1">IFERROR(__xludf.DUMMYFUNCTION("sum(filter(Productos!K:K,Productos!A:A=A38))"),11)</f>
        <v>11</v>
      </c>
      <c r="M38" s="19" t="str">
        <f t="array" ref="M38">INDEX(Productos!$AC:AC,MATCH($A38,Productos!$A:$A),1)</f>
        <v>fabrica</v>
      </c>
      <c r="N38" s="19"/>
      <c r="O38" s="19"/>
      <c r="P38" s="19"/>
      <c r="Q38" s="19"/>
      <c r="R38" s="19"/>
      <c r="S38" s="19"/>
      <c r="T38" s="19"/>
      <c r="U38" s="19"/>
      <c r="V38" s="19"/>
      <c r="W38" s="19"/>
      <c r="X38" s="19"/>
      <c r="Y38" s="19"/>
      <c r="Z38" s="19"/>
      <c r="AA38" s="19"/>
      <c r="AB38" s="19"/>
    </row>
    <row r="39" spans="1:28" ht="15.75" customHeight="1" x14ac:dyDescent="0.15">
      <c r="A39" s="7">
        <v>1309</v>
      </c>
      <c r="B39" s="7" t="str">
        <f t="array" ref="B39">INDEX(Productos!$A:B,MATCH($A39,Productos!$A:$A),COLUMN(B39))</f>
        <v>Atún cortado para sashimi</v>
      </c>
      <c r="C39" s="9" t="str">
        <f t="array" ref="C39">INDEX(Productos!$A:C,MATCH($A39,Productos!$A:$A),COLUMN(C39))</f>
        <v>Filete de atún cortado para sashimi, porcionado en 3 cortes</v>
      </c>
      <c r="D39" s="7">
        <f ca="1">IFERROR(__xludf.DUMMYFUNCTION("COUNT(FILTER(Ingredientes!A:A,Ingredientes!A:A=A39))"),1)</f>
        <v>1</v>
      </c>
      <c r="E39" s="15" t="str">
        <f ca="1">IFERROR(__xludf.DUMMYFUNCTION("TRANSPOSE(IFERROR((FILTER(Ingredientes!D:D,A39=Ingredientes!A:A))))"),"Filete de atún")</f>
        <v>Filete de atún</v>
      </c>
      <c r="F39" s="15"/>
      <c r="G39" s="15"/>
      <c r="H39" s="15"/>
      <c r="I39" s="16"/>
      <c r="J39" s="16"/>
      <c r="K39" s="7">
        <f ca="1">IFERROR(__xludf.DUMMYFUNCTION("sum(iferror(filter(Ingredientes!J:J,Ingredientes!A:A=A39)))"),1)</f>
        <v>1</v>
      </c>
      <c r="L39" s="7">
        <f ca="1">IFERROR(__xludf.DUMMYFUNCTION("sum(filter(Productos!K:K,Productos!A:A=A39))"),11)</f>
        <v>11</v>
      </c>
      <c r="M39" s="19" t="str">
        <f t="array" ref="M39">INDEX(Productos!$AC:AC,MATCH($A39,Productos!$A:$A),1)</f>
        <v>fabrica</v>
      </c>
      <c r="N39" s="19"/>
      <c r="O39" s="19"/>
      <c r="P39" s="19"/>
      <c r="Q39" s="19"/>
      <c r="R39" s="19"/>
      <c r="S39" s="19"/>
      <c r="T39" s="19"/>
      <c r="U39" s="19"/>
      <c r="V39" s="19"/>
      <c r="W39" s="19"/>
      <c r="X39" s="19"/>
      <c r="Y39" s="19"/>
      <c r="Z39" s="19"/>
      <c r="AA39" s="19"/>
      <c r="AB39" s="19"/>
    </row>
    <row r="40" spans="1:28" ht="15.75" customHeight="1" x14ac:dyDescent="0.15">
      <c r="A40" s="7">
        <v>1310</v>
      </c>
      <c r="B40" s="7" t="str">
        <f t="array" ref="B40">INDEX(Productos!$A:B,MATCH($A40,Productos!$A:$A),COLUMN(B40))</f>
        <v>Palta cortada para nigiri</v>
      </c>
      <c r="C40" s="9" t="str">
        <f t="array" ref="C40">INDEX(Productos!$A:C,MATCH($A40,Productos!$A:$A),COLUMN(C40))</f>
        <v>Palta cortada en láminas, porcionada para nigiri con palta</v>
      </c>
      <c r="D40" s="7">
        <f ca="1">IFERROR(__xludf.DUMMYFUNCTION("COUNT(FILTER(Ingredientes!A:A,Ingredientes!A:A=A40))"),1)</f>
        <v>1</v>
      </c>
      <c r="E40" s="15" t="str">
        <f ca="1">IFERROR(__xludf.DUMMYFUNCTION("TRANSPOSE(IFERROR((FILTER(Ingredientes!D:D,A40=Ingredientes!A:A))))"),"Palta")</f>
        <v>Palta</v>
      </c>
      <c r="F40" s="16"/>
      <c r="G40" s="16"/>
      <c r="H40" s="16"/>
      <c r="I40" s="16"/>
      <c r="J40" s="16"/>
      <c r="K40" s="7">
        <f ca="1">IFERROR(__xludf.DUMMYFUNCTION("sum(iferror(filter(Ingredientes!J:J,Ingredientes!A:A=A40)))"),1)</f>
        <v>1</v>
      </c>
      <c r="L40" s="7">
        <f ca="1">IFERROR(__xludf.DUMMYFUNCTION("sum(filter(Productos!K:K,Productos!A:A=A40))"),12)</f>
        <v>12</v>
      </c>
      <c r="M40" s="19" t="str">
        <f t="array" ref="M40">INDEX(Productos!$AC:AC,MATCH($A40,Productos!$A:$A),1)</f>
        <v>fabrica</v>
      </c>
      <c r="N40" s="19"/>
      <c r="O40" s="19"/>
      <c r="P40" s="19"/>
      <c r="Q40" s="19"/>
      <c r="R40" s="19"/>
      <c r="S40" s="19"/>
      <c r="T40" s="19"/>
      <c r="U40" s="19"/>
      <c r="V40" s="19"/>
      <c r="W40" s="19"/>
      <c r="X40" s="19"/>
      <c r="Y40" s="19"/>
      <c r="Z40" s="19"/>
      <c r="AA40" s="19"/>
      <c r="AB40" s="19"/>
    </row>
    <row r="41" spans="1:28" ht="15.75" customHeight="1" x14ac:dyDescent="0.15">
      <c r="A41" s="7">
        <v>1407</v>
      </c>
      <c r="B41" s="7" t="str">
        <f t="array" ref="B41">INDEX(Productos!$A:B,MATCH($A41,Productos!$A:$A),COLUMN(B41))</f>
        <v>Salmón cortado para envoltura</v>
      </c>
      <c r="C41" s="9" t="str">
        <f t="array" ref="C41">INDEX(Productos!$A:C,MATCH($A41,Productos!$A:$A),COLUMN(C41))</f>
        <v>Salmón cortado finamente y porcionado para envoltura de roll</v>
      </c>
      <c r="D41" s="7">
        <f ca="1">IFERROR(__xludf.DUMMYFUNCTION("COUNT(FILTER(Ingredientes!A:A,Ingredientes!A:A=A41))"),1)</f>
        <v>1</v>
      </c>
      <c r="E41" s="15" t="str">
        <f ca="1">IFERROR(__xludf.DUMMYFUNCTION("TRANSPOSE(IFERROR((FILTER(Ingredientes!D:D,A41=Ingredientes!A:A))))"),"Filete de salmón")</f>
        <v>Filete de salmón</v>
      </c>
      <c r="F41" s="15"/>
      <c r="G41" s="15"/>
      <c r="H41" s="15"/>
      <c r="I41" s="16"/>
      <c r="J41" s="16"/>
      <c r="K41" s="7">
        <f ca="1">IFERROR(__xludf.DUMMYFUNCTION("sum(iferror(filter(Ingredientes!J:J,Ingredientes!A:A=A41)))"),1)</f>
        <v>1</v>
      </c>
      <c r="L41" s="7">
        <f ca="1">IFERROR(__xludf.DUMMYFUNCTION("sum(filter(Productos!K:K,Productos!A:A=A41))"),14)</f>
        <v>14</v>
      </c>
      <c r="M41" s="19" t="str">
        <f t="array" ref="M41">INDEX(Productos!$AC:AC,MATCH($A41,Productos!$A:$A),1)</f>
        <v>fabrica</v>
      </c>
      <c r="N41" s="19"/>
      <c r="O41" s="19"/>
      <c r="P41" s="19"/>
      <c r="Q41" s="19"/>
      <c r="R41" s="19"/>
      <c r="S41" s="19"/>
      <c r="T41" s="19"/>
      <c r="U41" s="19"/>
      <c r="V41" s="19"/>
      <c r="W41" s="19"/>
      <c r="X41" s="19"/>
      <c r="Y41" s="19"/>
      <c r="Z41" s="19"/>
      <c r="AA41" s="19"/>
      <c r="AB41" s="19"/>
    </row>
    <row r="42" spans="1:28" ht="15.75" customHeight="1" x14ac:dyDescent="0.15">
      <c r="A42" s="7">
        <v>10001</v>
      </c>
      <c r="B42" s="7" t="str">
        <f t="array" ref="B42">INDEX(Productos!$A:B,MATCH($A42,Productos!$A:$A),COLUMN(B42))</f>
        <v>California Maki Sésamo</v>
      </c>
      <c r="C42" s="9" t="str">
        <f t="array" ref="C42">INDEX(Productos!$A:C,MATCH($A42,Productos!$A:$A),COLUMN(C42))</f>
        <v>Roll kanikama, palta, envuelto en sésamo</v>
      </c>
      <c r="D42" s="7">
        <f ca="1">IFERROR(__xludf.DUMMYFUNCTION("COUNT(FILTER(Ingredientes!A:A,Ingredientes!A:A=A42))"),5)</f>
        <v>5</v>
      </c>
      <c r="E42" s="15" t="str">
        <f ca="1">IFERROR(__xludf.DUMMYFUNCTION("TRANSPOSE(IFERROR((FILTER(Ingredientes!D:D,A42=Ingredientes!A:A))))"),"Arroz cocido para roll")</f>
        <v>Arroz cocido para roll</v>
      </c>
      <c r="F42" s="15" t="str">
        <f ca="1">IFERROR(__xludf.DUMMYFUNCTION("""COMPUTED_VALUE"""),"Kanikama para roll")</f>
        <v>Kanikama para roll</v>
      </c>
      <c r="G42" s="15" t="str">
        <f ca="1">IFERROR(__xludf.DUMMYFUNCTION("""COMPUTED_VALUE"""),"Palta cortada para roll")</f>
        <v>Palta cortada para roll</v>
      </c>
      <c r="H42" s="15" t="str">
        <f ca="1">IFERROR(__xludf.DUMMYFUNCTION("""COMPUTED_VALUE"""),"Sésamo tostado para envoltura")</f>
        <v>Sésamo tostado para envoltura</v>
      </c>
      <c r="I42" s="16" t="str">
        <f ca="1">IFERROR(__xludf.DUMMYFUNCTION("""COMPUTED_VALUE"""),"Nori entero cortado para roll")</f>
        <v>Nori entero cortado para roll</v>
      </c>
      <c r="J42" s="16"/>
      <c r="K42" s="7">
        <f ca="1">IFERROR(__xludf.DUMMYFUNCTION("sum(iferror(filter(Ingredientes!J:J,Ingredientes!A:A=A42)))"),5)</f>
        <v>5</v>
      </c>
      <c r="L42" s="7">
        <f ca="1">IFERROR(__xludf.DUMMYFUNCTION("sum(filter(Productos!K:K,Productos!A:A=A42))"),1)</f>
        <v>1</v>
      </c>
      <c r="M42" s="19" t="str">
        <f t="array" ref="M42">INDEX(Productos!$AC:AC,MATCH($A42,Productos!$A:$A),1)</f>
        <v>cocina</v>
      </c>
      <c r="N42" s="19"/>
      <c r="O42" s="19"/>
      <c r="P42" s="19"/>
      <c r="Q42" s="19"/>
      <c r="R42" s="19"/>
      <c r="S42" s="19"/>
      <c r="T42" s="19"/>
      <c r="U42" s="19"/>
      <c r="V42" s="19"/>
      <c r="W42" s="19"/>
      <c r="X42" s="19"/>
      <c r="Y42" s="19"/>
      <c r="Z42" s="19"/>
      <c r="AA42" s="19"/>
      <c r="AB42" s="19"/>
    </row>
    <row r="43" spans="1:28" ht="15.75" customHeight="1" x14ac:dyDescent="0.15">
      <c r="A43" s="7">
        <v>10002</v>
      </c>
      <c r="B43" s="7" t="str">
        <f t="array" ref="B43">INDEX(Productos!$A:B,MATCH($A43,Productos!$A:$A),COLUMN(B43))</f>
        <v>California Maki Masago</v>
      </c>
      <c r="C43" s="9" t="str">
        <f t="array" ref="C43">INDEX(Productos!$A:C,MATCH($A43,Productos!$A:$A),COLUMN(C43))</f>
        <v>Roll kanikama, palta, envuelto en masago</v>
      </c>
      <c r="D43" s="7">
        <f ca="1">IFERROR(__xludf.DUMMYFUNCTION("COUNT(FILTER(Ingredientes!A:A,Ingredientes!A:A=A43))"),5)</f>
        <v>5</v>
      </c>
      <c r="E43" s="15" t="str">
        <f ca="1">IFERROR(__xludf.DUMMYFUNCTION("TRANSPOSE(IFERROR((FILTER(Ingredientes!D:D,A43=Ingredientes!A:A))))"),"Arroz cocido para roll")</f>
        <v>Arroz cocido para roll</v>
      </c>
      <c r="F43" s="15" t="str">
        <f ca="1">IFERROR(__xludf.DUMMYFUNCTION("""COMPUTED_VALUE"""),"Kanikama para roll")</f>
        <v>Kanikama para roll</v>
      </c>
      <c r="G43" s="15" t="str">
        <f ca="1">IFERROR(__xludf.DUMMYFUNCTION("""COMPUTED_VALUE"""),"Masago")</f>
        <v>Masago</v>
      </c>
      <c r="H43" s="15" t="str">
        <f ca="1">IFERROR(__xludf.DUMMYFUNCTION("""COMPUTED_VALUE"""),"Palta cortada para roll")</f>
        <v>Palta cortada para roll</v>
      </c>
      <c r="I43" s="16" t="str">
        <f ca="1">IFERROR(__xludf.DUMMYFUNCTION("""COMPUTED_VALUE"""),"Nori entero cortado para roll")</f>
        <v>Nori entero cortado para roll</v>
      </c>
      <c r="J43" s="16"/>
      <c r="K43" s="7">
        <f ca="1">IFERROR(__xludf.DUMMYFUNCTION("sum(iferror(filter(Ingredientes!J:J,Ingredientes!A:A=A43)))"),9)</f>
        <v>9</v>
      </c>
      <c r="L43" s="7">
        <f ca="1">IFERROR(__xludf.DUMMYFUNCTION("sum(filter(Productos!K:K,Productos!A:A=A43))"),1)</f>
        <v>1</v>
      </c>
      <c r="M43" s="19" t="str">
        <f t="array" ref="M43">INDEX(Productos!$AC:AC,MATCH($A43,Productos!$A:$A),1)</f>
        <v>cocina</v>
      </c>
      <c r="N43" s="19"/>
      <c r="O43" s="19"/>
      <c r="P43" s="19"/>
      <c r="Q43" s="19"/>
      <c r="R43" s="19"/>
      <c r="S43" s="19"/>
      <c r="T43" s="19"/>
      <c r="U43" s="19"/>
      <c r="V43" s="19"/>
      <c r="W43" s="19"/>
      <c r="X43" s="19"/>
      <c r="Y43" s="19"/>
      <c r="Z43" s="19"/>
      <c r="AA43" s="19"/>
      <c r="AB43" s="19"/>
    </row>
    <row r="44" spans="1:28" ht="15.75" customHeight="1" x14ac:dyDescent="0.15">
      <c r="A44" s="7">
        <v>10003</v>
      </c>
      <c r="B44" s="7" t="str">
        <f t="array" ref="B44">INDEX(Productos!$A:B,MATCH($A44,Productos!$A:$A),COLUMN(B44))</f>
        <v>California Maki Mix</v>
      </c>
      <c r="C44" s="9" t="str">
        <f t="array" ref="C44">INDEX(Productos!$A:C,MATCH($A44,Productos!$A:$A),COLUMN(C44))</f>
        <v>Roll kanikama, palta, envuelto en mezcla de masago y sésamo</v>
      </c>
      <c r="D44" s="7">
        <f ca="1">IFERROR(__xludf.DUMMYFUNCTION("COUNT(FILTER(Ingredientes!A:A,Ingredientes!A:A=A44))"),6)</f>
        <v>6</v>
      </c>
      <c r="E44" s="15" t="str">
        <f ca="1">IFERROR(__xludf.DUMMYFUNCTION("TRANSPOSE(IFERROR((FILTER(Ingredientes!D:D,A44=Ingredientes!A:A))))"),"Arroz cocido para roll")</f>
        <v>Arroz cocido para roll</v>
      </c>
      <c r="F44" s="15" t="str">
        <f ca="1">IFERROR(__xludf.DUMMYFUNCTION("""COMPUTED_VALUE"""),"Kanikama para roll")</f>
        <v>Kanikama para roll</v>
      </c>
      <c r="G44" s="15" t="str">
        <f ca="1">IFERROR(__xludf.DUMMYFUNCTION("""COMPUTED_VALUE"""),"Masago")</f>
        <v>Masago</v>
      </c>
      <c r="H44" s="15" t="str">
        <f ca="1">IFERROR(__xludf.DUMMYFUNCTION("""COMPUTED_VALUE"""),"Palta cortada para roll")</f>
        <v>Palta cortada para roll</v>
      </c>
      <c r="I44" s="16" t="str">
        <f ca="1">IFERROR(__xludf.DUMMYFUNCTION("""COMPUTED_VALUE"""),"Sésamo tostado para envoltura")</f>
        <v>Sésamo tostado para envoltura</v>
      </c>
      <c r="J44" s="16" t="str">
        <f ca="1">IFERROR(__xludf.DUMMYFUNCTION("""COMPUTED_VALUE"""),"Nori entero cortado para roll")</f>
        <v>Nori entero cortado para roll</v>
      </c>
      <c r="K44" s="7">
        <f ca="1">IFERROR(__xludf.DUMMYFUNCTION("sum(iferror(filter(Ingredientes!J:J,Ingredientes!A:A=A44)))"),10)</f>
        <v>10</v>
      </c>
      <c r="L44" s="7">
        <f ca="1">IFERROR(__xludf.DUMMYFUNCTION("sum(filter(Productos!K:K,Productos!A:A=A44))"),1)</f>
        <v>1</v>
      </c>
      <c r="M44" s="19" t="str">
        <f t="array" ref="M44">INDEX(Productos!$AC:AC,MATCH($A44,Productos!$A:$A),1)</f>
        <v>cocina</v>
      </c>
      <c r="N44" s="19"/>
      <c r="O44" s="19"/>
      <c r="P44" s="19"/>
      <c r="Q44" s="19"/>
      <c r="R44" s="19"/>
      <c r="S44" s="19"/>
      <c r="T44" s="19"/>
      <c r="U44" s="19"/>
      <c r="V44" s="19"/>
      <c r="W44" s="19"/>
      <c r="X44" s="19"/>
      <c r="Y44" s="19"/>
      <c r="Z44" s="19"/>
      <c r="AA44" s="19"/>
      <c r="AB44" s="19"/>
    </row>
    <row r="45" spans="1:28" ht="15.75" customHeight="1" x14ac:dyDescent="0.15">
      <c r="A45" s="7">
        <v>10004</v>
      </c>
      <c r="B45" s="7" t="str">
        <f t="array" ref="B45">INDEX(Productos!$A:B,MATCH($A45,Productos!$A:$A),COLUMN(B45))</f>
        <v>California Ebi Sésamo</v>
      </c>
      <c r="C45" s="9" t="str">
        <f t="array" ref="C45">INDEX(Productos!$A:C,MATCH($A45,Productos!$A:$A),COLUMN(C45))</f>
        <v>Roll con camarón, palta, envuelto en sésamo</v>
      </c>
      <c r="D45" s="7">
        <f ca="1">IFERROR(__xludf.DUMMYFUNCTION("COUNT(FILTER(Ingredientes!A:A,Ingredientes!A:A=A45))"),5)</f>
        <v>5</v>
      </c>
      <c r="E45" s="15" t="str">
        <f ca="1">IFERROR(__xludf.DUMMYFUNCTION("TRANSPOSE(IFERROR((FILTER(Ingredientes!D:D,A45=Ingredientes!A:A))))"),"Arroz cocido para roll")</f>
        <v>Arroz cocido para roll</v>
      </c>
      <c r="F45" s="15" t="str">
        <f ca="1">IFERROR(__xludf.DUMMYFUNCTION("""COMPUTED_VALUE"""),"Camarón cocido")</f>
        <v>Camarón cocido</v>
      </c>
      <c r="G45" s="15" t="str">
        <f ca="1">IFERROR(__xludf.DUMMYFUNCTION("""COMPUTED_VALUE"""),"Palta cortada para roll")</f>
        <v>Palta cortada para roll</v>
      </c>
      <c r="H45" s="15" t="str">
        <f ca="1">IFERROR(__xludf.DUMMYFUNCTION("""COMPUTED_VALUE"""),"Sésamo tostado para envoltura")</f>
        <v>Sésamo tostado para envoltura</v>
      </c>
      <c r="I45" s="16" t="str">
        <f ca="1">IFERROR(__xludf.DUMMYFUNCTION("""COMPUTED_VALUE"""),"Nori entero cortado para roll")</f>
        <v>Nori entero cortado para roll</v>
      </c>
      <c r="J45" s="16"/>
      <c r="K45" s="7">
        <f ca="1">IFERROR(__xludf.DUMMYFUNCTION("sum(iferror(filter(Ingredientes!J:J,Ingredientes!A:A=A45)))"),8)</f>
        <v>8</v>
      </c>
      <c r="L45" s="7">
        <f ca="1">IFERROR(__xludf.DUMMYFUNCTION("sum(filter(Productos!K:K,Productos!A:A=A45))"),1)</f>
        <v>1</v>
      </c>
      <c r="M45" s="19" t="str">
        <f t="array" ref="M45">INDEX(Productos!$AC:AC,MATCH($A45,Productos!$A:$A),1)</f>
        <v>cocina</v>
      </c>
      <c r="N45" s="19"/>
      <c r="O45" s="19"/>
      <c r="P45" s="19"/>
      <c r="Q45" s="19"/>
      <c r="R45" s="19"/>
      <c r="S45" s="19"/>
      <c r="T45" s="19"/>
      <c r="U45" s="19"/>
      <c r="V45" s="19"/>
      <c r="W45" s="19"/>
      <c r="X45" s="19"/>
      <c r="Y45" s="19"/>
      <c r="Z45" s="19"/>
      <c r="AA45" s="19"/>
      <c r="AB45" s="19"/>
    </row>
    <row r="46" spans="1:28" ht="15.75" customHeight="1" x14ac:dyDescent="0.15">
      <c r="A46" s="7">
        <v>10005</v>
      </c>
      <c r="B46" s="7" t="str">
        <f t="array" ref="B46">INDEX(Productos!$A:B,MATCH($A46,Productos!$A:$A),COLUMN(B46))</f>
        <v>California Ebi Masago</v>
      </c>
      <c r="C46" s="9" t="str">
        <f t="array" ref="C46">INDEX(Productos!$A:C,MATCH($A46,Productos!$A:$A),COLUMN(C46))</f>
        <v>Roll con camarón, palta, envuelto en masago</v>
      </c>
      <c r="D46" s="7">
        <f ca="1">IFERROR(__xludf.DUMMYFUNCTION("COUNT(FILTER(Ingredientes!A:A,Ingredientes!A:A=A46))"),5)</f>
        <v>5</v>
      </c>
      <c r="E46" s="15" t="str">
        <f ca="1">IFERROR(__xludf.DUMMYFUNCTION("TRANSPOSE(IFERROR((FILTER(Ingredientes!D:D,A46=Ingredientes!A:A))))"),"Arroz cocido para roll")</f>
        <v>Arroz cocido para roll</v>
      </c>
      <c r="F46" s="15" t="str">
        <f ca="1">IFERROR(__xludf.DUMMYFUNCTION("""COMPUTED_VALUE"""),"Camarón cocido")</f>
        <v>Camarón cocido</v>
      </c>
      <c r="G46" s="15" t="str">
        <f ca="1">IFERROR(__xludf.DUMMYFUNCTION("""COMPUTED_VALUE"""),"Masago")</f>
        <v>Masago</v>
      </c>
      <c r="H46" s="15" t="str">
        <f ca="1">IFERROR(__xludf.DUMMYFUNCTION("""COMPUTED_VALUE"""),"Palta cortada para roll")</f>
        <v>Palta cortada para roll</v>
      </c>
      <c r="I46" s="16" t="str">
        <f ca="1">IFERROR(__xludf.DUMMYFUNCTION("""COMPUTED_VALUE"""),"Nori entero cortado para roll")</f>
        <v>Nori entero cortado para roll</v>
      </c>
      <c r="J46" s="16"/>
      <c r="K46" s="7">
        <f ca="1">IFERROR(__xludf.DUMMYFUNCTION("sum(iferror(filter(Ingredientes!J:J,Ingredientes!A:A=A46)))"),12)</f>
        <v>12</v>
      </c>
      <c r="L46" s="7">
        <f ca="1">IFERROR(__xludf.DUMMYFUNCTION("sum(filter(Productos!K:K,Productos!A:A=A46))"),1)</f>
        <v>1</v>
      </c>
      <c r="M46" s="19" t="str">
        <f t="array" ref="M46">INDEX(Productos!$AC:AC,MATCH($A46,Productos!$A:$A),1)</f>
        <v>cocina</v>
      </c>
      <c r="N46" s="19"/>
      <c r="O46" s="19"/>
      <c r="P46" s="19"/>
      <c r="Q46" s="19"/>
      <c r="R46" s="19"/>
      <c r="S46" s="19"/>
      <c r="T46" s="19"/>
      <c r="U46" s="19"/>
      <c r="V46" s="19"/>
      <c r="W46" s="19"/>
      <c r="X46" s="19"/>
      <c r="Y46" s="19"/>
      <c r="Z46" s="19"/>
      <c r="AA46" s="19"/>
      <c r="AB46" s="19"/>
    </row>
    <row r="47" spans="1:28" ht="22" x14ac:dyDescent="0.15">
      <c r="A47" s="7">
        <v>10006</v>
      </c>
      <c r="B47" s="7" t="str">
        <f t="array" ref="B47">INDEX(Productos!$A:B,MATCH($A47,Productos!$A:$A),COLUMN(B47))</f>
        <v>California Sake Sésamo</v>
      </c>
      <c r="C47" s="9" t="str">
        <f t="array" ref="C47">INDEX(Productos!$A:C,MATCH($A47,Productos!$A:$A),COLUMN(C47))</f>
        <v>Roll salmón, palta, envuelto en sésamo</v>
      </c>
      <c r="D47" s="7">
        <f ca="1">IFERROR(__xludf.DUMMYFUNCTION("COUNT(FILTER(Ingredientes!A:A,Ingredientes!A:A=A47))"),5)</f>
        <v>5</v>
      </c>
      <c r="E47" s="15" t="str">
        <f ca="1">IFERROR(__xludf.DUMMYFUNCTION("TRANSPOSE(IFERROR((FILTER(Ingredientes!D:D,A47=Ingredientes!A:A))))"),"Arroz cocido para roll")</f>
        <v>Arroz cocido para roll</v>
      </c>
      <c r="F47" s="15" t="str">
        <f ca="1">IFERROR(__xludf.DUMMYFUNCTION("""COMPUTED_VALUE"""),"Palta cortada para roll")</f>
        <v>Palta cortada para roll</v>
      </c>
      <c r="G47" s="15" t="str">
        <f ca="1">IFERROR(__xludf.DUMMYFUNCTION("""COMPUTED_VALUE"""),"Salmón cortado para roll")</f>
        <v>Salmón cortado para roll</v>
      </c>
      <c r="H47" s="15" t="str">
        <f ca="1">IFERROR(__xludf.DUMMYFUNCTION("""COMPUTED_VALUE"""),"Sésamo tostado para envoltura")</f>
        <v>Sésamo tostado para envoltura</v>
      </c>
      <c r="I47" s="16" t="str">
        <f ca="1">IFERROR(__xludf.DUMMYFUNCTION("""COMPUTED_VALUE"""),"Nori entero cortado para roll")</f>
        <v>Nori entero cortado para roll</v>
      </c>
      <c r="J47" s="16"/>
      <c r="K47" s="7">
        <f ca="1">IFERROR(__xludf.DUMMYFUNCTION("sum(iferror(filter(Ingredientes!J:J,Ingredientes!A:A=A47)))"),5)</f>
        <v>5</v>
      </c>
      <c r="L47" s="7">
        <f ca="1">IFERROR(__xludf.DUMMYFUNCTION("sum(filter(Productos!K:K,Productos!A:A=A47))"),1)</f>
        <v>1</v>
      </c>
      <c r="M47" s="19" t="str">
        <f t="array" ref="M47">INDEX(Productos!$AC:AC,MATCH($A47,Productos!$A:$A),1)</f>
        <v>cocina</v>
      </c>
      <c r="N47" s="19"/>
      <c r="O47" s="19"/>
      <c r="P47" s="19"/>
      <c r="Q47" s="19"/>
      <c r="R47" s="19"/>
      <c r="S47" s="19"/>
      <c r="T47" s="19"/>
      <c r="U47" s="19"/>
      <c r="V47" s="19"/>
      <c r="W47" s="19"/>
      <c r="X47" s="19"/>
      <c r="Y47" s="19"/>
      <c r="Z47" s="19"/>
      <c r="AA47" s="19"/>
      <c r="AB47" s="19"/>
    </row>
    <row r="48" spans="1:28" ht="22" x14ac:dyDescent="0.15">
      <c r="A48" s="7">
        <v>10007</v>
      </c>
      <c r="B48" s="7" t="str">
        <f t="array" ref="B48">INDEX(Productos!$A:B,MATCH($A48,Productos!$A:$A),COLUMN(B48))</f>
        <v>California Sake Masago</v>
      </c>
      <c r="C48" s="9" t="str">
        <f t="array" ref="C48">INDEX(Productos!$A:C,MATCH($A48,Productos!$A:$A),COLUMN(C48))</f>
        <v>Roll salmón, palta, envuelto en masago</v>
      </c>
      <c r="D48" s="7">
        <f ca="1">IFERROR(__xludf.DUMMYFUNCTION("COUNT(FILTER(Ingredientes!A:A,Ingredientes!A:A=A48))"),5)</f>
        <v>5</v>
      </c>
      <c r="E48" s="15" t="str">
        <f ca="1">IFERROR(__xludf.DUMMYFUNCTION("TRANSPOSE(IFERROR((FILTER(Ingredientes!D:D,A48=Ingredientes!A:A))))"),"Arroz cocido para roll")</f>
        <v>Arroz cocido para roll</v>
      </c>
      <c r="F48" s="15" t="str">
        <f ca="1">IFERROR(__xludf.DUMMYFUNCTION("""COMPUTED_VALUE"""),"Masago")</f>
        <v>Masago</v>
      </c>
      <c r="G48" s="15" t="str">
        <f ca="1">IFERROR(__xludf.DUMMYFUNCTION("""COMPUTED_VALUE"""),"Palta cortada para roll")</f>
        <v>Palta cortada para roll</v>
      </c>
      <c r="H48" s="15" t="str">
        <f ca="1">IFERROR(__xludf.DUMMYFUNCTION("""COMPUTED_VALUE"""),"Salmón cortado para roll")</f>
        <v>Salmón cortado para roll</v>
      </c>
      <c r="I48" s="16" t="str">
        <f ca="1">IFERROR(__xludf.DUMMYFUNCTION("""COMPUTED_VALUE"""),"Nori entero cortado para roll")</f>
        <v>Nori entero cortado para roll</v>
      </c>
      <c r="J48" s="16"/>
      <c r="K48" s="7">
        <f ca="1">IFERROR(__xludf.DUMMYFUNCTION("sum(iferror(filter(Ingredientes!J:J,Ingredientes!A:A=A48)))"),9)</f>
        <v>9</v>
      </c>
      <c r="L48" s="7">
        <f ca="1">IFERROR(__xludf.DUMMYFUNCTION("sum(filter(Productos!K:K,Productos!A:A=A48))"),1)</f>
        <v>1</v>
      </c>
      <c r="M48" s="19" t="str">
        <f t="array" ref="M48">INDEX(Productos!$AC:AC,MATCH($A48,Productos!$A:$A),1)</f>
        <v>cocina</v>
      </c>
      <c r="N48" s="19"/>
      <c r="O48" s="19"/>
      <c r="P48" s="19"/>
      <c r="Q48" s="19"/>
      <c r="R48" s="19"/>
      <c r="S48" s="19"/>
      <c r="T48" s="19"/>
      <c r="U48" s="19"/>
      <c r="V48" s="19"/>
      <c r="W48" s="19"/>
      <c r="X48" s="19"/>
      <c r="Y48" s="19"/>
      <c r="Z48" s="19"/>
      <c r="AA48" s="19"/>
      <c r="AB48" s="19"/>
    </row>
    <row r="49" spans="1:28" ht="22" x14ac:dyDescent="0.15">
      <c r="A49" s="7">
        <v>10008</v>
      </c>
      <c r="B49" s="7" t="str">
        <f t="array" ref="B49">INDEX(Productos!$A:B,MATCH($A49,Productos!$A:$A),COLUMN(B49))</f>
        <v>California Maguro Sésamo</v>
      </c>
      <c r="C49" s="9" t="str">
        <f t="array" ref="C49">INDEX(Productos!$A:C,MATCH($A49,Productos!$A:$A),COLUMN(C49))</f>
        <v>Roll atún, palta, envuelto en sésamo</v>
      </c>
      <c r="D49" s="7">
        <f ca="1">IFERROR(__xludf.DUMMYFUNCTION("COUNT(FILTER(Ingredientes!A:A,Ingredientes!A:A=A49))"),5)</f>
        <v>5</v>
      </c>
      <c r="E49" s="15" t="str">
        <f ca="1">IFERROR(__xludf.DUMMYFUNCTION("TRANSPOSE(IFERROR((FILTER(Ingredientes!D:D,A49=Ingredientes!A:A))))"),"Arroz cocido para roll")</f>
        <v>Arroz cocido para roll</v>
      </c>
      <c r="F49" s="15" t="str">
        <f ca="1">IFERROR(__xludf.DUMMYFUNCTION("""COMPUTED_VALUE"""),"Atún cortado para roll")</f>
        <v>Atún cortado para roll</v>
      </c>
      <c r="G49" s="15" t="str">
        <f ca="1">IFERROR(__xludf.DUMMYFUNCTION("""COMPUTED_VALUE"""),"Palta cortada para roll")</f>
        <v>Palta cortada para roll</v>
      </c>
      <c r="H49" s="15" t="str">
        <f ca="1">IFERROR(__xludf.DUMMYFUNCTION("""COMPUTED_VALUE"""),"Sésamo tostado para envoltura")</f>
        <v>Sésamo tostado para envoltura</v>
      </c>
      <c r="I49" s="16" t="str">
        <f ca="1">IFERROR(__xludf.DUMMYFUNCTION("""COMPUTED_VALUE"""),"Nori entero cortado para roll")</f>
        <v>Nori entero cortado para roll</v>
      </c>
      <c r="J49" s="16"/>
      <c r="K49" s="7">
        <f ca="1">IFERROR(__xludf.DUMMYFUNCTION("sum(iferror(filter(Ingredientes!J:J,Ingredientes!A:A=A49)))"),5)</f>
        <v>5</v>
      </c>
      <c r="L49" s="7">
        <f ca="1">IFERROR(__xludf.DUMMYFUNCTION("sum(filter(Productos!K:K,Productos!A:A=A49))"),1)</f>
        <v>1</v>
      </c>
      <c r="M49" s="19" t="str">
        <f t="array" ref="M49">INDEX(Productos!$AC:AC,MATCH($A49,Productos!$A:$A),1)</f>
        <v>cocina</v>
      </c>
      <c r="N49" s="19"/>
      <c r="O49" s="19"/>
      <c r="P49" s="19"/>
      <c r="Q49" s="19"/>
      <c r="R49" s="19"/>
      <c r="S49" s="19"/>
      <c r="T49" s="19"/>
      <c r="U49" s="19"/>
      <c r="V49" s="19"/>
      <c r="W49" s="19"/>
      <c r="X49" s="19"/>
      <c r="Y49" s="19"/>
      <c r="Z49" s="19"/>
      <c r="AA49" s="19"/>
      <c r="AB49" s="19"/>
    </row>
    <row r="50" spans="1:28" ht="22" x14ac:dyDescent="0.15">
      <c r="A50" s="7">
        <v>10009</v>
      </c>
      <c r="B50" s="7" t="str">
        <f t="array" ref="B50">INDEX(Productos!$A:B,MATCH($A50,Productos!$A:$A),COLUMN(B50))</f>
        <v>California Maguro Masago</v>
      </c>
      <c r="C50" s="9" t="str">
        <f t="array" ref="C50">INDEX(Productos!$A:C,MATCH($A50,Productos!$A:$A),COLUMN(C50))</f>
        <v>Roll atún, palta, envuelto en masago</v>
      </c>
      <c r="D50" s="7">
        <f ca="1">IFERROR(__xludf.DUMMYFUNCTION("COUNT(FILTER(Ingredientes!A:A,Ingredientes!A:A=A50))"),5)</f>
        <v>5</v>
      </c>
      <c r="E50" s="15" t="str">
        <f ca="1">IFERROR(__xludf.DUMMYFUNCTION("TRANSPOSE(IFERROR((FILTER(Ingredientes!D:D,A50=Ingredientes!A:A))))"),"Arroz cocido para roll")</f>
        <v>Arroz cocido para roll</v>
      </c>
      <c r="F50" s="15" t="str">
        <f ca="1">IFERROR(__xludf.DUMMYFUNCTION("""COMPUTED_VALUE"""),"Atún cortado para roll")</f>
        <v>Atún cortado para roll</v>
      </c>
      <c r="G50" s="15" t="str">
        <f ca="1">IFERROR(__xludf.DUMMYFUNCTION("""COMPUTED_VALUE"""),"Masago")</f>
        <v>Masago</v>
      </c>
      <c r="H50" s="15" t="str">
        <f ca="1">IFERROR(__xludf.DUMMYFUNCTION("""COMPUTED_VALUE"""),"Palta cortada para roll")</f>
        <v>Palta cortada para roll</v>
      </c>
      <c r="I50" s="16" t="str">
        <f ca="1">IFERROR(__xludf.DUMMYFUNCTION("""COMPUTED_VALUE"""),"Nori entero cortado para roll")</f>
        <v>Nori entero cortado para roll</v>
      </c>
      <c r="J50" s="16"/>
      <c r="K50" s="7">
        <f ca="1">IFERROR(__xludf.DUMMYFUNCTION("sum(iferror(filter(Ingredientes!J:J,Ingredientes!A:A=A50)))"),9)</f>
        <v>9</v>
      </c>
      <c r="L50" s="7">
        <f ca="1">IFERROR(__xludf.DUMMYFUNCTION("sum(filter(Productos!K:K,Productos!A:A=A50))"),1)</f>
        <v>1</v>
      </c>
      <c r="M50" s="19" t="str">
        <f t="array" ref="M50">INDEX(Productos!$AC:AC,MATCH($A50,Productos!$A:$A),1)</f>
        <v>cocina</v>
      </c>
      <c r="N50" s="19"/>
      <c r="O50" s="19"/>
      <c r="P50" s="19"/>
      <c r="Q50" s="19"/>
      <c r="R50" s="19"/>
      <c r="S50" s="19"/>
      <c r="T50" s="19"/>
      <c r="U50" s="19"/>
      <c r="V50" s="19"/>
      <c r="W50" s="19"/>
      <c r="X50" s="19"/>
      <c r="Y50" s="19"/>
      <c r="Z50" s="19"/>
      <c r="AA50" s="19"/>
      <c r="AB50" s="19"/>
    </row>
    <row r="51" spans="1:28" ht="22" x14ac:dyDescent="0.15">
      <c r="A51" s="7">
        <v>10010</v>
      </c>
      <c r="B51" s="7" t="str">
        <f t="array" ref="B51">INDEX(Productos!$A:B,MATCH($A51,Productos!$A:$A),COLUMN(B51))</f>
        <v>Ebi</v>
      </c>
      <c r="C51" s="9" t="str">
        <f t="array" ref="C51">INDEX(Productos!$A:C,MATCH($A51,Productos!$A:$A),COLUMN(C51))</f>
        <v>Roll con camarón y palta, envuelto en palta</v>
      </c>
      <c r="D51" s="7">
        <f ca="1">IFERROR(__xludf.DUMMYFUNCTION("COUNT(FILTER(Ingredientes!A:A,Ingredientes!A:A=A51))"),5)</f>
        <v>5</v>
      </c>
      <c r="E51" s="15" t="str">
        <f ca="1">IFERROR(__xludf.DUMMYFUNCTION("TRANSPOSE(IFERROR((FILTER(Ingredientes!D:D,A51=Ingredientes!A:A))))"),"Arroz cocido para roll")</f>
        <v>Arroz cocido para roll</v>
      </c>
      <c r="F51" s="15" t="str">
        <f ca="1">IFERROR(__xludf.DUMMYFUNCTION("""COMPUTED_VALUE"""),"Camarón cocido")</f>
        <v>Camarón cocido</v>
      </c>
      <c r="G51" s="15" t="str">
        <f ca="1">IFERROR(__xludf.DUMMYFUNCTION("""COMPUTED_VALUE"""),"Palta cortada para roll")</f>
        <v>Palta cortada para roll</v>
      </c>
      <c r="H51" s="15" t="str">
        <f ca="1">IFERROR(__xludf.DUMMYFUNCTION("""COMPUTED_VALUE"""),"Palta cortada para envoltura")</f>
        <v>Palta cortada para envoltura</v>
      </c>
      <c r="I51" s="16" t="str">
        <f ca="1">IFERROR(__xludf.DUMMYFUNCTION("""COMPUTED_VALUE"""),"Nori entero cortado para roll")</f>
        <v>Nori entero cortado para roll</v>
      </c>
      <c r="J51" s="16"/>
      <c r="K51" s="7">
        <f ca="1">IFERROR(__xludf.DUMMYFUNCTION("sum(iferror(filter(Ingredientes!J:J,Ingredientes!A:A=A51)))"),8)</f>
        <v>8</v>
      </c>
      <c r="L51" s="7">
        <f ca="1">IFERROR(__xludf.DUMMYFUNCTION("sum(filter(Productos!K:K,Productos!A:A=A51))"),1)</f>
        <v>1</v>
      </c>
      <c r="M51" s="19" t="str">
        <f t="array" ref="M51">INDEX(Productos!$AC:AC,MATCH($A51,Productos!$A:$A),1)</f>
        <v>cocina</v>
      </c>
      <c r="N51" s="19"/>
      <c r="O51" s="19"/>
      <c r="P51" s="19"/>
      <c r="Q51" s="19"/>
      <c r="R51" s="19"/>
      <c r="S51" s="19"/>
      <c r="T51" s="19"/>
      <c r="U51" s="19"/>
      <c r="V51" s="19"/>
      <c r="W51" s="19"/>
      <c r="X51" s="19"/>
      <c r="Y51" s="19"/>
      <c r="Z51" s="19"/>
      <c r="AA51" s="19"/>
      <c r="AB51" s="19"/>
    </row>
    <row r="52" spans="1:28" ht="22" x14ac:dyDescent="0.15">
      <c r="A52" s="7">
        <v>10011</v>
      </c>
      <c r="B52" s="7" t="str">
        <f t="array" ref="B52">INDEX(Productos!$A:B,MATCH($A52,Productos!$A:$A),COLUMN(B52))</f>
        <v>Ebi Especial</v>
      </c>
      <c r="C52" s="9" t="str">
        <f t="array" ref="C52">INDEX(Productos!$A:C,MATCH($A52,Productos!$A:$A),COLUMN(C52))</f>
        <v>Roll con camarón, queso crema, cebollín, envuelto en palta</v>
      </c>
      <c r="D52" s="7">
        <f ca="1">IFERROR(__xludf.DUMMYFUNCTION("COUNT(FILTER(Ingredientes!A:A,Ingredientes!A:A=A52))"),6)</f>
        <v>6</v>
      </c>
      <c r="E52" s="15" t="str">
        <f ca="1">IFERROR(__xludf.DUMMYFUNCTION("TRANSPOSE(IFERROR((FILTER(Ingredientes!D:D,A52=Ingredientes!A:A))))"),"Arroz cocido para roll")</f>
        <v>Arroz cocido para roll</v>
      </c>
      <c r="F52" s="15" t="str">
        <f ca="1">IFERROR(__xludf.DUMMYFUNCTION("""COMPUTED_VALUE"""),"Camarón cocido")</f>
        <v>Camarón cocido</v>
      </c>
      <c r="G52" s="15" t="str">
        <f ca="1">IFERROR(__xludf.DUMMYFUNCTION("""COMPUTED_VALUE"""),"Cebollín cortado para roll")</f>
        <v>Cebollín cortado para roll</v>
      </c>
      <c r="H52" s="15" t="str">
        <f ca="1">IFERROR(__xludf.DUMMYFUNCTION("""COMPUTED_VALUE"""),"Palta cortada para envoltura")</f>
        <v>Palta cortada para envoltura</v>
      </c>
      <c r="I52" s="16" t="str">
        <f ca="1">IFERROR(__xludf.DUMMYFUNCTION("""COMPUTED_VALUE"""),"Queso crema para roll")</f>
        <v>Queso crema para roll</v>
      </c>
      <c r="J52" s="16" t="str">
        <f ca="1">IFERROR(__xludf.DUMMYFUNCTION("""COMPUTED_VALUE"""),"Nori entero cortado para roll")</f>
        <v>Nori entero cortado para roll</v>
      </c>
      <c r="K52" s="7">
        <f ca="1">IFERROR(__xludf.DUMMYFUNCTION("sum(iferror(filter(Ingredientes!J:J,Ingredientes!A:A=A52)))"),9)</f>
        <v>9</v>
      </c>
      <c r="L52" s="7">
        <f ca="1">IFERROR(__xludf.DUMMYFUNCTION("sum(filter(Productos!K:K,Productos!A:A=A52))"),1)</f>
        <v>1</v>
      </c>
      <c r="M52" s="19" t="str">
        <f t="array" ref="M52">INDEX(Productos!$AC:AC,MATCH($A52,Productos!$A:$A),1)</f>
        <v>cocina</v>
      </c>
      <c r="N52" s="19"/>
      <c r="O52" s="19"/>
      <c r="P52" s="19"/>
      <c r="Q52" s="19"/>
      <c r="R52" s="19"/>
      <c r="S52" s="19"/>
      <c r="T52" s="19"/>
      <c r="U52" s="19"/>
      <c r="V52" s="19"/>
      <c r="W52" s="19"/>
      <c r="X52" s="19"/>
      <c r="Y52" s="19"/>
      <c r="Z52" s="19"/>
      <c r="AA52" s="19"/>
      <c r="AB52" s="19"/>
    </row>
    <row r="53" spans="1:28" ht="22" x14ac:dyDescent="0.15">
      <c r="A53" s="7">
        <v>10012</v>
      </c>
      <c r="B53" s="7" t="str">
        <f t="array" ref="B53">INDEX(Productos!$A:B,MATCH($A53,Productos!$A:$A),COLUMN(B53))</f>
        <v>Turo</v>
      </c>
      <c r="C53" s="9" t="str">
        <f t="array" ref="C53">INDEX(Productos!$A:C,MATCH($A53,Productos!$A:$A),COLUMN(C53))</f>
        <v>Roll con salmón ahumado, camarón y queso crema, envuelto en palta</v>
      </c>
      <c r="D53" s="7">
        <f ca="1">IFERROR(__xludf.DUMMYFUNCTION("COUNT(FILTER(Ingredientes!A:A,Ingredientes!A:A=A53))"),6)</f>
        <v>6</v>
      </c>
      <c r="E53" s="15" t="str">
        <f ca="1">IFERROR(__xludf.DUMMYFUNCTION("TRANSPOSE(IFERROR((FILTER(Ingredientes!D:D,A53=Ingredientes!A:A))))"),"Arroz cocido para roll")</f>
        <v>Arroz cocido para roll</v>
      </c>
      <c r="F53" s="15" t="str">
        <f ca="1">IFERROR(__xludf.DUMMYFUNCTION("""COMPUTED_VALUE"""),"Camarón cocido")</f>
        <v>Camarón cocido</v>
      </c>
      <c r="G53" s="15" t="str">
        <f ca="1">IFERROR(__xludf.DUMMYFUNCTION("""COMPUTED_VALUE"""),"Palta cortada para envoltura")</f>
        <v>Palta cortada para envoltura</v>
      </c>
      <c r="H53" s="15" t="str">
        <f ca="1">IFERROR(__xludf.DUMMYFUNCTION("""COMPUTED_VALUE"""),"Queso crema para roll")</f>
        <v>Queso crema para roll</v>
      </c>
      <c r="I53" s="16" t="str">
        <f ca="1">IFERROR(__xludf.DUMMYFUNCTION("""COMPUTED_VALUE"""),"Salmón ahumado cortado para roll")</f>
        <v>Salmón ahumado cortado para roll</v>
      </c>
      <c r="J53" s="16" t="str">
        <f ca="1">IFERROR(__xludf.DUMMYFUNCTION("""COMPUTED_VALUE"""),"Nori entero cortado para roll")</f>
        <v>Nori entero cortado para roll</v>
      </c>
      <c r="K53" s="7">
        <f ca="1">IFERROR(__xludf.DUMMYFUNCTION("sum(iferror(filter(Ingredientes!J:J,Ingredientes!A:A=A53)))"),9)</f>
        <v>9</v>
      </c>
      <c r="L53" s="7">
        <f ca="1">IFERROR(__xludf.DUMMYFUNCTION("sum(filter(Productos!K:K,Productos!A:A=A53))"),1)</f>
        <v>1</v>
      </c>
      <c r="M53" s="19" t="str">
        <f t="array" ref="M53">INDEX(Productos!$AC:AC,MATCH($A53,Productos!$A:$A),1)</f>
        <v>cocina</v>
      </c>
      <c r="N53" s="19"/>
      <c r="O53" s="19"/>
      <c r="P53" s="19"/>
      <c r="Q53" s="19"/>
      <c r="R53" s="19"/>
      <c r="S53" s="19"/>
      <c r="T53" s="19"/>
      <c r="U53" s="19"/>
      <c r="V53" s="19"/>
      <c r="W53" s="19"/>
      <c r="X53" s="19"/>
      <c r="Y53" s="19"/>
      <c r="Z53" s="19"/>
      <c r="AA53" s="19"/>
      <c r="AB53" s="19"/>
    </row>
    <row r="54" spans="1:28" ht="22" x14ac:dyDescent="0.15">
      <c r="A54" s="7">
        <v>10013</v>
      </c>
      <c r="B54" s="7" t="str">
        <f t="array" ref="B54">INDEX(Productos!$A:B,MATCH($A54,Productos!$A:$A),COLUMN(B54))</f>
        <v>Coca</v>
      </c>
      <c r="C54" s="9" t="str">
        <f t="array" ref="C54">INDEX(Productos!$A:C,MATCH($A54,Productos!$A:$A),COLUMN(C54))</f>
        <v>Roll con camarón y queso crema, envuelto en palta</v>
      </c>
      <c r="D54" s="7">
        <f ca="1">IFERROR(__xludf.DUMMYFUNCTION("COUNT(FILTER(Ingredientes!A:A,Ingredientes!A:A=A54))"),5)</f>
        <v>5</v>
      </c>
      <c r="E54" s="15" t="str">
        <f ca="1">IFERROR(__xludf.DUMMYFUNCTION("TRANSPOSE(IFERROR((FILTER(Ingredientes!D:D,A54=Ingredientes!A:A))))"),"Arroz cocido para roll")</f>
        <v>Arroz cocido para roll</v>
      </c>
      <c r="F54" s="15" t="str">
        <f ca="1">IFERROR(__xludf.DUMMYFUNCTION("""COMPUTED_VALUE"""),"Camarón cocido")</f>
        <v>Camarón cocido</v>
      </c>
      <c r="G54" s="15" t="str">
        <f ca="1">IFERROR(__xludf.DUMMYFUNCTION("""COMPUTED_VALUE"""),"Palta cortada para envoltura")</f>
        <v>Palta cortada para envoltura</v>
      </c>
      <c r="H54" s="15" t="str">
        <f ca="1">IFERROR(__xludf.DUMMYFUNCTION("""COMPUTED_VALUE"""),"Queso crema para roll")</f>
        <v>Queso crema para roll</v>
      </c>
      <c r="I54" s="16" t="str">
        <f ca="1">IFERROR(__xludf.DUMMYFUNCTION("""COMPUTED_VALUE"""),"Nori entero cortado para roll")</f>
        <v>Nori entero cortado para roll</v>
      </c>
      <c r="J54" s="16"/>
      <c r="K54" s="7">
        <f ca="1">IFERROR(__xludf.DUMMYFUNCTION("sum(iferror(filter(Ingredientes!J:J,Ingredientes!A:A=A54)))"),8)</f>
        <v>8</v>
      </c>
      <c r="L54" s="7">
        <f ca="1">IFERROR(__xludf.DUMMYFUNCTION("sum(filter(Productos!K:K,Productos!A:A=A54))"),1)</f>
        <v>1</v>
      </c>
      <c r="M54" s="19" t="str">
        <f t="array" ref="M54">INDEX(Productos!$AC:AC,MATCH($A54,Productos!$A:$A),1)</f>
        <v>cocina</v>
      </c>
      <c r="N54" s="19"/>
      <c r="O54" s="19"/>
      <c r="P54" s="19"/>
      <c r="Q54" s="19"/>
      <c r="R54" s="19"/>
      <c r="S54" s="19"/>
      <c r="T54" s="19"/>
      <c r="U54" s="19"/>
      <c r="V54" s="19"/>
      <c r="W54" s="19"/>
      <c r="X54" s="19"/>
      <c r="Y54" s="19"/>
      <c r="Z54" s="19"/>
      <c r="AA54" s="19"/>
      <c r="AB54" s="19"/>
    </row>
    <row r="55" spans="1:28" ht="22" x14ac:dyDescent="0.15">
      <c r="A55" s="7">
        <v>10014</v>
      </c>
      <c r="B55" s="7" t="str">
        <f t="array" ref="B55">INDEX(Productos!$A:B,MATCH($A55,Productos!$A:$A),COLUMN(B55))</f>
        <v>Akita</v>
      </c>
      <c r="C55" s="9" t="str">
        <f t="array" ref="C55">INDEX(Productos!$A:C,MATCH($A55,Productos!$A:$A),COLUMN(C55))</f>
        <v>Roll kanikama y queso crema, envuelto en palta</v>
      </c>
      <c r="D55" s="7">
        <f ca="1">IFERROR(__xludf.DUMMYFUNCTION("COUNT(FILTER(Ingredientes!A:A,Ingredientes!A:A=A55))"),5)</f>
        <v>5</v>
      </c>
      <c r="E55" s="15" t="str">
        <f ca="1">IFERROR(__xludf.DUMMYFUNCTION("TRANSPOSE(IFERROR((FILTER(Ingredientes!D:D,A55=Ingredientes!A:A))))"),"Arroz cocido para roll")</f>
        <v>Arroz cocido para roll</v>
      </c>
      <c r="F55" s="15" t="str">
        <f ca="1">IFERROR(__xludf.DUMMYFUNCTION("""COMPUTED_VALUE"""),"Kanikama para roll")</f>
        <v>Kanikama para roll</v>
      </c>
      <c r="G55" s="15" t="str">
        <f ca="1">IFERROR(__xludf.DUMMYFUNCTION("""COMPUTED_VALUE"""),"Palta cortada para envoltura")</f>
        <v>Palta cortada para envoltura</v>
      </c>
      <c r="H55" s="15" t="str">
        <f ca="1">IFERROR(__xludf.DUMMYFUNCTION("""COMPUTED_VALUE"""),"Queso crema para roll")</f>
        <v>Queso crema para roll</v>
      </c>
      <c r="I55" s="16" t="str">
        <f ca="1">IFERROR(__xludf.DUMMYFUNCTION("""COMPUTED_VALUE"""),"Nori entero cortado para roll")</f>
        <v>Nori entero cortado para roll</v>
      </c>
      <c r="J55" s="16"/>
      <c r="K55" s="7">
        <f ca="1">IFERROR(__xludf.DUMMYFUNCTION("sum(iferror(filter(Ingredientes!J:J,Ingredientes!A:A=A55)))"),5)</f>
        <v>5</v>
      </c>
      <c r="L55" s="7">
        <f ca="1">IFERROR(__xludf.DUMMYFUNCTION("sum(filter(Productos!K:K,Productos!A:A=A55))"),1)</f>
        <v>1</v>
      </c>
      <c r="M55" s="19" t="str">
        <f t="array" ref="M55">INDEX(Productos!$AC:AC,MATCH($A55,Productos!$A:$A),1)</f>
        <v>cocina</v>
      </c>
      <c r="N55" s="19"/>
      <c r="O55" s="19"/>
      <c r="P55" s="19"/>
      <c r="Q55" s="19"/>
      <c r="R55" s="19"/>
      <c r="S55" s="19"/>
      <c r="T55" s="19"/>
      <c r="U55" s="19"/>
      <c r="V55" s="19"/>
      <c r="W55" s="19"/>
      <c r="X55" s="19"/>
      <c r="Y55" s="19"/>
      <c r="Z55" s="19"/>
      <c r="AA55" s="19"/>
      <c r="AB55" s="19"/>
    </row>
    <row r="56" spans="1:28" ht="22" x14ac:dyDescent="0.15">
      <c r="A56" s="7">
        <v>10015</v>
      </c>
      <c r="B56" s="7" t="str">
        <f t="array" ref="B56">INDEX(Productos!$A:B,MATCH($A56,Productos!$A:$A),COLUMN(B56))</f>
        <v>Delicia</v>
      </c>
      <c r="C56" s="9" t="str">
        <f t="array" ref="C56">INDEX(Productos!$A:C,MATCH($A56,Productos!$A:$A),COLUMN(C56))</f>
        <v>Roll con camarón, queso crema y ciboulette, envuelto en palta</v>
      </c>
      <c r="D56" s="7">
        <f ca="1">IFERROR(__xludf.DUMMYFUNCTION("COUNT(FILTER(Ingredientes!A:A,Ingredientes!A:A=A56))"),6)</f>
        <v>6</v>
      </c>
      <c r="E56" s="15" t="str">
        <f ca="1">IFERROR(__xludf.DUMMYFUNCTION("TRANSPOSE(IFERROR((FILTER(Ingredientes!D:D,A56=Ingredientes!A:A))))"),"Arroz cocido para roll")</f>
        <v>Arroz cocido para roll</v>
      </c>
      <c r="F56" s="15" t="str">
        <f ca="1">IFERROR(__xludf.DUMMYFUNCTION("""COMPUTED_VALUE"""),"Atún cortado para roll")</f>
        <v>Atún cortado para roll</v>
      </c>
      <c r="G56" s="15" t="str">
        <f ca="1">IFERROR(__xludf.DUMMYFUNCTION("""COMPUTED_VALUE"""),"Ciboulette picado para roll")</f>
        <v>Ciboulette picado para roll</v>
      </c>
      <c r="H56" s="15" t="str">
        <f ca="1">IFERROR(__xludf.DUMMYFUNCTION("""COMPUTED_VALUE"""),"Palta cortada para envoltura")</f>
        <v>Palta cortada para envoltura</v>
      </c>
      <c r="I56" s="16" t="str">
        <f ca="1">IFERROR(__xludf.DUMMYFUNCTION("""COMPUTED_VALUE"""),"Queso crema para roll")</f>
        <v>Queso crema para roll</v>
      </c>
      <c r="J56" s="16" t="str">
        <f ca="1">IFERROR(__xludf.DUMMYFUNCTION("""COMPUTED_VALUE"""),"Nori entero cortado para roll")</f>
        <v>Nori entero cortado para roll</v>
      </c>
      <c r="K56" s="7">
        <f ca="1">IFERROR(__xludf.DUMMYFUNCTION("sum(iferror(filter(Ingredientes!J:J,Ingredientes!A:A=A56)))"),6)</f>
        <v>6</v>
      </c>
      <c r="L56" s="7">
        <f ca="1">IFERROR(__xludf.DUMMYFUNCTION("sum(filter(Productos!K:K,Productos!A:A=A56))"),1)</f>
        <v>1</v>
      </c>
      <c r="M56" s="19" t="str">
        <f t="array" ref="M56">INDEX(Productos!$AC:AC,MATCH($A56,Productos!$A:$A),1)</f>
        <v>cocina</v>
      </c>
      <c r="N56" s="19"/>
      <c r="O56" s="19"/>
      <c r="P56" s="19"/>
      <c r="Q56" s="19"/>
      <c r="R56" s="19"/>
      <c r="S56" s="19"/>
      <c r="T56" s="19"/>
      <c r="U56" s="19"/>
      <c r="V56" s="19"/>
      <c r="W56" s="19"/>
      <c r="X56" s="19"/>
      <c r="Y56" s="19"/>
      <c r="Z56" s="19"/>
      <c r="AA56" s="19"/>
      <c r="AB56" s="19"/>
    </row>
    <row r="57" spans="1:28" ht="22" x14ac:dyDescent="0.15">
      <c r="A57" s="7">
        <v>10016</v>
      </c>
      <c r="B57" s="7" t="str">
        <f t="array" ref="B57">INDEX(Productos!$A:B,MATCH($A57,Productos!$A:$A),COLUMN(B57))</f>
        <v>Beto</v>
      </c>
      <c r="C57" s="9" t="str">
        <f t="array" ref="C57">INDEX(Productos!$A:C,MATCH($A57,Productos!$A:$A),COLUMN(C57))</f>
        <v>Roll con salmón, camarón y queso crema, envuelto en palta</v>
      </c>
      <c r="D57" s="7">
        <f ca="1">IFERROR(__xludf.DUMMYFUNCTION("COUNT(FILTER(Ingredientes!A:A,Ingredientes!A:A=A57))"),6)</f>
        <v>6</v>
      </c>
      <c r="E57" s="15" t="str">
        <f ca="1">IFERROR(__xludf.DUMMYFUNCTION("TRANSPOSE(IFERROR((FILTER(Ingredientes!D:D,A57=Ingredientes!A:A))))"),"Arroz cocido para roll")</f>
        <v>Arroz cocido para roll</v>
      </c>
      <c r="F57" s="15" t="str">
        <f ca="1">IFERROR(__xludf.DUMMYFUNCTION("""COMPUTED_VALUE"""),"Camarón cocido")</f>
        <v>Camarón cocido</v>
      </c>
      <c r="G57" s="15" t="str">
        <f ca="1">IFERROR(__xludf.DUMMYFUNCTION("""COMPUTED_VALUE"""),"Palta cortada para envoltura")</f>
        <v>Palta cortada para envoltura</v>
      </c>
      <c r="H57" s="15" t="str">
        <f ca="1">IFERROR(__xludf.DUMMYFUNCTION("""COMPUTED_VALUE"""),"Queso crema para roll")</f>
        <v>Queso crema para roll</v>
      </c>
      <c r="I57" s="16" t="str">
        <f ca="1">IFERROR(__xludf.DUMMYFUNCTION("""COMPUTED_VALUE"""),"Salmón cortado para roll")</f>
        <v>Salmón cortado para roll</v>
      </c>
      <c r="J57" s="16" t="str">
        <f ca="1">IFERROR(__xludf.DUMMYFUNCTION("""COMPUTED_VALUE"""),"Nori entero cortado para roll")</f>
        <v>Nori entero cortado para roll</v>
      </c>
      <c r="K57" s="7">
        <f ca="1">IFERROR(__xludf.DUMMYFUNCTION("sum(iferror(filter(Ingredientes!J:J,Ingredientes!A:A=A57)))"),9)</f>
        <v>9</v>
      </c>
      <c r="L57" s="7">
        <f ca="1">IFERROR(__xludf.DUMMYFUNCTION("sum(filter(Productos!K:K,Productos!A:A=A57))"),1)</f>
        <v>1</v>
      </c>
      <c r="M57" s="19" t="str">
        <f t="array" ref="M57">INDEX(Productos!$AC:AC,MATCH($A57,Productos!$A:$A),1)</f>
        <v>cocina</v>
      </c>
      <c r="N57" s="19"/>
      <c r="O57" s="19"/>
      <c r="P57" s="19"/>
      <c r="Q57" s="19"/>
      <c r="R57" s="19"/>
      <c r="S57" s="19"/>
      <c r="T57" s="19"/>
      <c r="U57" s="19"/>
      <c r="V57" s="19"/>
      <c r="W57" s="19"/>
      <c r="X57" s="19"/>
      <c r="Y57" s="19"/>
      <c r="Z57" s="19"/>
      <c r="AA57" s="19"/>
      <c r="AB57" s="19"/>
    </row>
    <row r="58" spans="1:28" ht="22" x14ac:dyDescent="0.15">
      <c r="A58" s="7">
        <v>10017</v>
      </c>
      <c r="B58" s="7" t="str">
        <f t="array" ref="B58">INDEX(Productos!$A:B,MATCH($A58,Productos!$A:$A),COLUMN(B58))</f>
        <v>Avocado</v>
      </c>
      <c r="C58" s="9" t="str">
        <f t="array" ref="C58">INDEX(Productos!$A:C,MATCH($A58,Productos!$A:$A),COLUMN(C58))</f>
        <v>Roll salmón y queso crema, envuelto en palta</v>
      </c>
      <c r="D58" s="7">
        <f ca="1">IFERROR(__xludf.DUMMYFUNCTION("COUNT(FILTER(Ingredientes!A:A,Ingredientes!A:A=A58))"),5)</f>
        <v>5</v>
      </c>
      <c r="E58" s="15" t="str">
        <f ca="1">IFERROR(__xludf.DUMMYFUNCTION("TRANSPOSE(IFERROR((FILTER(Ingredientes!D:D,A58=Ingredientes!A:A))))"),"Arroz cocido para roll")</f>
        <v>Arroz cocido para roll</v>
      </c>
      <c r="F58" s="15" t="str">
        <f ca="1">IFERROR(__xludf.DUMMYFUNCTION("""COMPUTED_VALUE"""),"Palta cortada para envoltura")</f>
        <v>Palta cortada para envoltura</v>
      </c>
      <c r="G58" s="15" t="str">
        <f ca="1">IFERROR(__xludf.DUMMYFUNCTION("""COMPUTED_VALUE"""),"Queso crema para roll")</f>
        <v>Queso crema para roll</v>
      </c>
      <c r="H58" s="15" t="str">
        <f ca="1">IFERROR(__xludf.DUMMYFUNCTION("""COMPUTED_VALUE"""),"Salmón cortado para roll")</f>
        <v>Salmón cortado para roll</v>
      </c>
      <c r="I58" s="16" t="str">
        <f ca="1">IFERROR(__xludf.DUMMYFUNCTION("""COMPUTED_VALUE"""),"Nori entero cortado para roll")</f>
        <v>Nori entero cortado para roll</v>
      </c>
      <c r="J58" s="16"/>
      <c r="K58" s="7">
        <f ca="1">IFERROR(__xludf.DUMMYFUNCTION("sum(iferror(filter(Ingredientes!J:J,Ingredientes!A:A=A58)))"),5)</f>
        <v>5</v>
      </c>
      <c r="L58" s="7">
        <f ca="1">IFERROR(__xludf.DUMMYFUNCTION("sum(filter(Productos!K:K,Productos!A:A=A58))"),1)</f>
        <v>1</v>
      </c>
      <c r="M58" s="19" t="str">
        <f t="array" ref="M58">INDEX(Productos!$AC:AC,MATCH($A58,Productos!$A:$A),1)</f>
        <v>cocina</v>
      </c>
      <c r="N58" s="19"/>
      <c r="O58" s="19"/>
      <c r="P58" s="19"/>
      <c r="Q58" s="19"/>
      <c r="R58" s="19"/>
      <c r="S58" s="19"/>
      <c r="T58" s="19"/>
      <c r="U58" s="19"/>
      <c r="V58" s="19"/>
      <c r="W58" s="19"/>
      <c r="X58" s="19"/>
      <c r="Y58" s="19"/>
      <c r="Z58" s="19"/>
      <c r="AA58" s="19"/>
      <c r="AB58" s="19"/>
    </row>
    <row r="59" spans="1:28" ht="22" x14ac:dyDescent="0.15">
      <c r="A59" s="7">
        <v>10018</v>
      </c>
      <c r="B59" s="7" t="str">
        <f t="array" ref="B59">INDEX(Productos!$A:B,MATCH($A59,Productos!$A:$A),COLUMN(B59))</f>
        <v>Maki Salmón</v>
      </c>
      <c r="C59" s="9" t="str">
        <f t="array" ref="C59">INDEX(Productos!$A:C,MATCH($A59,Productos!$A:$A),COLUMN(C59))</f>
        <v>Kanikama, palta y queso crema envuelto en salmón</v>
      </c>
      <c r="D59" s="7">
        <f ca="1">IFERROR(__xludf.DUMMYFUNCTION("COUNT(FILTER(Ingredientes!A:A,Ingredientes!A:A=A59))"),5)</f>
        <v>5</v>
      </c>
      <c r="E59" s="15" t="str">
        <f ca="1">IFERROR(__xludf.DUMMYFUNCTION("TRANSPOSE(IFERROR((FILTER(Ingredientes!D:D,A59=Ingredientes!A:A))))"),"Arroz cocido para roll")</f>
        <v>Arroz cocido para roll</v>
      </c>
      <c r="F59" s="16" t="str">
        <f ca="1">IFERROR(__xludf.DUMMYFUNCTION("""COMPUTED_VALUE"""),"Kanikama para roll")</f>
        <v>Kanikama para roll</v>
      </c>
      <c r="G59" s="16" t="str">
        <f ca="1">IFERROR(__xludf.DUMMYFUNCTION("""COMPUTED_VALUE"""),"Queso crema para roll")</f>
        <v>Queso crema para roll</v>
      </c>
      <c r="H59" s="16" t="str">
        <f ca="1">IFERROR(__xludf.DUMMYFUNCTION("""COMPUTED_VALUE"""),"Salmón cortado para envoltura")</f>
        <v>Salmón cortado para envoltura</v>
      </c>
      <c r="I59" s="16" t="str">
        <f ca="1">IFERROR(__xludf.DUMMYFUNCTION("""COMPUTED_VALUE"""),"Nori entero cortado para roll")</f>
        <v>Nori entero cortado para roll</v>
      </c>
      <c r="J59" s="16"/>
      <c r="K59" s="7">
        <f ca="1">IFERROR(__xludf.DUMMYFUNCTION("sum(iferror(filter(Ingredientes!J:J,Ingredientes!A:A=A59)))"),5)</f>
        <v>5</v>
      </c>
      <c r="L59" s="7">
        <f ca="1">IFERROR(__xludf.DUMMYFUNCTION("sum(filter(Productos!K:K,Productos!A:A=A59))"),1)</f>
        <v>1</v>
      </c>
      <c r="M59" s="19" t="str">
        <f t="array" ref="M59">INDEX(Productos!$AC:AC,MATCH($A59,Productos!$A:$A),1)</f>
        <v>cocina</v>
      </c>
      <c r="N59" s="19"/>
      <c r="O59" s="19"/>
      <c r="P59" s="19"/>
      <c r="Q59" s="19"/>
      <c r="R59" s="19"/>
      <c r="S59" s="19"/>
      <c r="T59" s="19"/>
      <c r="U59" s="19"/>
      <c r="V59" s="19"/>
      <c r="W59" s="19"/>
      <c r="X59" s="19"/>
      <c r="Y59" s="19"/>
      <c r="Z59" s="19"/>
      <c r="AA59" s="19"/>
      <c r="AB59" s="19"/>
    </row>
    <row r="60" spans="1:28" ht="22" x14ac:dyDescent="0.15">
      <c r="A60" s="7">
        <v>10019</v>
      </c>
      <c r="B60" s="7" t="str">
        <f t="array" ref="B60">INDEX(Productos!$A:B,MATCH($A60,Productos!$A:$A),COLUMN(B60))</f>
        <v>Ebi Salmón</v>
      </c>
      <c r="C60" s="9" t="str">
        <f t="array" ref="C60">INDEX(Productos!$A:C,MATCH($A60,Productos!$A:$A),COLUMN(C60))</f>
        <v>Camarón y palta envuelto en salmón</v>
      </c>
      <c r="D60" s="7">
        <f ca="1">IFERROR(__xludf.DUMMYFUNCTION("COUNT(FILTER(Ingredientes!A:A,Ingredientes!A:A=A60))"),5)</f>
        <v>5</v>
      </c>
      <c r="E60" s="15" t="str">
        <f ca="1">IFERROR(__xludf.DUMMYFUNCTION("TRANSPOSE(IFERROR((FILTER(Ingredientes!D:D,A60=Ingredientes!A:A))))"),"Arroz cocido para roll")</f>
        <v>Arroz cocido para roll</v>
      </c>
      <c r="F60" s="16" t="str">
        <f ca="1">IFERROR(__xludf.DUMMYFUNCTION("""COMPUTED_VALUE"""),"Camarón cocido")</f>
        <v>Camarón cocido</v>
      </c>
      <c r="G60" s="16" t="str">
        <f ca="1">IFERROR(__xludf.DUMMYFUNCTION("""COMPUTED_VALUE"""),"Palta cortada para roll")</f>
        <v>Palta cortada para roll</v>
      </c>
      <c r="H60" s="16" t="str">
        <f ca="1">IFERROR(__xludf.DUMMYFUNCTION("""COMPUTED_VALUE"""),"Nori entero cortado para roll")</f>
        <v>Nori entero cortado para roll</v>
      </c>
      <c r="I60" s="16" t="str">
        <f ca="1">IFERROR(__xludf.DUMMYFUNCTION("""COMPUTED_VALUE"""),"Salmón cortado para envoltura")</f>
        <v>Salmón cortado para envoltura</v>
      </c>
      <c r="J60" s="16"/>
      <c r="K60" s="7">
        <f ca="1">IFERROR(__xludf.DUMMYFUNCTION("sum(iferror(filter(Ingredientes!J:J,Ingredientes!A:A=A60)))"),8)</f>
        <v>8</v>
      </c>
      <c r="L60" s="7">
        <f ca="1">IFERROR(__xludf.DUMMYFUNCTION("sum(filter(Productos!K:K,Productos!A:A=A60))"),1)</f>
        <v>1</v>
      </c>
      <c r="M60" s="19" t="str">
        <f t="array" ref="M60">INDEX(Productos!$AC:AC,MATCH($A60,Productos!$A:$A),1)</f>
        <v>cocina</v>
      </c>
      <c r="N60" s="19"/>
      <c r="O60" s="19"/>
      <c r="P60" s="19"/>
      <c r="Q60" s="19"/>
      <c r="R60" s="19"/>
      <c r="S60" s="19"/>
      <c r="T60" s="19"/>
      <c r="U60" s="19"/>
      <c r="V60" s="19"/>
      <c r="W60" s="19"/>
      <c r="X60" s="19"/>
      <c r="Y60" s="19"/>
      <c r="Z60" s="19"/>
      <c r="AA60" s="19"/>
      <c r="AB60" s="19"/>
    </row>
    <row r="61" spans="1:28" ht="22" x14ac:dyDescent="0.15">
      <c r="A61" s="7">
        <v>10020</v>
      </c>
      <c r="B61" s="7" t="str">
        <f t="array" ref="B61">INDEX(Productos!$A:B,MATCH($A61,Productos!$A:$A),COLUMN(B61))</f>
        <v>Ebi Salmón Especial</v>
      </c>
      <c r="C61" s="9" t="str">
        <f t="array" ref="C61">INDEX(Productos!$A:C,MATCH($A61,Productos!$A:$A),COLUMN(C61))</f>
        <v>Camarón, queso crema y cebollín, envuelto en salmón</v>
      </c>
      <c r="D61" s="7">
        <f ca="1">IFERROR(__xludf.DUMMYFUNCTION("COUNT(FILTER(Ingredientes!A:A,Ingredientes!A:A=A61))"),6)</f>
        <v>6</v>
      </c>
      <c r="E61" s="15" t="str">
        <f ca="1">IFERROR(__xludf.DUMMYFUNCTION("TRANSPOSE(IFERROR((FILTER(Ingredientes!D:D,A61=Ingredientes!A:A))))"),"Arroz cocido para roll")</f>
        <v>Arroz cocido para roll</v>
      </c>
      <c r="F61" s="16" t="str">
        <f ca="1">IFERROR(__xludf.DUMMYFUNCTION("""COMPUTED_VALUE"""),"Nori entero cortado para roll")</f>
        <v>Nori entero cortado para roll</v>
      </c>
      <c r="G61" s="16" t="str">
        <f ca="1">IFERROR(__xludf.DUMMYFUNCTION("""COMPUTED_VALUE"""),"Camarón cocido")</f>
        <v>Camarón cocido</v>
      </c>
      <c r="H61" s="16" t="str">
        <f ca="1">IFERROR(__xludf.DUMMYFUNCTION("""COMPUTED_VALUE"""),"Queso crema para roll")</f>
        <v>Queso crema para roll</v>
      </c>
      <c r="I61" s="16" t="str">
        <f ca="1">IFERROR(__xludf.DUMMYFUNCTION("""COMPUTED_VALUE"""),"Cebollín cortado para roll")</f>
        <v>Cebollín cortado para roll</v>
      </c>
      <c r="J61" s="16" t="str">
        <f ca="1">IFERROR(__xludf.DUMMYFUNCTION("""COMPUTED_VALUE"""),"Salmón cortado para envoltura")</f>
        <v>Salmón cortado para envoltura</v>
      </c>
      <c r="K61" s="7">
        <f ca="1">IFERROR(__xludf.DUMMYFUNCTION("sum(iferror(filter(Ingredientes!J:J,Ingredientes!A:A=A61)))"),9)</f>
        <v>9</v>
      </c>
      <c r="L61" s="7">
        <f ca="1">IFERROR(__xludf.DUMMYFUNCTION("sum(filter(Productos!K:K,Productos!A:A=A61))"),1)</f>
        <v>1</v>
      </c>
      <c r="M61" s="19" t="str">
        <f t="array" ref="M61">INDEX(Productos!$AC:AC,MATCH($A61,Productos!$A:$A),1)</f>
        <v>cocina</v>
      </c>
      <c r="N61" s="19"/>
      <c r="O61" s="19"/>
      <c r="P61" s="19"/>
      <c r="Q61" s="19"/>
      <c r="R61" s="19"/>
      <c r="S61" s="19"/>
      <c r="T61" s="19"/>
      <c r="U61" s="19"/>
      <c r="V61" s="19"/>
      <c r="W61" s="19"/>
      <c r="X61" s="19"/>
      <c r="Y61" s="19"/>
      <c r="Z61" s="19"/>
      <c r="AA61" s="19"/>
      <c r="AB61" s="19"/>
    </row>
    <row r="62" spans="1:28" ht="22" x14ac:dyDescent="0.15">
      <c r="A62" s="7">
        <v>10021</v>
      </c>
      <c r="B62" s="7" t="str">
        <f t="array" ref="B62">INDEX(Productos!$A:B,MATCH($A62,Productos!$A:$A),COLUMN(B62))</f>
        <v>Maguro Salmón</v>
      </c>
      <c r="C62" s="9" t="str">
        <f t="array" ref="C62">INDEX(Productos!$A:C,MATCH($A62,Productos!$A:$A),COLUMN(C62))</f>
        <v>Atún, palta y cebollín, envuelto en salmón</v>
      </c>
      <c r="D62" s="7">
        <f ca="1">IFERROR(__xludf.DUMMYFUNCTION("COUNT(FILTER(Ingredientes!A:A,Ingredientes!A:A=A62))"),5)</f>
        <v>5</v>
      </c>
      <c r="E62" s="15" t="str">
        <f ca="1">IFERROR(__xludf.DUMMYFUNCTION("TRANSPOSE(IFERROR((FILTER(Ingredientes!D:D,A62=Ingredientes!A:A))))"),"Arroz cocido para roll")</f>
        <v>Arroz cocido para roll</v>
      </c>
      <c r="F62" s="16" t="str">
        <f ca="1">IFERROR(__xludf.DUMMYFUNCTION("""COMPUTED_VALUE"""),"Nori entero cortado para roll")</f>
        <v>Nori entero cortado para roll</v>
      </c>
      <c r="G62" s="16" t="str">
        <f ca="1">IFERROR(__xludf.DUMMYFUNCTION("""COMPUTED_VALUE"""),"Atún cortado para roll")</f>
        <v>Atún cortado para roll</v>
      </c>
      <c r="H62" s="16" t="str">
        <f ca="1">IFERROR(__xludf.DUMMYFUNCTION("""COMPUTED_VALUE"""),"Cebollín cortado para roll")</f>
        <v>Cebollín cortado para roll</v>
      </c>
      <c r="I62" s="16" t="str">
        <f ca="1">IFERROR(__xludf.DUMMYFUNCTION("""COMPUTED_VALUE"""),"Salmón cortado para envoltura")</f>
        <v>Salmón cortado para envoltura</v>
      </c>
      <c r="J62" s="16"/>
      <c r="K62" s="7">
        <f ca="1">IFERROR(__xludf.DUMMYFUNCTION("sum(iferror(filter(Ingredientes!J:J,Ingredientes!A:A=A62)))"),5)</f>
        <v>5</v>
      </c>
      <c r="L62" s="7">
        <f ca="1">IFERROR(__xludf.DUMMYFUNCTION("sum(filter(Productos!K:K,Productos!A:A=A62))"),1)</f>
        <v>1</v>
      </c>
      <c r="M62" s="19" t="str">
        <f t="array" ref="M62">INDEX(Productos!$AC:AC,MATCH($A62,Productos!$A:$A),1)</f>
        <v>cocina</v>
      </c>
      <c r="N62" s="19"/>
      <c r="O62" s="19"/>
      <c r="P62" s="19"/>
      <c r="Q62" s="19"/>
      <c r="R62" s="19"/>
      <c r="S62" s="19"/>
      <c r="T62" s="19"/>
      <c r="U62" s="19"/>
      <c r="V62" s="19"/>
      <c r="W62" s="19"/>
      <c r="X62" s="19"/>
      <c r="Y62" s="19"/>
      <c r="Z62" s="19"/>
      <c r="AA62" s="19"/>
      <c r="AB62" s="19"/>
    </row>
    <row r="63" spans="1:28" ht="22" x14ac:dyDescent="0.15">
      <c r="A63" s="7">
        <v>10022</v>
      </c>
      <c r="B63" s="7" t="str">
        <f t="array" ref="B63">INDEX(Productos!$A:B,MATCH($A63,Productos!$A:$A),COLUMN(B63))</f>
        <v>Sake Ciboulette</v>
      </c>
      <c r="C63" s="9" t="str">
        <f t="array" ref="C63">INDEX(Productos!$A:C,MATCH($A63,Productos!$A:$A),COLUMN(C63))</f>
        <v>Salmón, palta y queso crema envuelto en Ciboulette</v>
      </c>
      <c r="D63" s="7">
        <f ca="1">IFERROR(__xludf.DUMMYFUNCTION("COUNT(FILTER(Ingredientes!A:A,Ingredientes!A:A=A63))"),6)</f>
        <v>6</v>
      </c>
      <c r="E63" s="15" t="str">
        <f ca="1">IFERROR(__xludf.DUMMYFUNCTION("TRANSPOSE(IFERROR((FILTER(Ingredientes!D:D,A63=Ingredientes!A:A))))"),"Arroz cocido para roll")</f>
        <v>Arroz cocido para roll</v>
      </c>
      <c r="F63" s="16" t="str">
        <f ca="1">IFERROR(__xludf.DUMMYFUNCTION("""COMPUTED_VALUE"""),"Nori entero cortado para roll")</f>
        <v>Nori entero cortado para roll</v>
      </c>
      <c r="G63" s="16" t="str">
        <f ca="1">IFERROR(__xludf.DUMMYFUNCTION("""COMPUTED_VALUE"""),"Salmón cortado para roll")</f>
        <v>Salmón cortado para roll</v>
      </c>
      <c r="H63" s="16" t="str">
        <f ca="1">IFERROR(__xludf.DUMMYFUNCTION("""COMPUTED_VALUE"""),"Queso crema para roll")</f>
        <v>Queso crema para roll</v>
      </c>
      <c r="I63" s="16" t="str">
        <f ca="1">IFERROR(__xludf.DUMMYFUNCTION("""COMPUTED_VALUE"""),"Palta cortada para roll")</f>
        <v>Palta cortada para roll</v>
      </c>
      <c r="J63" s="16" t="str">
        <f ca="1">IFERROR(__xludf.DUMMYFUNCTION("""COMPUTED_VALUE"""),"Ciboulette picado para envoltura")</f>
        <v>Ciboulette picado para envoltura</v>
      </c>
      <c r="K63" s="7">
        <f ca="1">IFERROR(__xludf.DUMMYFUNCTION("sum(iferror(filter(Ingredientes!J:J,Ingredientes!A:A=A63)))"),6)</f>
        <v>6</v>
      </c>
      <c r="L63" s="7">
        <f ca="1">IFERROR(__xludf.DUMMYFUNCTION("sum(filter(Productos!K:K,Productos!A:A=A63))"),1)</f>
        <v>1</v>
      </c>
      <c r="M63" s="19" t="str">
        <f t="array" ref="M63">INDEX(Productos!$AC:AC,MATCH($A63,Productos!$A:$A),1)</f>
        <v>cocina</v>
      </c>
      <c r="N63" s="19"/>
      <c r="O63" s="19"/>
      <c r="P63" s="19"/>
      <c r="Q63" s="19"/>
      <c r="R63" s="19"/>
      <c r="S63" s="19"/>
      <c r="T63" s="19"/>
      <c r="U63" s="19"/>
      <c r="V63" s="19"/>
      <c r="W63" s="19"/>
      <c r="X63" s="19"/>
      <c r="Y63" s="19"/>
      <c r="Z63" s="19"/>
      <c r="AA63" s="19"/>
      <c r="AB63" s="19"/>
    </row>
    <row r="64" spans="1:28" ht="22" x14ac:dyDescent="0.15">
      <c r="A64" s="7">
        <v>10023</v>
      </c>
      <c r="B64" s="7" t="str">
        <f t="array" ref="B64">INDEX(Productos!$A:B,MATCH($A64,Productos!$A:$A),COLUMN(B64))</f>
        <v>Maguro Ciboulette</v>
      </c>
      <c r="C64" s="9" t="str">
        <f t="array" ref="C64">INDEX(Productos!$A:C,MATCH($A64,Productos!$A:$A),COLUMN(C64))</f>
        <v>Atún, palta y queso crema envuelto en Ciboulette</v>
      </c>
      <c r="D64" s="7">
        <f ca="1">IFERROR(__xludf.DUMMYFUNCTION("COUNT(FILTER(Ingredientes!A:A,Ingredientes!A:A=A64))"),6)</f>
        <v>6</v>
      </c>
      <c r="E64" s="15" t="str">
        <f ca="1">IFERROR(__xludf.DUMMYFUNCTION("TRANSPOSE(IFERROR((FILTER(Ingredientes!D:D,A64=Ingredientes!A:A))))"),"Arroz cocido para roll")</f>
        <v>Arroz cocido para roll</v>
      </c>
      <c r="F64" s="16" t="str">
        <f ca="1">IFERROR(__xludf.DUMMYFUNCTION("""COMPUTED_VALUE"""),"Nori entero cortado para roll")</f>
        <v>Nori entero cortado para roll</v>
      </c>
      <c r="G64" s="16" t="str">
        <f ca="1">IFERROR(__xludf.DUMMYFUNCTION("""COMPUTED_VALUE"""),"Atún cortado para roll")</f>
        <v>Atún cortado para roll</v>
      </c>
      <c r="H64" s="16" t="str">
        <f ca="1">IFERROR(__xludf.DUMMYFUNCTION("""COMPUTED_VALUE"""),"Queso crema para roll")</f>
        <v>Queso crema para roll</v>
      </c>
      <c r="I64" s="16" t="str">
        <f ca="1">IFERROR(__xludf.DUMMYFUNCTION("""COMPUTED_VALUE"""),"Palta cortada para roll")</f>
        <v>Palta cortada para roll</v>
      </c>
      <c r="J64" s="16" t="str">
        <f ca="1">IFERROR(__xludf.DUMMYFUNCTION("""COMPUTED_VALUE"""),"Ciboulette picado para envoltura")</f>
        <v>Ciboulette picado para envoltura</v>
      </c>
      <c r="K64" s="7">
        <f ca="1">IFERROR(__xludf.DUMMYFUNCTION("sum(iferror(filter(Ingredientes!J:J,Ingredientes!A:A=A64)))"),6)</f>
        <v>6</v>
      </c>
      <c r="L64" s="7">
        <f ca="1">IFERROR(__xludf.DUMMYFUNCTION("sum(filter(Productos!K:K,Productos!A:A=A64))"),1)</f>
        <v>1</v>
      </c>
      <c r="M64" s="19" t="str">
        <f t="array" ref="M64">INDEX(Productos!$AC:AC,MATCH($A64,Productos!$A:$A),1)</f>
        <v>cocina</v>
      </c>
      <c r="N64" s="19"/>
      <c r="O64" s="19"/>
      <c r="P64" s="19"/>
      <c r="Q64" s="19"/>
      <c r="R64" s="19"/>
      <c r="S64" s="19"/>
      <c r="T64" s="19"/>
      <c r="U64" s="19"/>
      <c r="V64" s="19"/>
      <c r="W64" s="19"/>
      <c r="X64" s="19"/>
      <c r="Y64" s="19"/>
      <c r="Z64" s="19"/>
      <c r="AA64" s="19"/>
      <c r="AB64" s="19"/>
    </row>
    <row r="65" spans="1:28" ht="22" x14ac:dyDescent="0.15">
      <c r="A65" s="7">
        <v>10024</v>
      </c>
      <c r="B65" s="7" t="str">
        <f t="array" ref="B65">INDEX(Productos!$A:B,MATCH($A65,Productos!$A:$A),COLUMN(B65))</f>
        <v>Vegan Sésamo</v>
      </c>
      <c r="C65" s="9" t="str">
        <f t="array" ref="C65">INDEX(Productos!$A:C,MATCH($A65,Productos!$A:$A),COLUMN(C65))</f>
        <v>Roll vegano con palta, cebollín y ciboulette envuelto en sésamo</v>
      </c>
      <c r="D65" s="7">
        <f ca="1">IFERROR(__xludf.DUMMYFUNCTION("COUNT(FILTER(Ingredientes!A:A,Ingredientes!A:A=A65))"),6)</f>
        <v>6</v>
      </c>
      <c r="E65" s="15" t="str">
        <f ca="1">IFERROR(__xludf.DUMMYFUNCTION("TRANSPOSE(IFERROR((FILTER(Ingredientes!D:D,A65=Ingredientes!A:A))))"),"Arroz cocido para roll")</f>
        <v>Arroz cocido para roll</v>
      </c>
      <c r="F65" s="16" t="str">
        <f ca="1">IFERROR(__xludf.DUMMYFUNCTION("""COMPUTED_VALUE"""),"Nori entero cortado para roll")</f>
        <v>Nori entero cortado para roll</v>
      </c>
      <c r="G65" s="16" t="str">
        <f ca="1">IFERROR(__xludf.DUMMYFUNCTION("""COMPUTED_VALUE"""),"Palta cortada para roll")</f>
        <v>Palta cortada para roll</v>
      </c>
      <c r="H65" s="16" t="str">
        <f ca="1">IFERROR(__xludf.DUMMYFUNCTION("""COMPUTED_VALUE"""),"Cebollín cortado para roll")</f>
        <v>Cebollín cortado para roll</v>
      </c>
      <c r="I65" s="16" t="str">
        <f ca="1">IFERROR(__xludf.DUMMYFUNCTION("""COMPUTED_VALUE"""),"Ciboulette picado para roll")</f>
        <v>Ciboulette picado para roll</v>
      </c>
      <c r="J65" s="16" t="str">
        <f ca="1">IFERROR(__xludf.DUMMYFUNCTION("""COMPUTED_VALUE"""),"Sésamo tostado para envoltura")</f>
        <v>Sésamo tostado para envoltura</v>
      </c>
      <c r="K65" s="7">
        <f ca="1">IFERROR(__xludf.DUMMYFUNCTION("sum(iferror(filter(Ingredientes!J:J,Ingredientes!A:A=A65)))"),6)</f>
        <v>6</v>
      </c>
      <c r="L65" s="7">
        <f ca="1">IFERROR(__xludf.DUMMYFUNCTION("sum(filter(Productos!K:K,Productos!A:A=A65))"),1)</f>
        <v>1</v>
      </c>
      <c r="M65" s="19" t="str">
        <f t="array" ref="M65">INDEX(Productos!$AC:AC,MATCH($A65,Productos!$A:$A),1)</f>
        <v>cocina</v>
      </c>
      <c r="N65" s="19"/>
      <c r="O65" s="19"/>
      <c r="P65" s="19"/>
      <c r="Q65" s="19"/>
      <c r="R65" s="19"/>
      <c r="S65" s="19"/>
      <c r="T65" s="19"/>
      <c r="U65" s="19"/>
      <c r="V65" s="19"/>
      <c r="W65" s="19"/>
      <c r="X65" s="19"/>
      <c r="Y65" s="19"/>
      <c r="Z65" s="19"/>
      <c r="AA65" s="19"/>
      <c r="AB65" s="19"/>
    </row>
    <row r="66" spans="1:28" ht="22" x14ac:dyDescent="0.15">
      <c r="A66" s="7">
        <v>10025</v>
      </c>
      <c r="B66" s="7" t="str">
        <f t="array" ref="B66">INDEX(Productos!$A:B,MATCH($A66,Productos!$A:$A),COLUMN(B66))</f>
        <v>Vegan Masago</v>
      </c>
      <c r="C66" s="9" t="str">
        <f t="array" ref="C66">INDEX(Productos!$A:C,MATCH($A66,Productos!$A:$A),COLUMN(C66))</f>
        <v>Roll vegano con palta, cebollín y ciboulette envuelto en masago</v>
      </c>
      <c r="D66" s="7">
        <f ca="1">IFERROR(__xludf.DUMMYFUNCTION("COUNT(FILTER(Ingredientes!A:A,Ingredientes!A:A=A66))"),6)</f>
        <v>6</v>
      </c>
      <c r="E66" s="15" t="str">
        <f ca="1">IFERROR(__xludf.DUMMYFUNCTION("TRANSPOSE(IFERROR((FILTER(Ingredientes!D:D,A66=Ingredientes!A:A))))"),"Arroz cocido para roll")</f>
        <v>Arroz cocido para roll</v>
      </c>
      <c r="F66" s="16" t="str">
        <f ca="1">IFERROR(__xludf.DUMMYFUNCTION("""COMPUTED_VALUE"""),"Nori entero cortado para roll")</f>
        <v>Nori entero cortado para roll</v>
      </c>
      <c r="G66" s="16" t="str">
        <f ca="1">IFERROR(__xludf.DUMMYFUNCTION("""COMPUTED_VALUE"""),"Palta cortada para roll")</f>
        <v>Palta cortada para roll</v>
      </c>
      <c r="H66" s="16" t="str">
        <f ca="1">IFERROR(__xludf.DUMMYFUNCTION("""COMPUTED_VALUE"""),"Cebollín cortado para roll")</f>
        <v>Cebollín cortado para roll</v>
      </c>
      <c r="I66" s="16" t="str">
        <f ca="1">IFERROR(__xludf.DUMMYFUNCTION("""COMPUTED_VALUE"""),"Ciboulette picado para roll")</f>
        <v>Ciboulette picado para roll</v>
      </c>
      <c r="J66" s="16" t="str">
        <f ca="1">IFERROR(__xludf.DUMMYFUNCTION("""COMPUTED_VALUE"""),"Masago")</f>
        <v>Masago</v>
      </c>
      <c r="K66" s="7">
        <f ca="1">IFERROR(__xludf.DUMMYFUNCTION("sum(iferror(filter(Ingredientes!J:J,Ingredientes!A:A=A66)))"),10)</f>
        <v>10</v>
      </c>
      <c r="L66" s="7">
        <f ca="1">IFERROR(__xludf.DUMMYFUNCTION("sum(filter(Productos!K:K,Productos!A:A=A66))"),1)</f>
        <v>1</v>
      </c>
      <c r="M66" s="19" t="str">
        <f t="array" ref="M66">INDEX(Productos!$AC:AC,MATCH($A66,Productos!$A:$A),1)</f>
        <v>cocina</v>
      </c>
      <c r="N66" s="19"/>
      <c r="O66" s="19"/>
      <c r="P66" s="19"/>
      <c r="Q66" s="19"/>
      <c r="R66" s="19"/>
      <c r="S66" s="19"/>
      <c r="T66" s="19"/>
      <c r="U66" s="19"/>
      <c r="V66" s="19"/>
      <c r="W66" s="19"/>
      <c r="X66" s="19"/>
      <c r="Y66" s="19"/>
      <c r="Z66" s="19"/>
      <c r="AA66" s="19"/>
      <c r="AB66" s="19"/>
    </row>
    <row r="67" spans="1:28" ht="22" x14ac:dyDescent="0.15">
      <c r="A67" s="7">
        <v>20001</v>
      </c>
      <c r="B67" s="7" t="str">
        <f t="array" ref="B67">INDEX(Productos!$A:B,MATCH($A67,Productos!$A:$A),COLUMN(B67))</f>
        <v>Nigiri Avocado</v>
      </c>
      <c r="C67" s="9" t="str">
        <f t="array" ref="C67">INDEX(Productos!$A:C,MATCH($A67,Productos!$A:$A),COLUMN(C67))</f>
        <v>Nigiri con salmón, palta y queso crema</v>
      </c>
      <c r="D67" s="7">
        <f ca="1">IFERROR(__xludf.DUMMYFUNCTION("COUNT(FILTER(Ingredientes!A:A,Ingredientes!A:A=A67))"),5)</f>
        <v>5</v>
      </c>
      <c r="E67" s="15" t="str">
        <f ca="1">IFERROR(__xludf.DUMMYFUNCTION("TRANSPOSE(IFERROR((FILTER(Ingredientes!D:D,A67=Ingredientes!A:A))))"),"Arroz cocido para nigiri")</f>
        <v>Arroz cocido para nigiri</v>
      </c>
      <c r="F67" s="16" t="str">
        <f ca="1">IFERROR(__xludf.DUMMYFUNCTION("""COMPUTED_VALUE"""),"Salmón cortado para nigiri")</f>
        <v>Salmón cortado para nigiri</v>
      </c>
      <c r="G67" s="16" t="str">
        <f ca="1">IFERROR(__xludf.DUMMYFUNCTION("""COMPUTED_VALUE"""),"Palta cortada para nigiri")</f>
        <v>Palta cortada para nigiri</v>
      </c>
      <c r="H67" s="16" t="str">
        <f ca="1">IFERROR(__xludf.DUMMYFUNCTION("""COMPUTED_VALUE"""),"Queso crema para roll")</f>
        <v>Queso crema para roll</v>
      </c>
      <c r="I67" s="16" t="str">
        <f ca="1">IFERROR(__xludf.DUMMYFUNCTION("""COMPUTED_VALUE"""),"Nori entero cortado para nigiri")</f>
        <v>Nori entero cortado para nigiri</v>
      </c>
      <c r="J67" s="16"/>
      <c r="K67" s="7">
        <f ca="1">IFERROR(__xludf.DUMMYFUNCTION("sum(iferror(filter(Ingredientes!J:J,Ingredientes!A:A=A67)))"),5)</f>
        <v>5</v>
      </c>
      <c r="L67" s="7">
        <f ca="1">IFERROR(__xludf.DUMMYFUNCTION("sum(filter(Productos!K:K,Productos!A:A=A67))"),1)</f>
        <v>1</v>
      </c>
      <c r="M67" s="19" t="str">
        <f t="array" ref="M67">INDEX(Productos!$AC:AC,MATCH($A67,Productos!$A:$A),1)</f>
        <v>cocina</v>
      </c>
      <c r="N67" s="19"/>
      <c r="O67" s="19"/>
      <c r="P67" s="19"/>
      <c r="Q67" s="19"/>
      <c r="R67" s="19"/>
      <c r="S67" s="19"/>
      <c r="T67" s="19"/>
      <c r="U67" s="19"/>
      <c r="V67" s="19"/>
      <c r="W67" s="19"/>
      <c r="X67" s="19"/>
      <c r="Y67" s="19"/>
      <c r="Z67" s="19"/>
      <c r="AA67" s="19"/>
      <c r="AB67" s="19"/>
    </row>
    <row r="68" spans="1:28" ht="22" x14ac:dyDescent="0.15">
      <c r="A68" s="7">
        <v>20002</v>
      </c>
      <c r="B68" s="7" t="str">
        <f t="array" ref="B68">INDEX(Productos!$A:B,MATCH($A68,Productos!$A:$A),COLUMN(B68))</f>
        <v>Nigiri Ebi</v>
      </c>
      <c r="C68" s="9" t="str">
        <f t="array" ref="C68">INDEX(Productos!$A:C,MATCH($A68,Productos!$A:$A),COLUMN(C68))</f>
        <v>Nigiri con camarón</v>
      </c>
      <c r="D68" s="7">
        <f ca="1">IFERROR(__xludf.DUMMYFUNCTION("COUNT(FILTER(Ingredientes!A:A,Ingredientes!A:A=A68))"),3)</f>
        <v>3</v>
      </c>
      <c r="E68" s="15" t="str">
        <f ca="1">IFERROR(__xludf.DUMMYFUNCTION("TRANSPOSE(IFERROR((FILTER(Ingredientes!D:D,A68=Ingredientes!A:A))))"),"Arroz cocido para nigiri")</f>
        <v>Arroz cocido para nigiri</v>
      </c>
      <c r="F68" s="16" t="str">
        <f ca="1">IFERROR(__xludf.DUMMYFUNCTION("""COMPUTED_VALUE"""),"Nori entero cortado para nigiri")</f>
        <v>Nori entero cortado para nigiri</v>
      </c>
      <c r="G68" s="16" t="str">
        <f ca="1">IFERROR(__xludf.DUMMYFUNCTION("""COMPUTED_VALUE"""),"Camarón cocido")</f>
        <v>Camarón cocido</v>
      </c>
      <c r="H68" s="16"/>
      <c r="I68" s="16"/>
      <c r="J68" s="16"/>
      <c r="K68" s="7">
        <f ca="1">IFERROR(__xludf.DUMMYFUNCTION("sum(iferror(filter(Ingredientes!J:J,Ingredientes!A:A=A68)))"),6)</f>
        <v>6</v>
      </c>
      <c r="L68" s="7">
        <f ca="1">IFERROR(__xludf.DUMMYFUNCTION("sum(filter(Productos!K:K,Productos!A:A=A68))"),1)</f>
        <v>1</v>
      </c>
      <c r="M68" s="19" t="str">
        <f t="array" ref="M68">INDEX(Productos!$AC:AC,MATCH($A68,Productos!$A:$A),1)</f>
        <v>cocina</v>
      </c>
      <c r="N68" s="19"/>
      <c r="O68" s="19"/>
      <c r="P68" s="19"/>
      <c r="Q68" s="19"/>
      <c r="R68" s="19"/>
      <c r="S68" s="19"/>
      <c r="T68" s="19"/>
      <c r="U68" s="19"/>
      <c r="V68" s="19"/>
      <c r="W68" s="19"/>
      <c r="X68" s="19"/>
      <c r="Y68" s="19"/>
      <c r="Z68" s="19"/>
      <c r="AA68" s="19"/>
      <c r="AB68" s="19"/>
    </row>
    <row r="69" spans="1:28" ht="22" x14ac:dyDescent="0.15">
      <c r="A69" s="7">
        <v>20003</v>
      </c>
      <c r="B69" s="7" t="str">
        <f t="array" ref="B69">INDEX(Productos!$A:B,MATCH($A69,Productos!$A:$A),COLUMN(B69))</f>
        <v>Nigiri Sake</v>
      </c>
      <c r="C69" s="9" t="str">
        <f t="array" ref="C69">INDEX(Productos!$A:C,MATCH($A69,Productos!$A:$A),COLUMN(C69))</f>
        <v>Nigiri con salmón</v>
      </c>
      <c r="D69" s="7">
        <f ca="1">IFERROR(__xludf.DUMMYFUNCTION("COUNT(FILTER(Ingredientes!A:A,Ingredientes!A:A=A69))"),3)</f>
        <v>3</v>
      </c>
      <c r="E69" s="15" t="str">
        <f ca="1">IFERROR(__xludf.DUMMYFUNCTION("TRANSPOSE(IFERROR((FILTER(Ingredientes!D:D,A69=Ingredientes!A:A))))"),"Arroz cocido para nigiri")</f>
        <v>Arroz cocido para nigiri</v>
      </c>
      <c r="F69" s="16" t="str">
        <f ca="1">IFERROR(__xludf.DUMMYFUNCTION("""COMPUTED_VALUE"""),"Nori entero cortado para nigiri")</f>
        <v>Nori entero cortado para nigiri</v>
      </c>
      <c r="G69" s="16" t="str">
        <f ca="1">IFERROR(__xludf.DUMMYFUNCTION("""COMPUTED_VALUE"""),"Salmón cortado para nigiri")</f>
        <v>Salmón cortado para nigiri</v>
      </c>
      <c r="H69" s="16"/>
      <c r="I69" s="16"/>
      <c r="J69" s="16"/>
      <c r="K69" s="7">
        <f ca="1">IFERROR(__xludf.DUMMYFUNCTION("sum(iferror(filter(Ingredientes!J:J,Ingredientes!A:A=A69)))"),3)</f>
        <v>3</v>
      </c>
      <c r="L69" s="7">
        <f ca="1">IFERROR(__xludf.DUMMYFUNCTION("sum(filter(Productos!K:K,Productos!A:A=A69))"),1)</f>
        <v>1</v>
      </c>
      <c r="M69" s="19" t="str">
        <f t="array" ref="M69">INDEX(Productos!$AC:AC,MATCH($A69,Productos!$A:$A),1)</f>
        <v>cocina</v>
      </c>
      <c r="N69" s="19"/>
      <c r="O69" s="19"/>
      <c r="P69" s="19"/>
      <c r="Q69" s="19"/>
      <c r="R69" s="19"/>
      <c r="S69" s="19"/>
      <c r="T69" s="19"/>
      <c r="U69" s="19"/>
      <c r="V69" s="19"/>
      <c r="W69" s="19"/>
      <c r="X69" s="19"/>
      <c r="Y69" s="19"/>
      <c r="Z69" s="19"/>
      <c r="AA69" s="19"/>
      <c r="AB69" s="19"/>
    </row>
    <row r="70" spans="1:28" ht="22" x14ac:dyDescent="0.15">
      <c r="A70" s="7">
        <v>20004</v>
      </c>
      <c r="B70" s="7" t="str">
        <f t="array" ref="B70">INDEX(Productos!$A:B,MATCH($A70,Productos!$A:$A),COLUMN(B70))</f>
        <v>Nigiri Maguro</v>
      </c>
      <c r="C70" s="9" t="str">
        <f t="array" ref="C70">INDEX(Productos!$A:C,MATCH($A70,Productos!$A:$A),COLUMN(C70))</f>
        <v>Nigiri con atún</v>
      </c>
      <c r="D70" s="7">
        <f ca="1">IFERROR(__xludf.DUMMYFUNCTION("COUNT(FILTER(Ingredientes!A:A,Ingredientes!A:A=A70))"),3)</f>
        <v>3</v>
      </c>
      <c r="E70" s="15" t="str">
        <f ca="1">IFERROR(__xludf.DUMMYFUNCTION("TRANSPOSE(IFERROR((FILTER(Ingredientes!D:D,A70=Ingredientes!A:A))))"),"Arroz cocido para nigiri")</f>
        <v>Arroz cocido para nigiri</v>
      </c>
      <c r="F70" s="16" t="str">
        <f ca="1">IFERROR(__xludf.DUMMYFUNCTION("""COMPUTED_VALUE"""),"Nori entero cortado para nigiri")</f>
        <v>Nori entero cortado para nigiri</v>
      </c>
      <c r="G70" s="16" t="str">
        <f ca="1">IFERROR(__xludf.DUMMYFUNCTION("""COMPUTED_VALUE"""),"Atún cortado para nigiri")</f>
        <v>Atún cortado para nigiri</v>
      </c>
      <c r="H70" s="16"/>
      <c r="I70" s="16"/>
      <c r="J70" s="16"/>
      <c r="K70" s="7">
        <f ca="1">IFERROR(__xludf.DUMMYFUNCTION("sum(iferror(filter(Ingredientes!J:J,Ingredientes!A:A=A70)))"),3)</f>
        <v>3</v>
      </c>
      <c r="L70" s="7">
        <f ca="1">IFERROR(__xludf.DUMMYFUNCTION("sum(filter(Productos!K:K,Productos!A:A=A70))"),1)</f>
        <v>1</v>
      </c>
      <c r="M70" s="19" t="str">
        <f t="array" ref="M70">INDEX(Productos!$AC:AC,MATCH($A70,Productos!$A:$A),1)</f>
        <v>cocina</v>
      </c>
      <c r="N70" s="19"/>
      <c r="O70" s="19"/>
      <c r="P70" s="19"/>
      <c r="Q70" s="19"/>
      <c r="R70" s="19"/>
      <c r="S70" s="19"/>
      <c r="T70" s="19"/>
      <c r="U70" s="19"/>
      <c r="V70" s="19"/>
      <c r="W70" s="19"/>
      <c r="X70" s="19"/>
      <c r="Y70" s="19"/>
      <c r="Z70" s="19"/>
      <c r="AA70" s="19"/>
      <c r="AB70" s="19"/>
    </row>
    <row r="71" spans="1:28" ht="22" x14ac:dyDescent="0.15">
      <c r="A71" s="7">
        <v>20005</v>
      </c>
      <c r="B71" s="7" t="str">
        <f t="array" ref="B71">INDEX(Productos!$A:B,MATCH($A71,Productos!$A:$A),COLUMN(B71))</f>
        <v>Nigiri Maguro Especial</v>
      </c>
      <c r="C71" s="9" t="str">
        <f t="array" ref="C71">INDEX(Productos!$A:C,MATCH($A71,Productos!$A:$A),COLUMN(C71))</f>
        <v>Nigiri con atún, palta y queso crema</v>
      </c>
      <c r="D71" s="7">
        <f ca="1">IFERROR(__xludf.DUMMYFUNCTION("COUNT(FILTER(Ingredientes!A:A,Ingredientes!A:A=A71))"),5)</f>
        <v>5</v>
      </c>
      <c r="E71" s="15" t="str">
        <f ca="1">IFERROR(__xludf.DUMMYFUNCTION("TRANSPOSE(IFERROR((FILTER(Ingredientes!D:D,A71=Ingredientes!A:A))))"),"Arroz cocido para nigiri")</f>
        <v>Arroz cocido para nigiri</v>
      </c>
      <c r="F71" s="16" t="str">
        <f ca="1">IFERROR(__xludf.DUMMYFUNCTION("""COMPUTED_VALUE"""),"Nori entero cortado para nigiri")</f>
        <v>Nori entero cortado para nigiri</v>
      </c>
      <c r="G71" s="16" t="str">
        <f ca="1">IFERROR(__xludf.DUMMYFUNCTION("""COMPUTED_VALUE"""),"Atún cortado para nigiri")</f>
        <v>Atún cortado para nigiri</v>
      </c>
      <c r="H71" s="16" t="str">
        <f ca="1">IFERROR(__xludf.DUMMYFUNCTION("""COMPUTED_VALUE"""),"Palta cortada para nigiri")</f>
        <v>Palta cortada para nigiri</v>
      </c>
      <c r="I71" s="16" t="str">
        <f ca="1">IFERROR(__xludf.DUMMYFUNCTION("""COMPUTED_VALUE"""),"Queso crema para roll")</f>
        <v>Queso crema para roll</v>
      </c>
      <c r="J71" s="16"/>
      <c r="K71" s="7">
        <f ca="1">IFERROR(__xludf.DUMMYFUNCTION("sum(iferror(filter(Ingredientes!J:J,Ingredientes!A:A=A71)))"),5)</f>
        <v>5</v>
      </c>
      <c r="L71" s="7">
        <f ca="1">IFERROR(__xludf.DUMMYFUNCTION("sum(filter(Productos!K:K,Productos!A:A=A71))"),1)</f>
        <v>1</v>
      </c>
      <c r="M71" s="19" t="str">
        <f t="array" ref="M71">INDEX(Productos!$AC:AC,MATCH($A71,Productos!$A:$A),1)</f>
        <v>cocina</v>
      </c>
      <c r="N71" s="19"/>
      <c r="O71" s="19"/>
      <c r="P71" s="19"/>
      <c r="Q71" s="19"/>
      <c r="R71" s="19"/>
      <c r="S71" s="19"/>
      <c r="T71" s="19"/>
      <c r="U71" s="19"/>
      <c r="V71" s="19"/>
      <c r="W71" s="19"/>
      <c r="X71" s="19"/>
      <c r="Y71" s="19"/>
      <c r="Z71" s="19"/>
      <c r="AA71" s="19"/>
      <c r="AB71" s="19"/>
    </row>
    <row r="72" spans="1:28" ht="22" x14ac:dyDescent="0.15">
      <c r="A72" s="7">
        <v>30001</v>
      </c>
      <c r="B72" s="7" t="str">
        <f t="array" ref="B72">INDEX(Productos!$A:B,MATCH($A72,Productos!$A:$A),COLUMN(B72))</f>
        <v>Sashimi Salmón 9 cortes</v>
      </c>
      <c r="C72" s="9" t="str">
        <f t="array" ref="C72">INDEX(Productos!$A:C,MATCH($A72,Productos!$A:$A),COLUMN(C72))</f>
        <v>Sashimi de salmón, 9 cortes</v>
      </c>
      <c r="D72" s="7">
        <f ca="1">IFERROR(__xludf.DUMMYFUNCTION("COUNT(FILTER(Ingredientes!A:A,Ingredientes!A:A=A72))"),1)</f>
        <v>1</v>
      </c>
      <c r="E72" s="15" t="str">
        <f ca="1">IFERROR(__xludf.DUMMYFUNCTION("TRANSPOSE(IFERROR((FILTER(Ingredientes!D:D,A72=Ingredientes!A:A))))"),"Salmón cortado para sashimi")</f>
        <v>Salmón cortado para sashimi</v>
      </c>
      <c r="F72" s="16"/>
      <c r="G72" s="16"/>
      <c r="H72" s="16"/>
      <c r="I72" s="16"/>
      <c r="J72" s="16"/>
      <c r="K72" s="7">
        <f ca="1">IFERROR(__xludf.DUMMYFUNCTION("sum(iferror(filter(Ingredientes!J:J,Ingredientes!A:A=A72)))"),3)</f>
        <v>3</v>
      </c>
      <c r="L72" s="7">
        <f ca="1">IFERROR(__xludf.DUMMYFUNCTION("sum(filter(Productos!K:K,Productos!A:A=A72))"),1)</f>
        <v>1</v>
      </c>
      <c r="M72" s="19" t="str">
        <f t="array" ref="M72">INDEX(Productos!$AC:AC,MATCH($A72,Productos!$A:$A),1)</f>
        <v>cocina</v>
      </c>
      <c r="N72" s="19"/>
      <c r="O72" s="19"/>
      <c r="P72" s="19"/>
      <c r="Q72" s="19"/>
      <c r="R72" s="19"/>
      <c r="S72" s="19"/>
      <c r="T72" s="19"/>
      <c r="U72" s="19"/>
      <c r="V72" s="19"/>
      <c r="W72" s="19"/>
      <c r="X72" s="19"/>
      <c r="Y72" s="19"/>
      <c r="Z72" s="19"/>
      <c r="AA72" s="19"/>
      <c r="AB72" s="19"/>
    </row>
    <row r="73" spans="1:28" ht="22" x14ac:dyDescent="0.15">
      <c r="A73" s="7">
        <v>30002</v>
      </c>
      <c r="B73" s="7" t="str">
        <f t="array" ref="B73">INDEX(Productos!$A:B,MATCH($A73,Productos!$A:$A),COLUMN(B73))</f>
        <v>Sashimi Salmón 12 cortes</v>
      </c>
      <c r="C73" s="9" t="str">
        <f t="array" ref="C73">INDEX(Productos!$A:C,MATCH($A73,Productos!$A:$A),COLUMN(C73))</f>
        <v>Sashimi de salmón, 12 cortes</v>
      </c>
      <c r="D73" s="7">
        <f ca="1">IFERROR(__xludf.DUMMYFUNCTION("COUNT(FILTER(Ingredientes!A:A,Ingredientes!A:A=A73))"),1)</f>
        <v>1</v>
      </c>
      <c r="E73" s="15" t="str">
        <f ca="1">IFERROR(__xludf.DUMMYFUNCTION("TRANSPOSE(IFERROR((FILTER(Ingredientes!D:D,A73=Ingredientes!A:A))))"),"Salmón cortado para sashimi")</f>
        <v>Salmón cortado para sashimi</v>
      </c>
      <c r="F73" s="16"/>
      <c r="G73" s="16"/>
      <c r="H73" s="16"/>
      <c r="I73" s="16"/>
      <c r="J73" s="16"/>
      <c r="K73" s="7">
        <f ca="1">IFERROR(__xludf.DUMMYFUNCTION("sum(iferror(filter(Ingredientes!J:J,Ingredientes!A:A=A73)))"),4)</f>
        <v>4</v>
      </c>
      <c r="L73" s="7">
        <f ca="1">IFERROR(__xludf.DUMMYFUNCTION("sum(filter(Productos!K:K,Productos!A:A=A73))"),1)</f>
        <v>1</v>
      </c>
      <c r="M73" s="19" t="str">
        <f t="array" ref="M73">INDEX(Productos!$AC:AC,MATCH($A73,Productos!$A:$A),1)</f>
        <v>cocina</v>
      </c>
      <c r="N73" s="19"/>
      <c r="O73" s="19"/>
      <c r="P73" s="19"/>
      <c r="Q73" s="19"/>
      <c r="R73" s="19"/>
      <c r="S73" s="19"/>
      <c r="T73" s="19"/>
      <c r="U73" s="19"/>
      <c r="V73" s="19"/>
      <c r="W73" s="19"/>
      <c r="X73" s="19"/>
      <c r="Y73" s="19"/>
      <c r="Z73" s="19"/>
      <c r="AA73" s="19"/>
      <c r="AB73" s="19"/>
    </row>
    <row r="74" spans="1:28" ht="22" x14ac:dyDescent="0.15">
      <c r="A74" s="7">
        <v>30003</v>
      </c>
      <c r="B74" s="7" t="str">
        <f t="array" ref="B74">INDEX(Productos!$A:B,MATCH($A74,Productos!$A:$A),COLUMN(B74))</f>
        <v>Sashimi Salmón 15 cortes</v>
      </c>
      <c r="C74" s="9" t="str">
        <f t="array" ref="C74">INDEX(Productos!$A:C,MATCH($A74,Productos!$A:$A),COLUMN(C74))</f>
        <v>Sashimi de salmón, 15 cortes</v>
      </c>
      <c r="D74" s="7">
        <f ca="1">IFERROR(__xludf.DUMMYFUNCTION("COUNT(FILTER(Ingredientes!A:A,Ingredientes!A:A=A74))"),1)</f>
        <v>1</v>
      </c>
      <c r="E74" s="15" t="str">
        <f ca="1">IFERROR(__xludf.DUMMYFUNCTION("TRANSPOSE(IFERROR((FILTER(Ingredientes!D:D,A74=Ingredientes!A:A))))"),"Salmón cortado para sashimi")</f>
        <v>Salmón cortado para sashimi</v>
      </c>
      <c r="F74" s="16"/>
      <c r="G74" s="16"/>
      <c r="H74" s="16"/>
      <c r="I74" s="16"/>
      <c r="J74" s="16"/>
      <c r="K74" s="7">
        <f ca="1">IFERROR(__xludf.DUMMYFUNCTION("sum(iferror(filter(Ingredientes!J:J,Ingredientes!A:A=A74)))"),5)</f>
        <v>5</v>
      </c>
      <c r="L74" s="7">
        <f ca="1">IFERROR(__xludf.DUMMYFUNCTION("sum(filter(Productos!K:K,Productos!A:A=A74))"),1)</f>
        <v>1</v>
      </c>
      <c r="M74" s="19" t="str">
        <f t="array" ref="M74">INDEX(Productos!$AC:AC,MATCH($A74,Productos!$A:$A),1)</f>
        <v>cocina</v>
      </c>
      <c r="N74" s="19"/>
      <c r="O74" s="19"/>
      <c r="P74" s="19"/>
      <c r="Q74" s="19"/>
      <c r="R74" s="19"/>
      <c r="S74" s="19"/>
      <c r="T74" s="19"/>
      <c r="U74" s="19"/>
      <c r="V74" s="19"/>
      <c r="W74" s="19"/>
      <c r="X74" s="19"/>
      <c r="Y74" s="19"/>
      <c r="Z74" s="19"/>
      <c r="AA74" s="19"/>
      <c r="AB74" s="19"/>
    </row>
    <row r="75" spans="1:28" ht="13" x14ac:dyDescent="0.15">
      <c r="A75" s="7">
        <v>30004</v>
      </c>
      <c r="B75" s="7" t="str">
        <f t="array" ref="B75">INDEX(Productos!$A:B,MATCH($A75,Productos!$A:$A),COLUMN(B75))</f>
        <v>Sashimi Atún 9 cortes</v>
      </c>
      <c r="C75" s="9" t="str">
        <f t="array" ref="C75">INDEX(Productos!$A:C,MATCH($A75,Productos!$A:$A),COLUMN(C75))</f>
        <v>Sashimi de atún, 9 cortes</v>
      </c>
      <c r="D75" s="7">
        <f ca="1">IFERROR(__xludf.DUMMYFUNCTION("COUNT(FILTER(Ingredientes!A:A,Ingredientes!A:A=A75))"),1)</f>
        <v>1</v>
      </c>
      <c r="E75" s="15" t="str">
        <f ca="1">IFERROR(__xludf.DUMMYFUNCTION("TRANSPOSE(IFERROR((FILTER(Ingredientes!D:D,A75=Ingredientes!A:A))))"),"Atún cortado para sashimi")</f>
        <v>Atún cortado para sashimi</v>
      </c>
      <c r="F75" s="16"/>
      <c r="G75" s="16"/>
      <c r="H75" s="16"/>
      <c r="I75" s="16"/>
      <c r="J75" s="16"/>
      <c r="K75" s="7">
        <f ca="1">IFERROR(__xludf.DUMMYFUNCTION("sum(iferror(filter(Ingredientes!J:J,Ingredientes!A:A=A75)))"),3)</f>
        <v>3</v>
      </c>
      <c r="L75" s="7">
        <f ca="1">IFERROR(__xludf.DUMMYFUNCTION("sum(filter(Productos!K:K,Productos!A:A=A75))"),1)</f>
        <v>1</v>
      </c>
      <c r="M75" s="19" t="str">
        <f t="array" ref="M75">INDEX(Productos!$AC:AC,MATCH($A75,Productos!$A:$A),1)</f>
        <v>cocina</v>
      </c>
      <c r="N75" s="19"/>
      <c r="O75" s="19"/>
      <c r="P75" s="19"/>
      <c r="Q75" s="19"/>
      <c r="R75" s="19"/>
      <c r="S75" s="19"/>
      <c r="T75" s="19"/>
      <c r="U75" s="19"/>
      <c r="V75" s="19"/>
      <c r="W75" s="19"/>
      <c r="X75" s="19"/>
      <c r="Y75" s="19"/>
      <c r="Z75" s="19"/>
      <c r="AA75" s="19"/>
      <c r="AB75" s="19"/>
    </row>
    <row r="76" spans="1:28" ht="13" x14ac:dyDescent="0.15">
      <c r="A76" s="7">
        <v>30005</v>
      </c>
      <c r="B76" s="7" t="str">
        <f t="array" ref="B76">INDEX(Productos!$A:B,MATCH($A76,Productos!$A:$A),COLUMN(B76))</f>
        <v>Sashimi Atún 12 cortes</v>
      </c>
      <c r="C76" s="9" t="str">
        <f t="array" ref="C76">INDEX(Productos!$A:C,MATCH($A76,Productos!$A:$A),COLUMN(C76))</f>
        <v>Sashimi de atún, 12 cortes</v>
      </c>
      <c r="D76" s="7">
        <f ca="1">IFERROR(__xludf.DUMMYFUNCTION("COUNT(FILTER(Ingredientes!A:A,Ingredientes!A:A=A76))"),1)</f>
        <v>1</v>
      </c>
      <c r="E76" s="15" t="str">
        <f ca="1">IFERROR(__xludf.DUMMYFUNCTION("TRANSPOSE(IFERROR((FILTER(Ingredientes!D:D,A76=Ingredientes!A:A))))"),"Atún cortado para sashimi")</f>
        <v>Atún cortado para sashimi</v>
      </c>
      <c r="F76" s="16"/>
      <c r="G76" s="16"/>
      <c r="H76" s="16"/>
      <c r="I76" s="16"/>
      <c r="J76" s="16"/>
      <c r="K76" s="7">
        <f ca="1">IFERROR(__xludf.DUMMYFUNCTION("sum(iferror(filter(Ingredientes!J:J,Ingredientes!A:A=A76)))"),4)</f>
        <v>4</v>
      </c>
      <c r="L76" s="7">
        <f ca="1">IFERROR(__xludf.DUMMYFUNCTION("sum(filter(Productos!K:K,Productos!A:A=A76))"),1)</f>
        <v>1</v>
      </c>
      <c r="M76" s="19" t="str">
        <f t="array" ref="M76">INDEX(Productos!$AC:AC,MATCH($A76,Productos!$A:$A),1)</f>
        <v>cocina</v>
      </c>
      <c r="N76" s="19"/>
      <c r="O76" s="19"/>
      <c r="P76" s="19"/>
      <c r="Q76" s="19"/>
      <c r="R76" s="19"/>
      <c r="S76" s="19"/>
      <c r="T76" s="19"/>
      <c r="U76" s="19"/>
      <c r="V76" s="19"/>
      <c r="W76" s="19"/>
      <c r="X76" s="19"/>
      <c r="Y76" s="19"/>
      <c r="Z76" s="19"/>
      <c r="AA76" s="19"/>
      <c r="AB76" s="19"/>
    </row>
    <row r="77" spans="1:28" ht="13" x14ac:dyDescent="0.15">
      <c r="A77" s="7">
        <v>30006</v>
      </c>
      <c r="B77" s="7" t="str">
        <f t="array" ref="B77">INDEX(Productos!$A:B,MATCH($A77,Productos!$A:$A),COLUMN(B77))</f>
        <v>Sashimi Atún 15 cortes</v>
      </c>
      <c r="C77" s="9" t="str">
        <f t="array" ref="C77">INDEX(Productos!$A:C,MATCH($A77,Productos!$A:$A),COLUMN(C77))</f>
        <v>Sashimi de atún, 15 cortes</v>
      </c>
      <c r="D77" s="7">
        <f ca="1">IFERROR(__xludf.DUMMYFUNCTION("COUNT(FILTER(Ingredientes!A:A,Ingredientes!A:A=A77))"),1)</f>
        <v>1</v>
      </c>
      <c r="E77" s="15" t="str">
        <f ca="1">IFERROR(__xludf.DUMMYFUNCTION("TRANSPOSE(IFERROR((FILTER(Ingredientes!D:D,A77=Ingredientes!A:A))))"),"Atún cortado para sashimi")</f>
        <v>Atún cortado para sashimi</v>
      </c>
      <c r="F77" s="16"/>
      <c r="G77" s="16"/>
      <c r="H77" s="16"/>
      <c r="I77" s="16"/>
      <c r="J77" s="16"/>
      <c r="K77" s="7">
        <f ca="1">IFERROR(__xludf.DUMMYFUNCTION("sum(iferror(filter(Ingredientes!J:J,Ingredientes!A:A=A77)))"),5)</f>
        <v>5</v>
      </c>
      <c r="L77" s="7">
        <f ca="1">IFERROR(__xludf.DUMMYFUNCTION("sum(filter(Productos!K:K,Productos!A:A=A77))"),1)</f>
        <v>1</v>
      </c>
      <c r="M77" s="19" t="str">
        <f t="array" ref="M77">INDEX(Productos!$AC:AC,MATCH($A77,Productos!$A:$A),1)</f>
        <v>cocina</v>
      </c>
      <c r="N77" s="19"/>
      <c r="O77" s="19"/>
      <c r="P77" s="19"/>
      <c r="Q77" s="19"/>
      <c r="R77" s="19"/>
      <c r="S77" s="19"/>
      <c r="T77" s="19"/>
      <c r="U77" s="19"/>
      <c r="V77" s="19"/>
      <c r="W77" s="19"/>
      <c r="X77" s="19"/>
      <c r="Y77" s="19"/>
      <c r="Z77" s="19"/>
      <c r="AA77" s="19"/>
      <c r="AB77" s="19"/>
    </row>
    <row r="78" spans="1:28" ht="22" x14ac:dyDescent="0.15">
      <c r="A78" s="7">
        <v>30007</v>
      </c>
      <c r="B78" s="7" t="str">
        <f t="array" ref="B78">INDEX(Productos!$A:B,MATCH($A78,Productos!$A:$A),COLUMN(B78))</f>
        <v>Sashimi Mix 12 cortes</v>
      </c>
      <c r="C78" s="9" t="str">
        <f t="array" ref="C78">INDEX(Productos!$A:C,MATCH($A78,Productos!$A:$A),COLUMN(C78))</f>
        <v>Mix de 6 cortes de sashimi de atún y 6 cortes de sashimi de salmón</v>
      </c>
      <c r="D78" s="7">
        <f ca="1">IFERROR(__xludf.DUMMYFUNCTION("COUNT(FILTER(Ingredientes!A:A,Ingredientes!A:A=A78))"),2)</f>
        <v>2</v>
      </c>
      <c r="E78" s="15" t="str">
        <f ca="1">IFERROR(__xludf.DUMMYFUNCTION("TRANSPOSE(IFERROR((FILTER(Ingredientes!D:D,A78=Ingredientes!A:A))))"),"Atún cortado para sashimi")</f>
        <v>Atún cortado para sashimi</v>
      </c>
      <c r="F78" s="16" t="str">
        <f ca="1">IFERROR(__xludf.DUMMYFUNCTION("""COMPUTED_VALUE"""),"Salmón cortado para sashimi")</f>
        <v>Salmón cortado para sashimi</v>
      </c>
      <c r="G78" s="16"/>
      <c r="H78" s="16"/>
      <c r="I78" s="16"/>
      <c r="J78" s="16"/>
      <c r="K78" s="7">
        <f ca="1">IFERROR(__xludf.DUMMYFUNCTION("sum(iferror(filter(Ingredientes!J:J,Ingredientes!A:A=A78)))"),4)</f>
        <v>4</v>
      </c>
      <c r="L78" s="7">
        <f ca="1">IFERROR(__xludf.DUMMYFUNCTION("sum(filter(Productos!K:K,Productos!A:A=A78))"),1)</f>
        <v>1</v>
      </c>
      <c r="M78" s="19" t="str">
        <f t="array" ref="M78">INDEX(Productos!$AC:AC,MATCH($A78,Productos!$A:$A),1)</f>
        <v>cocina</v>
      </c>
      <c r="N78" s="19"/>
      <c r="O78" s="19"/>
      <c r="P78" s="19"/>
      <c r="Q78" s="19"/>
      <c r="R78" s="19"/>
      <c r="S78" s="19"/>
      <c r="T78" s="19"/>
      <c r="U78" s="19"/>
      <c r="V78" s="19"/>
      <c r="W78" s="19"/>
      <c r="X78" s="19"/>
      <c r="Y78" s="19"/>
      <c r="Z78" s="19"/>
      <c r="AA78" s="19"/>
      <c r="AB78" s="19"/>
    </row>
    <row r="79" spans="1:28" ht="22" x14ac:dyDescent="0.15">
      <c r="A79" s="7">
        <v>30008</v>
      </c>
      <c r="B79" s="7" t="str">
        <f t="array" ref="B79">INDEX(Productos!$A:B,MATCH($A79,Productos!$A:$A),COLUMN(B79))</f>
        <v>Sashimi Mix 18 cortes</v>
      </c>
      <c r="C79" s="9" t="str">
        <f t="array" ref="C79">INDEX(Productos!$A:C,MATCH($A79,Productos!$A:$A),COLUMN(C79))</f>
        <v>Mix de 9 cortes de sashimi de atún y 9 cortes de sashimi de salmón</v>
      </c>
      <c r="D79" s="7">
        <f ca="1">IFERROR(__xludf.DUMMYFUNCTION("COUNT(FILTER(Ingredientes!A:A,Ingredientes!A:A=A79))"),2)</f>
        <v>2</v>
      </c>
      <c r="E79" s="15" t="str">
        <f ca="1">IFERROR(__xludf.DUMMYFUNCTION("TRANSPOSE(IFERROR((FILTER(Ingredientes!D:D,A79=Ingredientes!A:A))))"),"Atún cortado para sashimi")</f>
        <v>Atún cortado para sashimi</v>
      </c>
      <c r="F79" s="16" t="str">
        <f ca="1">IFERROR(__xludf.DUMMYFUNCTION("""COMPUTED_VALUE"""),"Salmón cortado para sashimi")</f>
        <v>Salmón cortado para sashimi</v>
      </c>
      <c r="G79" s="16"/>
      <c r="H79" s="16"/>
      <c r="I79" s="16"/>
      <c r="J79" s="16"/>
      <c r="K79" s="7">
        <f ca="1">IFERROR(__xludf.DUMMYFUNCTION("sum(iferror(filter(Ingredientes!J:J,Ingredientes!A:A=A79)))"),6)</f>
        <v>6</v>
      </c>
      <c r="L79" s="7">
        <f ca="1">IFERROR(__xludf.DUMMYFUNCTION("sum(filter(Productos!K:K,Productos!A:A=A79))"),1)</f>
        <v>1</v>
      </c>
      <c r="M79" s="19" t="str">
        <f t="array" ref="M79">INDEX(Productos!$AC:AC,MATCH($A79,Productos!$A:$A),1)</f>
        <v>cocina</v>
      </c>
      <c r="N79" s="19"/>
      <c r="O79" s="19"/>
      <c r="P79" s="19"/>
      <c r="Q79" s="19"/>
      <c r="R79" s="19"/>
      <c r="S79" s="19"/>
      <c r="T79" s="19"/>
      <c r="U79" s="19"/>
      <c r="V79" s="19"/>
      <c r="W79" s="19"/>
      <c r="X79" s="19"/>
      <c r="Y79" s="19"/>
      <c r="Z79" s="19"/>
      <c r="AA79" s="19"/>
      <c r="AB79" s="19"/>
    </row>
    <row r="80" spans="1:28" ht="13" x14ac:dyDescent="0.15">
      <c r="A80" s="19"/>
      <c r="B80" s="19"/>
      <c r="C80" s="9"/>
      <c r="D80" s="19"/>
      <c r="E80" s="16"/>
      <c r="F80" s="16"/>
      <c r="G80" s="16"/>
      <c r="H80" s="16"/>
      <c r="I80" s="16"/>
      <c r="J80" s="16"/>
      <c r="K80" s="16"/>
      <c r="L80" s="19"/>
      <c r="M80" s="19"/>
      <c r="N80" s="19"/>
      <c r="O80" s="19"/>
      <c r="P80" s="19"/>
      <c r="Q80" s="19"/>
      <c r="R80" s="19"/>
      <c r="S80" s="19"/>
      <c r="T80" s="19"/>
      <c r="U80" s="19"/>
      <c r="V80" s="19"/>
      <c r="W80" s="19"/>
      <c r="X80" s="19"/>
      <c r="Y80" s="19"/>
      <c r="Z80" s="19"/>
      <c r="AA80" s="19"/>
      <c r="AB80" s="19"/>
    </row>
    <row r="81" spans="1:28" ht="13" x14ac:dyDescent="0.15">
      <c r="A81" s="19"/>
      <c r="B81" s="19"/>
      <c r="C81" s="9"/>
      <c r="D81" s="19"/>
      <c r="E81" s="16"/>
      <c r="F81" s="16"/>
      <c r="G81" s="16"/>
      <c r="H81" s="16"/>
      <c r="I81" s="16"/>
      <c r="J81" s="16"/>
      <c r="K81" s="16"/>
      <c r="L81" s="19"/>
      <c r="M81" s="19"/>
      <c r="N81" s="19"/>
      <c r="O81" s="19"/>
      <c r="P81" s="19"/>
      <c r="Q81" s="19"/>
      <c r="R81" s="19"/>
      <c r="S81" s="19"/>
      <c r="T81" s="19"/>
      <c r="U81" s="19"/>
      <c r="V81" s="19"/>
      <c r="W81" s="19"/>
      <c r="X81" s="19"/>
      <c r="Y81" s="19"/>
      <c r="Z81" s="19"/>
      <c r="AA81" s="19"/>
      <c r="AB81" s="19"/>
    </row>
    <row r="82" spans="1:28" ht="13" x14ac:dyDescent="0.15">
      <c r="A82" s="19"/>
      <c r="B82" s="19"/>
      <c r="C82" s="9"/>
      <c r="D82" s="19"/>
      <c r="E82" s="16"/>
      <c r="F82" s="16"/>
      <c r="G82" s="16"/>
      <c r="H82" s="16"/>
      <c r="I82" s="16"/>
      <c r="J82" s="16"/>
      <c r="K82" s="16"/>
      <c r="L82" s="19"/>
      <c r="M82" s="19"/>
      <c r="N82" s="19"/>
      <c r="O82" s="19"/>
      <c r="P82" s="19"/>
      <c r="Q82" s="19"/>
      <c r="R82" s="19"/>
      <c r="S82" s="19"/>
      <c r="T82" s="19"/>
      <c r="U82" s="19"/>
      <c r="V82" s="19"/>
      <c r="W82" s="19"/>
      <c r="X82" s="19"/>
      <c r="Y82" s="19"/>
      <c r="Z82" s="19"/>
      <c r="AA82" s="19"/>
      <c r="AB82" s="19"/>
    </row>
    <row r="83" spans="1:28" ht="13" x14ac:dyDescent="0.15">
      <c r="A83" s="19"/>
      <c r="B83" s="19"/>
      <c r="C83" s="9"/>
      <c r="D83" s="19"/>
      <c r="E83" s="16"/>
      <c r="F83" s="16"/>
      <c r="G83" s="16"/>
      <c r="H83" s="16"/>
      <c r="I83" s="16"/>
      <c r="J83" s="16"/>
      <c r="K83" s="16"/>
      <c r="L83" s="19"/>
      <c r="M83" s="19"/>
      <c r="N83" s="19"/>
      <c r="O83" s="19"/>
      <c r="P83" s="19"/>
      <c r="Q83" s="19"/>
      <c r="R83" s="19"/>
      <c r="S83" s="19"/>
      <c r="T83" s="19"/>
      <c r="U83" s="19"/>
      <c r="V83" s="19"/>
      <c r="W83" s="19"/>
      <c r="X83" s="19"/>
      <c r="Y83" s="19"/>
      <c r="Z83" s="19"/>
      <c r="AA83" s="19"/>
      <c r="AB83" s="19"/>
    </row>
    <row r="84" spans="1:28" ht="13" x14ac:dyDescent="0.15">
      <c r="A84" s="19"/>
      <c r="B84" s="19"/>
      <c r="C84" s="9"/>
      <c r="D84" s="19"/>
      <c r="E84" s="16"/>
      <c r="F84" s="16"/>
      <c r="G84" s="16"/>
      <c r="H84" s="16"/>
      <c r="I84" s="16"/>
      <c r="J84" s="16"/>
      <c r="K84" s="16"/>
      <c r="L84" s="19"/>
      <c r="M84" s="19"/>
      <c r="N84" s="19"/>
      <c r="O84" s="19"/>
      <c r="P84" s="19"/>
      <c r="Q84" s="19"/>
      <c r="R84" s="19"/>
      <c r="S84" s="19"/>
      <c r="T84" s="19"/>
      <c r="U84" s="19"/>
      <c r="V84" s="19"/>
      <c r="W84" s="19"/>
      <c r="X84" s="19"/>
      <c r="Y84" s="19"/>
      <c r="Z84" s="19"/>
      <c r="AA84" s="19"/>
      <c r="AB84" s="19"/>
    </row>
    <row r="85" spans="1:28" ht="13" x14ac:dyDescent="0.15">
      <c r="A85" s="19"/>
      <c r="B85" s="19"/>
      <c r="C85" s="9"/>
      <c r="D85" s="19"/>
      <c r="E85" s="16"/>
      <c r="F85" s="16"/>
      <c r="G85" s="16"/>
      <c r="H85" s="16"/>
      <c r="I85" s="16"/>
      <c r="J85" s="16"/>
      <c r="K85" s="16"/>
      <c r="L85" s="19"/>
      <c r="M85" s="19"/>
      <c r="N85" s="19"/>
      <c r="O85" s="19"/>
      <c r="P85" s="19"/>
      <c r="Q85" s="19"/>
      <c r="R85" s="19"/>
      <c r="S85" s="19"/>
      <c r="T85" s="19"/>
      <c r="U85" s="19"/>
      <c r="V85" s="19"/>
      <c r="W85" s="19"/>
      <c r="X85" s="19"/>
      <c r="Y85" s="19"/>
      <c r="Z85" s="19"/>
      <c r="AA85" s="19"/>
      <c r="AB85" s="19"/>
    </row>
    <row r="86" spans="1:28" ht="13" x14ac:dyDescent="0.15">
      <c r="A86" s="19"/>
      <c r="B86" s="19"/>
      <c r="C86" s="9"/>
      <c r="D86" s="19"/>
      <c r="E86" s="16"/>
      <c r="F86" s="16"/>
      <c r="G86" s="16"/>
      <c r="H86" s="16"/>
      <c r="I86" s="16"/>
      <c r="J86" s="16"/>
      <c r="K86" s="16"/>
      <c r="L86" s="19"/>
      <c r="M86" s="19"/>
      <c r="N86" s="19"/>
      <c r="O86" s="19"/>
      <c r="P86" s="19"/>
      <c r="Q86" s="19"/>
      <c r="R86" s="19"/>
      <c r="S86" s="19"/>
      <c r="T86" s="19"/>
      <c r="U86" s="19"/>
      <c r="V86" s="19"/>
      <c r="W86" s="19"/>
      <c r="X86" s="19"/>
      <c r="Y86" s="19"/>
      <c r="Z86" s="19"/>
      <c r="AA86" s="19"/>
      <c r="AB86" s="19"/>
    </row>
    <row r="87" spans="1:28" ht="13" x14ac:dyDescent="0.15">
      <c r="A87" s="19"/>
      <c r="B87" s="19"/>
      <c r="C87" s="9"/>
      <c r="D87" s="19"/>
      <c r="E87" s="16"/>
      <c r="F87" s="16"/>
      <c r="G87" s="16"/>
      <c r="H87" s="16"/>
      <c r="I87" s="16"/>
      <c r="J87" s="16"/>
      <c r="K87" s="16"/>
      <c r="L87" s="19"/>
      <c r="M87" s="19"/>
      <c r="N87" s="19"/>
      <c r="O87" s="19"/>
      <c r="P87" s="19"/>
      <c r="Q87" s="19"/>
      <c r="R87" s="19"/>
      <c r="S87" s="19"/>
      <c r="T87" s="19"/>
      <c r="U87" s="19"/>
      <c r="V87" s="19"/>
      <c r="W87" s="19"/>
      <c r="X87" s="19"/>
      <c r="Y87" s="19"/>
      <c r="Z87" s="19"/>
      <c r="AA87" s="19"/>
      <c r="AB87" s="19"/>
    </row>
    <row r="88" spans="1:28" ht="13" x14ac:dyDescent="0.15">
      <c r="A88" s="19"/>
      <c r="B88" s="19"/>
      <c r="C88" s="9"/>
      <c r="D88" s="19"/>
      <c r="E88" s="16"/>
      <c r="F88" s="16"/>
      <c r="G88" s="16"/>
      <c r="H88" s="16"/>
      <c r="I88" s="16"/>
      <c r="J88" s="16"/>
      <c r="K88" s="16"/>
      <c r="L88" s="19"/>
      <c r="M88" s="19"/>
      <c r="N88" s="19"/>
      <c r="O88" s="19"/>
      <c r="P88" s="19"/>
      <c r="Q88" s="19"/>
      <c r="R88" s="19"/>
      <c r="S88" s="19"/>
      <c r="T88" s="19"/>
      <c r="U88" s="19"/>
      <c r="V88" s="19"/>
      <c r="W88" s="19"/>
      <c r="X88" s="19"/>
      <c r="Y88" s="19"/>
      <c r="Z88" s="19"/>
      <c r="AA88" s="19"/>
      <c r="AB88" s="19"/>
    </row>
    <row r="89" spans="1:28" ht="13" x14ac:dyDescent="0.15">
      <c r="A89" s="19"/>
      <c r="B89" s="19"/>
      <c r="C89" s="19"/>
      <c r="D89" s="19"/>
      <c r="E89" s="16"/>
      <c r="F89" s="16"/>
      <c r="G89" s="16"/>
      <c r="H89" s="16"/>
      <c r="I89" s="16"/>
      <c r="J89" s="16"/>
      <c r="K89" s="16"/>
      <c r="L89" s="19"/>
      <c r="M89" s="19"/>
      <c r="N89" s="19"/>
      <c r="O89" s="19"/>
      <c r="P89" s="19"/>
      <c r="Q89" s="19"/>
      <c r="R89" s="19"/>
      <c r="S89" s="19"/>
      <c r="T89" s="19"/>
      <c r="U89" s="19"/>
      <c r="V89" s="19"/>
      <c r="W89" s="19"/>
      <c r="X89" s="19"/>
      <c r="Y89" s="19"/>
      <c r="Z89" s="19"/>
      <c r="AA89" s="19"/>
      <c r="AB89" s="19"/>
    </row>
    <row r="90" spans="1:28" ht="13" x14ac:dyDescent="0.15">
      <c r="A90" s="19"/>
      <c r="B90" s="19"/>
      <c r="C90" s="19"/>
      <c r="D90" s="19"/>
      <c r="E90" s="16"/>
      <c r="F90" s="16"/>
      <c r="G90" s="16"/>
      <c r="H90" s="16"/>
      <c r="I90" s="16"/>
      <c r="J90" s="16"/>
      <c r="K90" s="16"/>
      <c r="L90" s="19"/>
      <c r="M90" s="19"/>
      <c r="N90" s="19"/>
      <c r="O90" s="19"/>
      <c r="P90" s="19"/>
      <c r="Q90" s="19"/>
      <c r="R90" s="19"/>
      <c r="S90" s="19"/>
      <c r="T90" s="19"/>
      <c r="U90" s="19"/>
      <c r="V90" s="19"/>
      <c r="W90" s="19"/>
      <c r="X90" s="19"/>
      <c r="Y90" s="19"/>
      <c r="Z90" s="19"/>
      <c r="AA90" s="19"/>
      <c r="AB90" s="19"/>
    </row>
    <row r="91" spans="1:28" ht="13" x14ac:dyDescent="0.15">
      <c r="A91" s="19"/>
      <c r="B91" s="19"/>
      <c r="C91" s="19"/>
      <c r="D91" s="19"/>
      <c r="E91" s="16"/>
      <c r="F91" s="16"/>
      <c r="G91" s="16"/>
      <c r="H91" s="16"/>
      <c r="I91" s="16"/>
      <c r="J91" s="16"/>
      <c r="K91" s="16"/>
      <c r="L91" s="19"/>
      <c r="M91" s="19"/>
      <c r="N91" s="19"/>
      <c r="O91" s="19"/>
      <c r="P91" s="19"/>
      <c r="Q91" s="19"/>
      <c r="R91" s="19"/>
      <c r="S91" s="19"/>
      <c r="T91" s="19"/>
      <c r="U91" s="19"/>
      <c r="V91" s="19"/>
      <c r="W91" s="19"/>
      <c r="X91" s="19"/>
      <c r="Y91" s="19"/>
      <c r="Z91" s="19"/>
      <c r="AA91" s="19"/>
      <c r="AB91" s="19"/>
    </row>
    <row r="92" spans="1:28" ht="13" x14ac:dyDescent="0.15">
      <c r="A92" s="19"/>
      <c r="B92" s="19"/>
      <c r="C92" s="19"/>
      <c r="D92" s="19"/>
      <c r="E92" s="16"/>
      <c r="F92" s="16"/>
      <c r="G92" s="16"/>
      <c r="H92" s="16"/>
      <c r="I92" s="16"/>
      <c r="J92" s="16"/>
      <c r="K92" s="16"/>
      <c r="L92" s="19"/>
      <c r="M92" s="19"/>
      <c r="N92" s="19"/>
      <c r="O92" s="19"/>
      <c r="P92" s="19"/>
      <c r="Q92" s="19"/>
      <c r="R92" s="19"/>
      <c r="S92" s="19"/>
      <c r="T92" s="19"/>
      <c r="U92" s="19"/>
      <c r="V92" s="19"/>
      <c r="W92" s="19"/>
      <c r="X92" s="19"/>
      <c r="Y92" s="19"/>
      <c r="Z92" s="19"/>
      <c r="AA92" s="19"/>
      <c r="AB92" s="19"/>
    </row>
    <row r="93" spans="1:28" ht="13" x14ac:dyDescent="0.15">
      <c r="A93" s="19"/>
      <c r="B93" s="19"/>
      <c r="C93" s="19"/>
      <c r="D93" s="19"/>
      <c r="E93" s="16"/>
      <c r="F93" s="16"/>
      <c r="G93" s="16"/>
      <c r="H93" s="16"/>
      <c r="I93" s="16"/>
      <c r="J93" s="16"/>
      <c r="K93" s="16"/>
      <c r="L93" s="19"/>
      <c r="M93" s="19"/>
      <c r="N93" s="19"/>
      <c r="O93" s="19"/>
      <c r="P93" s="19"/>
      <c r="Q93" s="19"/>
      <c r="R93" s="19"/>
      <c r="S93" s="19"/>
      <c r="T93" s="19"/>
      <c r="U93" s="19"/>
      <c r="V93" s="19"/>
      <c r="W93" s="19"/>
      <c r="X93" s="19"/>
      <c r="Y93" s="19"/>
      <c r="Z93" s="19"/>
      <c r="AA93" s="19"/>
      <c r="AB93" s="19"/>
    </row>
    <row r="94" spans="1:28" ht="13" x14ac:dyDescent="0.15">
      <c r="A94" s="19"/>
      <c r="B94" s="19"/>
      <c r="C94" s="19"/>
      <c r="D94" s="19"/>
      <c r="E94" s="16"/>
      <c r="F94" s="16"/>
      <c r="G94" s="16"/>
      <c r="H94" s="16"/>
      <c r="I94" s="16"/>
      <c r="J94" s="16"/>
      <c r="K94" s="16"/>
      <c r="L94" s="19"/>
      <c r="M94" s="19"/>
      <c r="N94" s="19"/>
      <c r="O94" s="19"/>
      <c r="P94" s="19"/>
      <c r="Q94" s="19"/>
      <c r="R94" s="19"/>
      <c r="S94" s="19"/>
      <c r="T94" s="19"/>
      <c r="U94" s="19"/>
      <c r="V94" s="19"/>
      <c r="W94" s="19"/>
      <c r="X94" s="19"/>
      <c r="Y94" s="19"/>
      <c r="Z94" s="19"/>
      <c r="AA94" s="19"/>
      <c r="AB94" s="19"/>
    </row>
    <row r="95" spans="1:28" ht="13" x14ac:dyDescent="0.15">
      <c r="A95" s="19"/>
      <c r="B95" s="19"/>
      <c r="C95" s="19"/>
      <c r="D95" s="19"/>
      <c r="E95" s="16"/>
      <c r="F95" s="16"/>
      <c r="G95" s="16"/>
      <c r="H95" s="16"/>
      <c r="I95" s="16"/>
      <c r="J95" s="16"/>
      <c r="K95" s="16"/>
      <c r="L95" s="19"/>
      <c r="M95" s="19"/>
      <c r="N95" s="19"/>
      <c r="O95" s="19"/>
      <c r="P95" s="19"/>
      <c r="Q95" s="19"/>
      <c r="R95" s="19"/>
      <c r="S95" s="19"/>
      <c r="T95" s="19"/>
      <c r="U95" s="19"/>
      <c r="V95" s="19"/>
      <c r="W95" s="19"/>
      <c r="X95" s="19"/>
      <c r="Y95" s="19"/>
      <c r="Z95" s="19"/>
      <c r="AA95" s="19"/>
      <c r="AB95" s="19"/>
    </row>
    <row r="96" spans="1:28" ht="13" x14ac:dyDescent="0.15">
      <c r="A96" s="19"/>
      <c r="B96" s="19"/>
      <c r="C96" s="19"/>
      <c r="D96" s="19"/>
      <c r="E96" s="16"/>
      <c r="F96" s="16"/>
      <c r="G96" s="16"/>
      <c r="H96" s="16"/>
      <c r="I96" s="16"/>
      <c r="J96" s="16"/>
      <c r="K96" s="16"/>
      <c r="L96" s="19"/>
      <c r="M96" s="19"/>
      <c r="N96" s="19"/>
      <c r="O96" s="19"/>
      <c r="P96" s="19"/>
      <c r="Q96" s="19"/>
      <c r="R96" s="19"/>
      <c r="S96" s="19"/>
      <c r="T96" s="19"/>
      <c r="U96" s="19"/>
      <c r="V96" s="19"/>
      <c r="W96" s="19"/>
      <c r="X96" s="19"/>
      <c r="Y96" s="19"/>
      <c r="Z96" s="19"/>
      <c r="AA96" s="19"/>
      <c r="AB96" s="19"/>
    </row>
    <row r="97" spans="1:28" ht="13" x14ac:dyDescent="0.15">
      <c r="A97" s="19"/>
      <c r="B97" s="19"/>
      <c r="C97" s="19"/>
      <c r="D97" s="19"/>
      <c r="E97" s="16"/>
      <c r="F97" s="16"/>
      <c r="G97" s="16"/>
      <c r="H97" s="16"/>
      <c r="I97" s="16"/>
      <c r="J97" s="16"/>
      <c r="K97" s="16"/>
      <c r="L97" s="19"/>
      <c r="M97" s="19"/>
      <c r="N97" s="19"/>
      <c r="O97" s="19"/>
      <c r="P97" s="19"/>
      <c r="Q97" s="19"/>
      <c r="R97" s="19"/>
      <c r="S97" s="19"/>
      <c r="T97" s="19"/>
      <c r="U97" s="19"/>
      <c r="V97" s="19"/>
      <c r="W97" s="19"/>
      <c r="X97" s="19"/>
      <c r="Y97" s="19"/>
      <c r="Z97" s="19"/>
      <c r="AA97" s="19"/>
      <c r="AB97" s="19"/>
    </row>
    <row r="98" spans="1:28" ht="13" x14ac:dyDescent="0.15">
      <c r="A98" s="19"/>
      <c r="B98" s="19"/>
      <c r="C98" s="19"/>
      <c r="D98" s="19"/>
      <c r="E98" s="16"/>
      <c r="F98" s="16"/>
      <c r="G98" s="16"/>
      <c r="H98" s="16"/>
      <c r="I98" s="16"/>
      <c r="J98" s="16"/>
      <c r="K98" s="16"/>
      <c r="L98" s="19"/>
      <c r="M98" s="19"/>
      <c r="N98" s="19"/>
      <c r="O98" s="19"/>
      <c r="P98" s="19"/>
      <c r="Q98" s="19"/>
      <c r="R98" s="19"/>
      <c r="S98" s="19"/>
      <c r="T98" s="19"/>
      <c r="U98" s="19"/>
      <c r="V98" s="19"/>
      <c r="W98" s="19"/>
      <c r="X98" s="19"/>
      <c r="Y98" s="19"/>
      <c r="Z98" s="19"/>
      <c r="AA98" s="19"/>
      <c r="AB98" s="19"/>
    </row>
    <row r="99" spans="1:28" ht="13" x14ac:dyDescent="0.15">
      <c r="A99" s="19"/>
      <c r="B99" s="19"/>
      <c r="C99" s="19"/>
      <c r="D99" s="19"/>
      <c r="E99" s="16"/>
      <c r="F99" s="16"/>
      <c r="G99" s="16"/>
      <c r="H99" s="16"/>
      <c r="I99" s="16"/>
      <c r="J99" s="16"/>
      <c r="K99" s="16"/>
      <c r="L99" s="19"/>
      <c r="M99" s="19"/>
      <c r="N99" s="19"/>
      <c r="O99" s="19"/>
      <c r="P99" s="19"/>
      <c r="Q99" s="19"/>
      <c r="R99" s="19"/>
      <c r="S99" s="19"/>
      <c r="T99" s="19"/>
      <c r="U99" s="19"/>
      <c r="V99" s="19"/>
      <c r="W99" s="19"/>
      <c r="X99" s="19"/>
      <c r="Y99" s="19"/>
      <c r="Z99" s="19"/>
      <c r="AA99" s="19"/>
      <c r="AB99" s="19"/>
    </row>
    <row r="100" spans="1:28" ht="13" x14ac:dyDescent="0.15">
      <c r="A100" s="19"/>
      <c r="B100" s="19"/>
      <c r="C100" s="19"/>
      <c r="D100" s="19"/>
      <c r="E100" s="16"/>
      <c r="F100" s="16"/>
      <c r="G100" s="16"/>
      <c r="H100" s="16"/>
      <c r="I100" s="16"/>
      <c r="J100" s="16"/>
      <c r="K100" s="16"/>
      <c r="L100" s="19"/>
      <c r="M100" s="19"/>
      <c r="N100" s="19"/>
      <c r="O100" s="19"/>
      <c r="P100" s="19"/>
      <c r="Q100" s="19"/>
      <c r="R100" s="19"/>
      <c r="S100" s="19"/>
      <c r="T100" s="19"/>
      <c r="U100" s="19"/>
      <c r="V100" s="19"/>
      <c r="W100" s="19"/>
      <c r="X100" s="19"/>
      <c r="Y100" s="19"/>
      <c r="Z100" s="19"/>
      <c r="AA100" s="19"/>
      <c r="AB100" s="19"/>
    </row>
    <row r="101" spans="1:28" ht="13" x14ac:dyDescent="0.15">
      <c r="A101" s="19"/>
      <c r="B101" s="19"/>
      <c r="C101" s="19"/>
      <c r="D101" s="19"/>
      <c r="E101" s="16"/>
      <c r="F101" s="16"/>
      <c r="G101" s="16"/>
      <c r="H101" s="16"/>
      <c r="I101" s="16"/>
      <c r="J101" s="16"/>
      <c r="K101" s="16"/>
      <c r="L101" s="19"/>
      <c r="M101" s="19"/>
      <c r="N101" s="19"/>
      <c r="O101" s="19"/>
      <c r="P101" s="19"/>
      <c r="Q101" s="19"/>
      <c r="R101" s="19"/>
      <c r="S101" s="19"/>
      <c r="T101" s="19"/>
      <c r="U101" s="19"/>
      <c r="V101" s="19"/>
      <c r="W101" s="19"/>
      <c r="X101" s="19"/>
      <c r="Y101" s="19"/>
      <c r="Z101" s="19"/>
      <c r="AA101" s="19"/>
      <c r="AB101" s="19"/>
    </row>
    <row r="102" spans="1:28" ht="13" x14ac:dyDescent="0.15">
      <c r="A102" s="19"/>
      <c r="B102" s="19"/>
      <c r="C102" s="19"/>
      <c r="D102" s="19"/>
      <c r="E102" s="16"/>
      <c r="F102" s="16"/>
      <c r="G102" s="16"/>
      <c r="H102" s="16"/>
      <c r="I102" s="16"/>
      <c r="J102" s="16"/>
      <c r="K102" s="16"/>
      <c r="L102" s="19"/>
      <c r="M102" s="19"/>
      <c r="N102" s="19"/>
      <c r="O102" s="19"/>
      <c r="P102" s="19"/>
      <c r="Q102" s="19"/>
      <c r="R102" s="19"/>
      <c r="S102" s="19"/>
      <c r="T102" s="19"/>
      <c r="U102" s="19"/>
      <c r="V102" s="19"/>
      <c r="W102" s="19"/>
      <c r="X102" s="19"/>
      <c r="Y102" s="19"/>
      <c r="Z102" s="19"/>
      <c r="AA102" s="19"/>
      <c r="AB102" s="19"/>
    </row>
    <row r="103" spans="1:28" ht="13" x14ac:dyDescent="0.15">
      <c r="A103" s="19"/>
      <c r="B103" s="19"/>
      <c r="C103" s="19"/>
      <c r="D103" s="19"/>
      <c r="E103" s="16"/>
      <c r="F103" s="16"/>
      <c r="G103" s="16"/>
      <c r="H103" s="16"/>
      <c r="I103" s="16"/>
      <c r="J103" s="16"/>
      <c r="K103" s="16"/>
      <c r="L103" s="19"/>
      <c r="M103" s="19"/>
      <c r="N103" s="19"/>
      <c r="O103" s="19"/>
      <c r="P103" s="19"/>
      <c r="Q103" s="19"/>
      <c r="R103" s="19"/>
      <c r="S103" s="19"/>
      <c r="T103" s="19"/>
      <c r="U103" s="19"/>
      <c r="V103" s="19"/>
      <c r="W103" s="19"/>
      <c r="X103" s="19"/>
      <c r="Y103" s="19"/>
      <c r="Z103" s="19"/>
      <c r="AA103" s="19"/>
      <c r="AB103" s="19"/>
    </row>
    <row r="104" spans="1:28" ht="13" x14ac:dyDescent="0.15">
      <c r="A104" s="19"/>
      <c r="B104" s="19"/>
      <c r="C104" s="19"/>
      <c r="D104" s="19"/>
      <c r="E104" s="16"/>
      <c r="F104" s="16"/>
      <c r="G104" s="16"/>
      <c r="H104" s="16"/>
      <c r="I104" s="16"/>
      <c r="J104" s="16"/>
      <c r="K104" s="16"/>
      <c r="L104" s="19"/>
      <c r="M104" s="19"/>
      <c r="N104" s="19"/>
      <c r="O104" s="19"/>
      <c r="P104" s="19"/>
      <c r="Q104" s="19"/>
      <c r="R104" s="19"/>
      <c r="S104" s="19"/>
      <c r="T104" s="19"/>
      <c r="U104" s="19"/>
      <c r="V104" s="19"/>
      <c r="W104" s="19"/>
      <c r="X104" s="19"/>
      <c r="Y104" s="19"/>
      <c r="Z104" s="19"/>
      <c r="AA104" s="19"/>
      <c r="AB104" s="19"/>
    </row>
    <row r="105" spans="1:28" ht="13" x14ac:dyDescent="0.15">
      <c r="A105" s="19"/>
      <c r="B105" s="19"/>
      <c r="C105" s="19"/>
      <c r="D105" s="19"/>
      <c r="E105" s="16"/>
      <c r="F105" s="16"/>
      <c r="G105" s="16"/>
      <c r="H105" s="16"/>
      <c r="I105" s="16"/>
      <c r="J105" s="16"/>
      <c r="K105" s="16"/>
      <c r="L105" s="19"/>
      <c r="M105" s="19"/>
      <c r="N105" s="19"/>
      <c r="O105" s="19"/>
      <c r="P105" s="19"/>
      <c r="Q105" s="19"/>
      <c r="R105" s="19"/>
      <c r="S105" s="19"/>
      <c r="T105" s="19"/>
      <c r="U105" s="19"/>
      <c r="V105" s="19"/>
      <c r="W105" s="19"/>
      <c r="X105" s="19"/>
      <c r="Y105" s="19"/>
      <c r="Z105" s="19"/>
      <c r="AA105" s="19"/>
      <c r="AB105" s="19"/>
    </row>
    <row r="106" spans="1:28" ht="13" x14ac:dyDescent="0.15">
      <c r="A106" s="19"/>
      <c r="B106" s="19"/>
      <c r="C106" s="19"/>
      <c r="D106" s="19"/>
      <c r="E106" s="16"/>
      <c r="F106" s="16"/>
      <c r="G106" s="16"/>
      <c r="H106" s="16"/>
      <c r="I106" s="16"/>
      <c r="J106" s="16"/>
      <c r="K106" s="16"/>
      <c r="L106" s="19"/>
      <c r="M106" s="19"/>
      <c r="N106" s="19"/>
      <c r="O106" s="19"/>
      <c r="P106" s="19"/>
      <c r="Q106" s="19"/>
      <c r="R106" s="19"/>
      <c r="S106" s="19"/>
      <c r="T106" s="19"/>
      <c r="U106" s="19"/>
      <c r="V106" s="19"/>
      <c r="W106" s="19"/>
      <c r="X106" s="19"/>
      <c r="Y106" s="19"/>
      <c r="Z106" s="19"/>
      <c r="AA106" s="19"/>
      <c r="AB106" s="19"/>
    </row>
    <row r="107" spans="1:28" ht="13" x14ac:dyDescent="0.15">
      <c r="A107" s="19"/>
      <c r="B107" s="19"/>
      <c r="C107" s="19"/>
      <c r="D107" s="19"/>
      <c r="E107" s="16"/>
      <c r="F107" s="16"/>
      <c r="G107" s="16"/>
      <c r="H107" s="16"/>
      <c r="I107" s="16"/>
      <c r="J107" s="16"/>
      <c r="K107" s="16"/>
      <c r="L107" s="19"/>
      <c r="M107" s="19"/>
      <c r="N107" s="19"/>
      <c r="O107" s="19"/>
      <c r="P107" s="19"/>
      <c r="Q107" s="19"/>
      <c r="R107" s="19"/>
      <c r="S107" s="19"/>
      <c r="T107" s="19"/>
      <c r="U107" s="19"/>
      <c r="V107" s="19"/>
      <c r="W107" s="19"/>
      <c r="X107" s="19"/>
      <c r="Y107" s="19"/>
      <c r="Z107" s="19"/>
      <c r="AA107" s="19"/>
      <c r="AB107" s="19"/>
    </row>
    <row r="108" spans="1:28" ht="13" x14ac:dyDescent="0.15">
      <c r="A108" s="19"/>
      <c r="B108" s="19"/>
      <c r="C108" s="19"/>
      <c r="D108" s="19"/>
      <c r="E108" s="16"/>
      <c r="F108" s="16"/>
      <c r="G108" s="16"/>
      <c r="H108" s="16"/>
      <c r="I108" s="16"/>
      <c r="J108" s="16"/>
      <c r="K108" s="16"/>
      <c r="L108" s="19"/>
      <c r="M108" s="19"/>
      <c r="N108" s="19"/>
      <c r="O108" s="19"/>
      <c r="P108" s="19"/>
      <c r="Q108" s="19"/>
      <c r="R108" s="19"/>
      <c r="S108" s="19"/>
      <c r="T108" s="19"/>
      <c r="U108" s="19"/>
      <c r="V108" s="19"/>
      <c r="W108" s="19"/>
      <c r="X108" s="19"/>
      <c r="Y108" s="19"/>
      <c r="Z108" s="19"/>
      <c r="AA108" s="19"/>
      <c r="AB108" s="19"/>
    </row>
    <row r="109" spans="1:28" ht="13" x14ac:dyDescent="0.15">
      <c r="A109" s="19"/>
      <c r="B109" s="19"/>
      <c r="C109" s="19"/>
      <c r="D109" s="19"/>
      <c r="E109" s="16"/>
      <c r="F109" s="16"/>
      <c r="G109" s="16"/>
      <c r="H109" s="16"/>
      <c r="I109" s="16"/>
      <c r="J109" s="16"/>
      <c r="K109" s="16"/>
      <c r="L109" s="19"/>
      <c r="M109" s="19"/>
      <c r="N109" s="19"/>
      <c r="O109" s="19"/>
      <c r="P109" s="19"/>
      <c r="Q109" s="19"/>
      <c r="R109" s="19"/>
      <c r="S109" s="19"/>
      <c r="T109" s="19"/>
      <c r="U109" s="19"/>
      <c r="V109" s="19"/>
      <c r="W109" s="19"/>
      <c r="X109" s="19"/>
      <c r="Y109" s="19"/>
      <c r="Z109" s="19"/>
      <c r="AA109" s="19"/>
      <c r="AB109" s="19"/>
    </row>
    <row r="110" spans="1:28" ht="13" x14ac:dyDescent="0.15">
      <c r="A110" s="19"/>
      <c r="B110" s="19"/>
      <c r="C110" s="19"/>
      <c r="D110" s="19"/>
      <c r="E110" s="16"/>
      <c r="F110" s="16"/>
      <c r="G110" s="16"/>
      <c r="H110" s="16"/>
      <c r="I110" s="16"/>
      <c r="J110" s="16"/>
      <c r="K110" s="16"/>
      <c r="L110" s="19"/>
      <c r="M110" s="19"/>
      <c r="N110" s="19"/>
      <c r="O110" s="19"/>
      <c r="P110" s="19"/>
      <c r="Q110" s="19"/>
      <c r="R110" s="19"/>
      <c r="S110" s="19"/>
      <c r="T110" s="19"/>
      <c r="U110" s="19"/>
      <c r="V110" s="19"/>
      <c r="W110" s="19"/>
      <c r="X110" s="19"/>
      <c r="Y110" s="19"/>
      <c r="Z110" s="19"/>
      <c r="AA110" s="19"/>
      <c r="AB110" s="19"/>
    </row>
    <row r="111" spans="1:28" ht="13" x14ac:dyDescent="0.15">
      <c r="A111" s="19"/>
      <c r="B111" s="19"/>
      <c r="C111" s="19"/>
      <c r="D111" s="19"/>
      <c r="E111" s="16"/>
      <c r="F111" s="16"/>
      <c r="G111" s="16"/>
      <c r="H111" s="16"/>
      <c r="I111" s="16"/>
      <c r="J111" s="16"/>
      <c r="K111" s="16"/>
      <c r="L111" s="19"/>
      <c r="M111" s="19"/>
      <c r="N111" s="19"/>
      <c r="O111" s="19"/>
      <c r="P111" s="19"/>
      <c r="Q111" s="19"/>
      <c r="R111" s="19"/>
      <c r="S111" s="19"/>
      <c r="T111" s="19"/>
      <c r="U111" s="19"/>
      <c r="V111" s="19"/>
      <c r="W111" s="19"/>
      <c r="X111" s="19"/>
      <c r="Y111" s="19"/>
      <c r="Z111" s="19"/>
      <c r="AA111" s="19"/>
      <c r="AB111" s="19"/>
    </row>
    <row r="112" spans="1:28" ht="13" x14ac:dyDescent="0.15">
      <c r="A112" s="19"/>
      <c r="B112" s="19"/>
      <c r="C112" s="19"/>
      <c r="D112" s="19"/>
      <c r="E112" s="16"/>
      <c r="F112" s="16"/>
      <c r="G112" s="16"/>
      <c r="H112" s="16"/>
      <c r="I112" s="16"/>
      <c r="J112" s="16"/>
      <c r="K112" s="16"/>
      <c r="L112" s="19"/>
      <c r="M112" s="19"/>
      <c r="N112" s="19"/>
      <c r="O112" s="19"/>
      <c r="P112" s="19"/>
      <c r="Q112" s="19"/>
      <c r="R112" s="19"/>
      <c r="S112" s="19"/>
      <c r="T112" s="19"/>
      <c r="U112" s="19"/>
      <c r="V112" s="19"/>
      <c r="W112" s="19"/>
      <c r="X112" s="19"/>
      <c r="Y112" s="19"/>
      <c r="Z112" s="19"/>
      <c r="AA112" s="19"/>
      <c r="AB112" s="19"/>
    </row>
    <row r="113" spans="1:28" ht="13" x14ac:dyDescent="0.15">
      <c r="A113" s="19"/>
      <c r="B113" s="19"/>
      <c r="C113" s="19"/>
      <c r="D113" s="19"/>
      <c r="E113" s="16"/>
      <c r="F113" s="16"/>
      <c r="G113" s="16"/>
      <c r="H113" s="16"/>
      <c r="I113" s="16"/>
      <c r="J113" s="16"/>
      <c r="K113" s="16"/>
      <c r="L113" s="19"/>
      <c r="M113" s="19"/>
      <c r="N113" s="19"/>
      <c r="O113" s="19"/>
      <c r="P113" s="19"/>
      <c r="Q113" s="19"/>
      <c r="R113" s="19"/>
      <c r="S113" s="19"/>
      <c r="T113" s="19"/>
      <c r="U113" s="19"/>
      <c r="V113" s="19"/>
      <c r="W113" s="19"/>
      <c r="X113" s="19"/>
      <c r="Y113" s="19"/>
      <c r="Z113" s="19"/>
      <c r="AA113" s="19"/>
      <c r="AB113" s="19"/>
    </row>
    <row r="114" spans="1:28" ht="13" x14ac:dyDescent="0.15">
      <c r="A114" s="19"/>
      <c r="B114" s="19"/>
      <c r="C114" s="19"/>
      <c r="D114" s="19"/>
      <c r="E114" s="16"/>
      <c r="F114" s="16"/>
      <c r="G114" s="16"/>
      <c r="H114" s="16"/>
      <c r="I114" s="16"/>
      <c r="J114" s="16"/>
      <c r="K114" s="16"/>
      <c r="L114" s="19"/>
      <c r="M114" s="19"/>
      <c r="N114" s="19"/>
      <c r="O114" s="19"/>
      <c r="P114" s="19"/>
      <c r="Q114" s="19"/>
      <c r="R114" s="19"/>
      <c r="S114" s="19"/>
      <c r="T114" s="19"/>
      <c r="U114" s="19"/>
      <c r="V114" s="19"/>
      <c r="W114" s="19"/>
      <c r="X114" s="19"/>
      <c r="Y114" s="19"/>
      <c r="Z114" s="19"/>
      <c r="AA114" s="19"/>
      <c r="AB114" s="19"/>
    </row>
    <row r="115" spans="1:28" ht="13" x14ac:dyDescent="0.15">
      <c r="A115" s="19"/>
      <c r="B115" s="19"/>
      <c r="C115" s="19"/>
      <c r="D115" s="19"/>
      <c r="E115" s="16"/>
      <c r="F115" s="16"/>
      <c r="G115" s="16"/>
      <c r="H115" s="16"/>
      <c r="I115" s="16"/>
      <c r="J115" s="16"/>
      <c r="K115" s="16"/>
      <c r="L115" s="19"/>
      <c r="M115" s="19"/>
      <c r="N115" s="19"/>
      <c r="O115" s="19"/>
      <c r="P115" s="19"/>
      <c r="Q115" s="19"/>
      <c r="R115" s="19"/>
      <c r="S115" s="19"/>
      <c r="T115" s="19"/>
      <c r="U115" s="19"/>
      <c r="V115" s="19"/>
      <c r="W115" s="19"/>
      <c r="X115" s="19"/>
      <c r="Y115" s="19"/>
      <c r="Z115" s="19"/>
      <c r="AA115" s="19"/>
      <c r="AB115" s="19"/>
    </row>
    <row r="116" spans="1:28" ht="13" x14ac:dyDescent="0.15">
      <c r="A116" s="19"/>
      <c r="B116" s="19"/>
      <c r="C116" s="19"/>
      <c r="D116" s="19"/>
      <c r="E116" s="16"/>
      <c r="F116" s="16"/>
      <c r="G116" s="16"/>
      <c r="H116" s="16"/>
      <c r="I116" s="16"/>
      <c r="J116" s="16"/>
      <c r="K116" s="16"/>
      <c r="L116" s="19"/>
      <c r="M116" s="19"/>
      <c r="N116" s="19"/>
      <c r="O116" s="19"/>
      <c r="P116" s="19"/>
      <c r="Q116" s="19"/>
      <c r="R116" s="19"/>
      <c r="S116" s="19"/>
      <c r="T116" s="19"/>
      <c r="U116" s="19"/>
      <c r="V116" s="19"/>
      <c r="W116" s="19"/>
      <c r="X116" s="19"/>
      <c r="Y116" s="19"/>
      <c r="Z116" s="19"/>
      <c r="AA116" s="19"/>
      <c r="AB116" s="19"/>
    </row>
    <row r="117" spans="1:28" ht="13" x14ac:dyDescent="0.15">
      <c r="A117" s="19"/>
      <c r="B117" s="19"/>
      <c r="C117" s="19"/>
      <c r="D117" s="19"/>
      <c r="E117" s="16"/>
      <c r="F117" s="16"/>
      <c r="G117" s="16"/>
      <c r="H117" s="16"/>
      <c r="I117" s="16"/>
      <c r="J117" s="16"/>
      <c r="K117" s="16"/>
      <c r="L117" s="19"/>
      <c r="M117" s="19"/>
      <c r="N117" s="19"/>
      <c r="O117" s="19"/>
      <c r="P117" s="19"/>
      <c r="Q117" s="19"/>
      <c r="R117" s="19"/>
      <c r="S117" s="19"/>
      <c r="T117" s="19"/>
      <c r="U117" s="19"/>
      <c r="V117" s="19"/>
      <c r="W117" s="19"/>
      <c r="X117" s="19"/>
      <c r="Y117" s="19"/>
      <c r="Z117" s="19"/>
      <c r="AA117" s="19"/>
      <c r="AB117" s="19"/>
    </row>
    <row r="118" spans="1:28" ht="13" x14ac:dyDescent="0.15">
      <c r="A118" s="19"/>
      <c r="B118" s="19"/>
      <c r="C118" s="19"/>
      <c r="D118" s="19"/>
      <c r="E118" s="16"/>
      <c r="F118" s="16"/>
      <c r="G118" s="16"/>
      <c r="H118" s="16"/>
      <c r="I118" s="16"/>
      <c r="J118" s="16"/>
      <c r="K118" s="16"/>
      <c r="L118" s="19"/>
      <c r="M118" s="19"/>
      <c r="N118" s="19"/>
      <c r="O118" s="19"/>
      <c r="P118" s="19"/>
      <c r="Q118" s="19"/>
      <c r="R118" s="19"/>
      <c r="S118" s="19"/>
      <c r="T118" s="19"/>
      <c r="U118" s="19"/>
      <c r="V118" s="19"/>
      <c r="W118" s="19"/>
      <c r="X118" s="19"/>
      <c r="Y118" s="19"/>
      <c r="Z118" s="19"/>
      <c r="AA118" s="19"/>
      <c r="AB118" s="19"/>
    </row>
    <row r="119" spans="1:28" ht="13" x14ac:dyDescent="0.15">
      <c r="A119" s="19"/>
      <c r="B119" s="19"/>
      <c r="C119" s="19"/>
      <c r="D119" s="19"/>
      <c r="E119" s="16"/>
      <c r="F119" s="16"/>
      <c r="G119" s="16"/>
      <c r="H119" s="16"/>
      <c r="I119" s="16"/>
      <c r="J119" s="16"/>
      <c r="K119" s="16"/>
      <c r="L119" s="19"/>
      <c r="M119" s="19"/>
      <c r="N119" s="19"/>
      <c r="O119" s="19"/>
      <c r="P119" s="19"/>
      <c r="Q119" s="19"/>
      <c r="R119" s="19"/>
      <c r="S119" s="19"/>
      <c r="T119" s="19"/>
      <c r="U119" s="19"/>
      <c r="V119" s="19"/>
      <c r="W119" s="19"/>
      <c r="X119" s="19"/>
      <c r="Y119" s="19"/>
      <c r="Z119" s="19"/>
      <c r="AA119" s="19"/>
      <c r="AB119" s="19"/>
    </row>
    <row r="120" spans="1:28" ht="13" x14ac:dyDescent="0.15">
      <c r="A120" s="19"/>
      <c r="B120" s="19"/>
      <c r="C120" s="19"/>
      <c r="D120" s="19"/>
      <c r="E120" s="16"/>
      <c r="F120" s="16"/>
      <c r="G120" s="16"/>
      <c r="H120" s="16"/>
      <c r="I120" s="16"/>
      <c r="J120" s="16"/>
      <c r="K120" s="16"/>
      <c r="L120" s="19"/>
      <c r="M120" s="19"/>
      <c r="N120" s="19"/>
      <c r="O120" s="19"/>
      <c r="P120" s="19"/>
      <c r="Q120" s="19"/>
      <c r="R120" s="19"/>
      <c r="S120" s="19"/>
      <c r="T120" s="19"/>
      <c r="U120" s="19"/>
      <c r="V120" s="19"/>
      <c r="W120" s="19"/>
      <c r="X120" s="19"/>
      <c r="Y120" s="19"/>
      <c r="Z120" s="19"/>
      <c r="AA120" s="19"/>
      <c r="AB120" s="19"/>
    </row>
    <row r="121" spans="1:28" ht="13" x14ac:dyDescent="0.15">
      <c r="A121" s="19"/>
      <c r="B121" s="19"/>
      <c r="C121" s="19"/>
      <c r="D121" s="19"/>
      <c r="E121" s="16"/>
      <c r="F121" s="16"/>
      <c r="G121" s="16"/>
      <c r="H121" s="16"/>
      <c r="I121" s="16"/>
      <c r="J121" s="16"/>
      <c r="K121" s="16"/>
      <c r="L121" s="19"/>
      <c r="M121" s="19"/>
      <c r="N121" s="19"/>
      <c r="O121" s="19"/>
      <c r="P121" s="19"/>
      <c r="Q121" s="19"/>
      <c r="R121" s="19"/>
      <c r="S121" s="19"/>
      <c r="T121" s="19"/>
      <c r="U121" s="19"/>
      <c r="V121" s="19"/>
      <c r="W121" s="19"/>
      <c r="X121" s="19"/>
      <c r="Y121" s="19"/>
      <c r="Z121" s="19"/>
      <c r="AA121" s="19"/>
      <c r="AB121" s="19"/>
    </row>
    <row r="122" spans="1:28" ht="13" x14ac:dyDescent="0.15">
      <c r="A122" s="19"/>
      <c r="B122" s="19"/>
      <c r="C122" s="19"/>
      <c r="D122" s="19"/>
      <c r="E122" s="16"/>
      <c r="F122" s="16"/>
      <c r="G122" s="16"/>
      <c r="H122" s="16"/>
      <c r="I122" s="16"/>
      <c r="J122" s="16"/>
      <c r="K122" s="16"/>
      <c r="L122" s="19"/>
      <c r="M122" s="19"/>
      <c r="N122" s="19"/>
      <c r="O122" s="19"/>
      <c r="P122" s="19"/>
      <c r="Q122" s="19"/>
      <c r="R122" s="19"/>
      <c r="S122" s="19"/>
      <c r="T122" s="19"/>
      <c r="U122" s="19"/>
      <c r="V122" s="19"/>
      <c r="W122" s="19"/>
      <c r="X122" s="19"/>
      <c r="Y122" s="19"/>
      <c r="Z122" s="19"/>
      <c r="AA122" s="19"/>
      <c r="AB122" s="19"/>
    </row>
    <row r="123" spans="1:28" ht="13" x14ac:dyDescent="0.15">
      <c r="A123" s="19"/>
      <c r="B123" s="19"/>
      <c r="C123" s="19"/>
      <c r="D123" s="19"/>
      <c r="E123" s="16"/>
      <c r="F123" s="16"/>
      <c r="G123" s="16"/>
      <c r="H123" s="16"/>
      <c r="I123" s="16"/>
      <c r="J123" s="16"/>
      <c r="K123" s="16"/>
      <c r="L123" s="19"/>
      <c r="M123" s="19"/>
      <c r="N123" s="19"/>
      <c r="O123" s="19"/>
      <c r="P123" s="19"/>
      <c r="Q123" s="19"/>
      <c r="R123" s="19"/>
      <c r="S123" s="19"/>
      <c r="T123" s="19"/>
      <c r="U123" s="19"/>
      <c r="V123" s="19"/>
      <c r="W123" s="19"/>
      <c r="X123" s="19"/>
      <c r="Y123" s="19"/>
      <c r="Z123" s="19"/>
      <c r="AA123" s="19"/>
      <c r="AB123" s="19"/>
    </row>
    <row r="124" spans="1:28" ht="13" x14ac:dyDescent="0.15">
      <c r="A124" s="19"/>
      <c r="B124" s="19"/>
      <c r="C124" s="19"/>
      <c r="D124" s="19"/>
      <c r="E124" s="16"/>
      <c r="F124" s="16"/>
      <c r="G124" s="16"/>
      <c r="H124" s="16"/>
      <c r="I124" s="16"/>
      <c r="J124" s="16"/>
      <c r="K124" s="16"/>
      <c r="L124" s="19"/>
      <c r="M124" s="19"/>
      <c r="N124" s="19"/>
      <c r="O124" s="19"/>
      <c r="P124" s="19"/>
      <c r="Q124" s="19"/>
      <c r="R124" s="19"/>
      <c r="S124" s="19"/>
      <c r="T124" s="19"/>
      <c r="U124" s="19"/>
      <c r="V124" s="19"/>
      <c r="W124" s="19"/>
      <c r="X124" s="19"/>
      <c r="Y124" s="19"/>
      <c r="Z124" s="19"/>
      <c r="AA124" s="19"/>
      <c r="AB124" s="19"/>
    </row>
    <row r="125" spans="1:28" ht="13" x14ac:dyDescent="0.15">
      <c r="A125" s="19"/>
      <c r="B125" s="19"/>
      <c r="C125" s="19"/>
      <c r="D125" s="19"/>
      <c r="E125" s="16"/>
      <c r="F125" s="16"/>
      <c r="G125" s="16"/>
      <c r="H125" s="16"/>
      <c r="I125" s="16"/>
      <c r="J125" s="16"/>
      <c r="K125" s="16"/>
      <c r="L125" s="19"/>
      <c r="M125" s="19"/>
      <c r="N125" s="19"/>
      <c r="O125" s="19"/>
      <c r="P125" s="19"/>
      <c r="Q125" s="19"/>
      <c r="R125" s="19"/>
      <c r="S125" s="19"/>
      <c r="T125" s="19"/>
      <c r="U125" s="19"/>
      <c r="V125" s="19"/>
      <c r="W125" s="19"/>
      <c r="X125" s="19"/>
      <c r="Y125" s="19"/>
      <c r="Z125" s="19"/>
      <c r="AA125" s="19"/>
      <c r="AB125" s="19"/>
    </row>
    <row r="126" spans="1:28" ht="13" x14ac:dyDescent="0.15">
      <c r="A126" s="19"/>
      <c r="B126" s="19"/>
      <c r="C126" s="19"/>
      <c r="D126" s="19"/>
      <c r="E126" s="16"/>
      <c r="F126" s="16"/>
      <c r="G126" s="16"/>
      <c r="H126" s="16"/>
      <c r="I126" s="16"/>
      <c r="J126" s="16"/>
      <c r="K126" s="16"/>
      <c r="L126" s="19"/>
      <c r="M126" s="19"/>
      <c r="N126" s="19"/>
      <c r="O126" s="19"/>
      <c r="P126" s="19"/>
      <c r="Q126" s="19"/>
      <c r="R126" s="19"/>
      <c r="S126" s="19"/>
      <c r="T126" s="19"/>
      <c r="U126" s="19"/>
      <c r="V126" s="19"/>
      <c r="W126" s="19"/>
      <c r="X126" s="19"/>
      <c r="Y126" s="19"/>
      <c r="Z126" s="19"/>
      <c r="AA126" s="19"/>
      <c r="AB126" s="19"/>
    </row>
    <row r="127" spans="1:28" ht="13" x14ac:dyDescent="0.15">
      <c r="A127" s="19"/>
      <c r="B127" s="19"/>
      <c r="C127" s="19"/>
      <c r="D127" s="19"/>
      <c r="E127" s="16"/>
      <c r="F127" s="16"/>
      <c r="G127" s="16"/>
      <c r="H127" s="16"/>
      <c r="I127" s="16"/>
      <c r="J127" s="16"/>
      <c r="K127" s="16"/>
      <c r="L127" s="19"/>
      <c r="M127" s="19"/>
      <c r="N127" s="19"/>
      <c r="O127" s="19"/>
      <c r="P127" s="19"/>
      <c r="Q127" s="19"/>
      <c r="R127" s="19"/>
      <c r="S127" s="19"/>
      <c r="T127" s="19"/>
      <c r="U127" s="19"/>
      <c r="V127" s="19"/>
      <c r="W127" s="19"/>
      <c r="X127" s="19"/>
      <c r="Y127" s="19"/>
      <c r="Z127" s="19"/>
      <c r="AA127" s="19"/>
      <c r="AB127" s="19"/>
    </row>
    <row r="128" spans="1:28" ht="13" x14ac:dyDescent="0.15">
      <c r="A128" s="19"/>
      <c r="B128" s="19"/>
      <c r="C128" s="19"/>
      <c r="D128" s="19"/>
      <c r="E128" s="16"/>
      <c r="F128" s="16"/>
      <c r="G128" s="16"/>
      <c r="H128" s="16"/>
      <c r="I128" s="16"/>
      <c r="J128" s="16"/>
      <c r="K128" s="16"/>
      <c r="L128" s="19"/>
      <c r="M128" s="19"/>
      <c r="N128" s="19"/>
      <c r="O128" s="19"/>
      <c r="P128" s="19"/>
      <c r="Q128" s="19"/>
      <c r="R128" s="19"/>
      <c r="S128" s="19"/>
      <c r="T128" s="19"/>
      <c r="U128" s="19"/>
      <c r="V128" s="19"/>
      <c r="W128" s="19"/>
      <c r="X128" s="19"/>
      <c r="Y128" s="19"/>
      <c r="Z128" s="19"/>
      <c r="AA128" s="19"/>
      <c r="AB128" s="19"/>
    </row>
    <row r="129" spans="1:28" ht="13" x14ac:dyDescent="0.15">
      <c r="A129" s="19"/>
      <c r="B129" s="19"/>
      <c r="C129" s="19"/>
      <c r="D129" s="19"/>
      <c r="E129" s="16"/>
      <c r="F129" s="16"/>
      <c r="G129" s="16"/>
      <c r="H129" s="16"/>
      <c r="I129" s="16"/>
      <c r="J129" s="16"/>
      <c r="K129" s="16"/>
      <c r="L129" s="19"/>
      <c r="M129" s="19"/>
      <c r="N129" s="19"/>
      <c r="O129" s="19"/>
      <c r="P129" s="19"/>
      <c r="Q129" s="19"/>
      <c r="R129" s="19"/>
      <c r="S129" s="19"/>
      <c r="T129" s="19"/>
      <c r="U129" s="19"/>
      <c r="V129" s="19"/>
      <c r="W129" s="19"/>
      <c r="X129" s="19"/>
      <c r="Y129" s="19"/>
      <c r="Z129" s="19"/>
      <c r="AA129" s="19"/>
      <c r="AB129" s="19"/>
    </row>
    <row r="130" spans="1:28" ht="13" x14ac:dyDescent="0.15">
      <c r="A130" s="19"/>
      <c r="B130" s="19"/>
      <c r="C130" s="19"/>
      <c r="D130" s="19"/>
      <c r="E130" s="16"/>
      <c r="F130" s="16"/>
      <c r="G130" s="16"/>
      <c r="H130" s="16"/>
      <c r="I130" s="16"/>
      <c r="J130" s="16"/>
      <c r="K130" s="16"/>
      <c r="L130" s="19"/>
      <c r="M130" s="19"/>
      <c r="N130" s="19"/>
      <c r="O130" s="19"/>
      <c r="P130" s="19"/>
      <c r="Q130" s="19"/>
      <c r="R130" s="19"/>
      <c r="S130" s="19"/>
      <c r="T130" s="19"/>
      <c r="U130" s="19"/>
      <c r="V130" s="19"/>
      <c r="W130" s="19"/>
      <c r="X130" s="19"/>
      <c r="Y130" s="19"/>
      <c r="Z130" s="19"/>
      <c r="AA130" s="19"/>
      <c r="AB130" s="19"/>
    </row>
    <row r="131" spans="1:28" ht="13" x14ac:dyDescent="0.15">
      <c r="A131" s="19"/>
      <c r="B131" s="19"/>
      <c r="C131" s="19"/>
      <c r="D131" s="19"/>
      <c r="E131" s="16"/>
      <c r="F131" s="16"/>
      <c r="G131" s="16"/>
      <c r="H131" s="16"/>
      <c r="I131" s="16"/>
      <c r="J131" s="16"/>
      <c r="K131" s="16"/>
      <c r="L131" s="19"/>
      <c r="M131" s="19"/>
      <c r="N131" s="19"/>
      <c r="O131" s="19"/>
      <c r="P131" s="19"/>
      <c r="Q131" s="19"/>
      <c r="R131" s="19"/>
      <c r="S131" s="19"/>
      <c r="T131" s="19"/>
      <c r="U131" s="19"/>
      <c r="V131" s="19"/>
      <c r="W131" s="19"/>
      <c r="X131" s="19"/>
      <c r="Y131" s="19"/>
      <c r="Z131" s="19"/>
      <c r="AA131" s="19"/>
      <c r="AB131" s="19"/>
    </row>
    <row r="132" spans="1:28" ht="13" x14ac:dyDescent="0.15">
      <c r="A132" s="19"/>
      <c r="B132" s="19"/>
      <c r="C132" s="19"/>
      <c r="D132" s="19"/>
      <c r="E132" s="16"/>
      <c r="F132" s="16"/>
      <c r="G132" s="16"/>
      <c r="H132" s="16"/>
      <c r="I132" s="16"/>
      <c r="J132" s="16"/>
      <c r="K132" s="16"/>
      <c r="L132" s="19"/>
      <c r="M132" s="19"/>
      <c r="N132" s="19"/>
      <c r="O132" s="19"/>
      <c r="P132" s="19"/>
      <c r="Q132" s="19"/>
      <c r="R132" s="19"/>
      <c r="S132" s="19"/>
      <c r="T132" s="19"/>
      <c r="U132" s="19"/>
      <c r="V132" s="19"/>
      <c r="W132" s="19"/>
      <c r="X132" s="19"/>
      <c r="Y132" s="19"/>
      <c r="Z132" s="19"/>
      <c r="AA132" s="19"/>
      <c r="AB132" s="19"/>
    </row>
    <row r="133" spans="1:28" ht="13" x14ac:dyDescent="0.15">
      <c r="A133" s="19"/>
      <c r="B133" s="19"/>
      <c r="C133" s="19"/>
      <c r="D133" s="19"/>
      <c r="E133" s="16"/>
      <c r="F133" s="16"/>
      <c r="G133" s="16"/>
      <c r="H133" s="16"/>
      <c r="I133" s="16"/>
      <c r="J133" s="16"/>
      <c r="K133" s="16"/>
      <c r="L133" s="19"/>
      <c r="M133" s="19"/>
      <c r="N133" s="19"/>
      <c r="O133" s="19"/>
      <c r="P133" s="19"/>
      <c r="Q133" s="19"/>
      <c r="R133" s="19"/>
      <c r="S133" s="19"/>
      <c r="T133" s="19"/>
      <c r="U133" s="19"/>
      <c r="V133" s="19"/>
      <c r="W133" s="19"/>
      <c r="X133" s="19"/>
      <c r="Y133" s="19"/>
      <c r="Z133" s="19"/>
      <c r="AA133" s="19"/>
      <c r="AB133" s="19"/>
    </row>
    <row r="134" spans="1:28" ht="13" x14ac:dyDescent="0.15">
      <c r="A134" s="19"/>
      <c r="B134" s="19"/>
      <c r="C134" s="19"/>
      <c r="D134" s="19"/>
      <c r="E134" s="16"/>
      <c r="F134" s="16"/>
      <c r="G134" s="16"/>
      <c r="H134" s="16"/>
      <c r="I134" s="16"/>
      <c r="J134" s="16"/>
      <c r="K134" s="16"/>
      <c r="L134" s="19"/>
      <c r="M134" s="19"/>
      <c r="N134" s="19"/>
      <c r="O134" s="19"/>
      <c r="P134" s="19"/>
      <c r="Q134" s="19"/>
      <c r="R134" s="19"/>
      <c r="S134" s="19"/>
      <c r="T134" s="19"/>
      <c r="U134" s="19"/>
      <c r="V134" s="19"/>
      <c r="W134" s="19"/>
      <c r="X134" s="19"/>
      <c r="Y134" s="19"/>
      <c r="Z134" s="19"/>
      <c r="AA134" s="19"/>
      <c r="AB134" s="19"/>
    </row>
    <row r="135" spans="1:28" ht="13" x14ac:dyDescent="0.15">
      <c r="A135" s="19"/>
      <c r="B135" s="19"/>
      <c r="C135" s="19"/>
      <c r="D135" s="19"/>
      <c r="E135" s="16"/>
      <c r="F135" s="16"/>
      <c r="G135" s="16"/>
      <c r="H135" s="16"/>
      <c r="I135" s="16"/>
      <c r="J135" s="16"/>
      <c r="K135" s="16"/>
      <c r="L135" s="19"/>
      <c r="M135" s="19"/>
      <c r="N135" s="19"/>
      <c r="O135" s="19"/>
      <c r="P135" s="19"/>
      <c r="Q135" s="19"/>
      <c r="R135" s="19"/>
      <c r="S135" s="19"/>
      <c r="T135" s="19"/>
      <c r="U135" s="19"/>
      <c r="V135" s="19"/>
      <c r="W135" s="19"/>
      <c r="X135" s="19"/>
      <c r="Y135" s="19"/>
      <c r="Z135" s="19"/>
      <c r="AA135" s="19"/>
      <c r="AB135" s="19"/>
    </row>
    <row r="136" spans="1:28" ht="13" x14ac:dyDescent="0.15">
      <c r="A136" s="19"/>
      <c r="B136" s="19"/>
      <c r="C136" s="19"/>
      <c r="D136" s="19"/>
      <c r="E136" s="16"/>
      <c r="F136" s="16"/>
      <c r="G136" s="16"/>
      <c r="H136" s="16"/>
      <c r="I136" s="16"/>
      <c r="J136" s="16"/>
      <c r="K136" s="16"/>
      <c r="L136" s="19"/>
      <c r="M136" s="19"/>
      <c r="N136" s="19"/>
      <c r="O136" s="19"/>
      <c r="P136" s="19"/>
      <c r="Q136" s="19"/>
      <c r="R136" s="19"/>
      <c r="S136" s="19"/>
      <c r="T136" s="19"/>
      <c r="U136" s="19"/>
      <c r="V136" s="19"/>
      <c r="W136" s="19"/>
      <c r="X136" s="19"/>
      <c r="Y136" s="19"/>
      <c r="Z136" s="19"/>
      <c r="AA136" s="19"/>
      <c r="AB136" s="19"/>
    </row>
    <row r="137" spans="1:28" ht="13" x14ac:dyDescent="0.15">
      <c r="A137" s="19"/>
      <c r="B137" s="19"/>
      <c r="C137" s="19"/>
      <c r="D137" s="19"/>
      <c r="E137" s="16"/>
      <c r="F137" s="16"/>
      <c r="G137" s="16"/>
      <c r="H137" s="16"/>
      <c r="I137" s="16"/>
      <c r="J137" s="16"/>
      <c r="K137" s="16"/>
      <c r="L137" s="19"/>
      <c r="M137" s="19"/>
      <c r="N137" s="19"/>
      <c r="O137" s="19"/>
      <c r="P137" s="19"/>
      <c r="Q137" s="19"/>
      <c r="R137" s="19"/>
      <c r="S137" s="19"/>
      <c r="T137" s="19"/>
      <c r="U137" s="19"/>
      <c r="V137" s="19"/>
      <c r="W137" s="19"/>
      <c r="X137" s="19"/>
      <c r="Y137" s="19"/>
      <c r="Z137" s="19"/>
      <c r="AA137" s="19"/>
      <c r="AB137" s="19"/>
    </row>
    <row r="138" spans="1:28" ht="13" x14ac:dyDescent="0.15">
      <c r="A138" s="19"/>
      <c r="B138" s="19"/>
      <c r="C138" s="19"/>
      <c r="D138" s="19"/>
      <c r="E138" s="16"/>
      <c r="F138" s="16"/>
      <c r="G138" s="16"/>
      <c r="H138" s="16"/>
      <c r="I138" s="16"/>
      <c r="J138" s="16"/>
      <c r="K138" s="16"/>
      <c r="L138" s="19"/>
      <c r="M138" s="19"/>
      <c r="N138" s="19"/>
      <c r="O138" s="19"/>
      <c r="P138" s="19"/>
      <c r="Q138" s="19"/>
      <c r="R138" s="19"/>
      <c r="S138" s="19"/>
      <c r="T138" s="19"/>
      <c r="U138" s="19"/>
      <c r="V138" s="19"/>
      <c r="W138" s="19"/>
      <c r="X138" s="19"/>
      <c r="Y138" s="19"/>
      <c r="Z138" s="19"/>
      <c r="AA138" s="19"/>
      <c r="AB138" s="19"/>
    </row>
    <row r="139" spans="1:28" ht="13" x14ac:dyDescent="0.15">
      <c r="A139" s="19"/>
      <c r="B139" s="19"/>
      <c r="C139" s="19"/>
      <c r="D139" s="19"/>
      <c r="E139" s="16"/>
      <c r="F139" s="16"/>
      <c r="G139" s="16"/>
      <c r="H139" s="16"/>
      <c r="I139" s="16"/>
      <c r="J139" s="16"/>
      <c r="K139" s="16"/>
      <c r="L139" s="19"/>
      <c r="M139" s="19"/>
      <c r="N139" s="19"/>
      <c r="O139" s="19"/>
      <c r="P139" s="19"/>
      <c r="Q139" s="19"/>
      <c r="R139" s="19"/>
      <c r="S139" s="19"/>
      <c r="T139" s="19"/>
      <c r="U139" s="19"/>
      <c r="V139" s="19"/>
      <c r="W139" s="19"/>
      <c r="X139" s="19"/>
      <c r="Y139" s="19"/>
      <c r="Z139" s="19"/>
      <c r="AA139" s="19"/>
      <c r="AB139" s="19"/>
    </row>
    <row r="140" spans="1:28" ht="13" x14ac:dyDescent="0.15">
      <c r="A140" s="19"/>
      <c r="B140" s="19"/>
      <c r="C140" s="19"/>
      <c r="D140" s="19"/>
      <c r="E140" s="16"/>
      <c r="F140" s="16"/>
      <c r="G140" s="16"/>
      <c r="H140" s="16"/>
      <c r="I140" s="16"/>
      <c r="J140" s="16"/>
      <c r="K140" s="16"/>
      <c r="L140" s="19"/>
      <c r="M140" s="19"/>
      <c r="N140" s="19"/>
      <c r="O140" s="19"/>
      <c r="P140" s="19"/>
      <c r="Q140" s="19"/>
      <c r="R140" s="19"/>
      <c r="S140" s="19"/>
      <c r="T140" s="19"/>
      <c r="U140" s="19"/>
      <c r="V140" s="19"/>
      <c r="W140" s="19"/>
      <c r="X140" s="19"/>
      <c r="Y140" s="19"/>
      <c r="Z140" s="19"/>
      <c r="AA140" s="19"/>
      <c r="AB140" s="19"/>
    </row>
    <row r="141" spans="1:28" ht="13" x14ac:dyDescent="0.15">
      <c r="A141" s="19"/>
      <c r="B141" s="19"/>
      <c r="C141" s="19"/>
      <c r="D141" s="19"/>
      <c r="E141" s="16"/>
      <c r="F141" s="16"/>
      <c r="G141" s="16"/>
      <c r="H141" s="16"/>
      <c r="I141" s="16"/>
      <c r="J141" s="16"/>
      <c r="K141" s="16"/>
      <c r="L141" s="19"/>
      <c r="M141" s="19"/>
      <c r="N141" s="19"/>
      <c r="O141" s="19"/>
      <c r="P141" s="19"/>
      <c r="Q141" s="19"/>
      <c r="R141" s="19"/>
      <c r="S141" s="19"/>
      <c r="T141" s="19"/>
      <c r="U141" s="19"/>
      <c r="V141" s="19"/>
      <c r="W141" s="19"/>
      <c r="X141" s="19"/>
      <c r="Y141" s="19"/>
      <c r="Z141" s="19"/>
      <c r="AA141" s="19"/>
      <c r="AB141" s="19"/>
    </row>
    <row r="142" spans="1:28" ht="13" x14ac:dyDescent="0.15">
      <c r="A142" s="19"/>
      <c r="B142" s="19"/>
      <c r="C142" s="19"/>
      <c r="D142" s="19"/>
      <c r="E142" s="16"/>
      <c r="F142" s="16"/>
      <c r="G142" s="16"/>
      <c r="H142" s="16"/>
      <c r="I142" s="16"/>
      <c r="J142" s="16"/>
      <c r="K142" s="16"/>
      <c r="L142" s="19"/>
      <c r="M142" s="19"/>
      <c r="N142" s="19"/>
      <c r="O142" s="19"/>
      <c r="P142" s="19"/>
      <c r="Q142" s="19"/>
      <c r="R142" s="19"/>
      <c r="S142" s="19"/>
      <c r="T142" s="19"/>
      <c r="U142" s="19"/>
      <c r="V142" s="19"/>
      <c r="W142" s="19"/>
      <c r="X142" s="19"/>
      <c r="Y142" s="19"/>
      <c r="Z142" s="19"/>
      <c r="AA142" s="19"/>
      <c r="AB142" s="19"/>
    </row>
    <row r="143" spans="1:28" ht="13" x14ac:dyDescent="0.15">
      <c r="A143" s="19"/>
      <c r="B143" s="19"/>
      <c r="C143" s="19"/>
      <c r="D143" s="19"/>
      <c r="E143" s="16"/>
      <c r="F143" s="16"/>
      <c r="G143" s="16"/>
      <c r="H143" s="16"/>
      <c r="I143" s="16"/>
      <c r="J143" s="16"/>
      <c r="K143" s="16"/>
      <c r="L143" s="19"/>
      <c r="M143" s="19"/>
      <c r="N143" s="19"/>
      <c r="O143" s="19"/>
      <c r="P143" s="19"/>
      <c r="Q143" s="19"/>
      <c r="R143" s="19"/>
      <c r="S143" s="19"/>
      <c r="T143" s="19"/>
      <c r="U143" s="19"/>
      <c r="V143" s="19"/>
      <c r="W143" s="19"/>
      <c r="X143" s="19"/>
      <c r="Y143" s="19"/>
      <c r="Z143" s="19"/>
      <c r="AA143" s="19"/>
      <c r="AB143" s="19"/>
    </row>
    <row r="144" spans="1:28" ht="13" x14ac:dyDescent="0.15">
      <c r="A144" s="19"/>
      <c r="B144" s="19"/>
      <c r="C144" s="19"/>
      <c r="D144" s="19"/>
      <c r="E144" s="16"/>
      <c r="F144" s="16"/>
      <c r="G144" s="16"/>
      <c r="H144" s="16"/>
      <c r="I144" s="16"/>
      <c r="J144" s="16"/>
      <c r="K144" s="16"/>
      <c r="L144" s="19"/>
      <c r="M144" s="19"/>
      <c r="N144" s="19"/>
      <c r="O144" s="19"/>
      <c r="P144" s="19"/>
      <c r="Q144" s="19"/>
      <c r="R144" s="19"/>
      <c r="S144" s="19"/>
      <c r="T144" s="19"/>
      <c r="U144" s="19"/>
      <c r="V144" s="19"/>
      <c r="W144" s="19"/>
      <c r="X144" s="19"/>
      <c r="Y144" s="19"/>
      <c r="Z144" s="19"/>
      <c r="AA144" s="19"/>
      <c r="AB144" s="19"/>
    </row>
    <row r="145" spans="1:28" ht="13" x14ac:dyDescent="0.15">
      <c r="A145" s="19"/>
      <c r="B145" s="19"/>
      <c r="C145" s="19"/>
      <c r="D145" s="19"/>
      <c r="E145" s="16"/>
      <c r="F145" s="16"/>
      <c r="G145" s="16"/>
      <c r="H145" s="16"/>
      <c r="I145" s="16"/>
      <c r="J145" s="16"/>
      <c r="K145" s="16"/>
      <c r="L145" s="19"/>
      <c r="M145" s="19"/>
      <c r="N145" s="19"/>
      <c r="O145" s="19"/>
      <c r="P145" s="19"/>
      <c r="Q145" s="19"/>
      <c r="R145" s="19"/>
      <c r="S145" s="19"/>
      <c r="T145" s="19"/>
      <c r="U145" s="19"/>
      <c r="V145" s="19"/>
      <c r="W145" s="19"/>
      <c r="X145" s="19"/>
      <c r="Y145" s="19"/>
      <c r="Z145" s="19"/>
      <c r="AA145" s="19"/>
      <c r="AB145" s="19"/>
    </row>
    <row r="146" spans="1:28" ht="13" x14ac:dyDescent="0.15">
      <c r="A146" s="19"/>
      <c r="B146" s="19"/>
      <c r="C146" s="19"/>
      <c r="D146" s="19"/>
      <c r="E146" s="16"/>
      <c r="F146" s="16"/>
      <c r="G146" s="16"/>
      <c r="H146" s="16"/>
      <c r="I146" s="16"/>
      <c r="J146" s="16"/>
      <c r="K146" s="16"/>
      <c r="L146" s="19"/>
      <c r="M146" s="19"/>
      <c r="N146" s="19"/>
      <c r="O146" s="19"/>
      <c r="P146" s="19"/>
      <c r="Q146" s="19"/>
      <c r="R146" s="19"/>
      <c r="S146" s="19"/>
      <c r="T146" s="19"/>
      <c r="U146" s="19"/>
      <c r="V146" s="19"/>
      <c r="W146" s="19"/>
      <c r="X146" s="19"/>
      <c r="Y146" s="19"/>
      <c r="Z146" s="19"/>
      <c r="AA146" s="19"/>
      <c r="AB146" s="19"/>
    </row>
    <row r="147" spans="1:28" ht="13" x14ac:dyDescent="0.15">
      <c r="A147" s="19"/>
      <c r="B147" s="19"/>
      <c r="C147" s="19"/>
      <c r="D147" s="19"/>
      <c r="E147" s="16"/>
      <c r="F147" s="16"/>
      <c r="G147" s="16"/>
      <c r="H147" s="16"/>
      <c r="I147" s="16"/>
      <c r="J147" s="16"/>
      <c r="K147" s="16"/>
      <c r="L147" s="19"/>
      <c r="M147" s="19"/>
      <c r="N147" s="19"/>
      <c r="O147" s="19"/>
      <c r="P147" s="19"/>
      <c r="Q147" s="19"/>
      <c r="R147" s="19"/>
      <c r="S147" s="19"/>
      <c r="T147" s="19"/>
      <c r="U147" s="19"/>
      <c r="V147" s="19"/>
      <c r="W147" s="19"/>
      <c r="X147" s="19"/>
      <c r="Y147" s="19"/>
      <c r="Z147" s="19"/>
      <c r="AA147" s="19"/>
      <c r="AB147" s="19"/>
    </row>
    <row r="148" spans="1:28" ht="13" x14ac:dyDescent="0.15">
      <c r="A148" s="19"/>
      <c r="B148" s="19"/>
      <c r="C148" s="19"/>
      <c r="D148" s="19"/>
      <c r="E148" s="16"/>
      <c r="F148" s="16"/>
      <c r="G148" s="16"/>
      <c r="H148" s="16"/>
      <c r="I148" s="16"/>
      <c r="J148" s="16"/>
      <c r="K148" s="16"/>
      <c r="L148" s="19"/>
      <c r="M148" s="19"/>
      <c r="N148" s="19"/>
      <c r="O148" s="19"/>
      <c r="P148" s="19"/>
      <c r="Q148" s="19"/>
      <c r="R148" s="19"/>
      <c r="S148" s="19"/>
      <c r="T148" s="19"/>
      <c r="U148" s="19"/>
      <c r="V148" s="19"/>
      <c r="W148" s="19"/>
      <c r="X148" s="19"/>
      <c r="Y148" s="19"/>
      <c r="Z148" s="19"/>
      <c r="AA148" s="19"/>
      <c r="AB148" s="19"/>
    </row>
    <row r="149" spans="1:28" ht="13" x14ac:dyDescent="0.15">
      <c r="A149" s="19"/>
      <c r="B149" s="19"/>
      <c r="C149" s="19"/>
      <c r="D149" s="19"/>
      <c r="E149" s="16"/>
      <c r="F149" s="16"/>
      <c r="G149" s="16"/>
      <c r="H149" s="16"/>
      <c r="I149" s="16"/>
      <c r="J149" s="16"/>
      <c r="K149" s="16"/>
      <c r="L149" s="19"/>
      <c r="M149" s="19"/>
      <c r="N149" s="19"/>
      <c r="O149" s="19"/>
      <c r="P149" s="19"/>
      <c r="Q149" s="19"/>
      <c r="R149" s="19"/>
      <c r="S149" s="19"/>
      <c r="T149" s="19"/>
      <c r="U149" s="19"/>
      <c r="V149" s="19"/>
      <c r="W149" s="19"/>
      <c r="X149" s="19"/>
      <c r="Y149" s="19"/>
      <c r="Z149" s="19"/>
      <c r="AA149" s="19"/>
      <c r="AB149" s="19"/>
    </row>
    <row r="150" spans="1:28" ht="13" x14ac:dyDescent="0.15">
      <c r="A150" s="19"/>
      <c r="B150" s="19"/>
      <c r="C150" s="19"/>
      <c r="D150" s="19"/>
      <c r="E150" s="16"/>
      <c r="F150" s="16"/>
      <c r="G150" s="16"/>
      <c r="H150" s="16"/>
      <c r="I150" s="16"/>
      <c r="J150" s="16"/>
      <c r="K150" s="16"/>
      <c r="L150" s="19"/>
      <c r="M150" s="19"/>
      <c r="N150" s="19"/>
      <c r="O150" s="19"/>
      <c r="P150" s="19"/>
      <c r="Q150" s="19"/>
      <c r="R150" s="19"/>
      <c r="S150" s="19"/>
      <c r="T150" s="19"/>
      <c r="U150" s="19"/>
      <c r="V150" s="19"/>
      <c r="W150" s="19"/>
      <c r="X150" s="19"/>
      <c r="Y150" s="19"/>
      <c r="Z150" s="19"/>
      <c r="AA150" s="19"/>
      <c r="AB150" s="19"/>
    </row>
    <row r="151" spans="1:28" ht="13" x14ac:dyDescent="0.15">
      <c r="A151" s="19"/>
      <c r="B151" s="19"/>
      <c r="C151" s="19"/>
      <c r="D151" s="19"/>
      <c r="E151" s="16"/>
      <c r="F151" s="16"/>
      <c r="G151" s="16"/>
      <c r="H151" s="16"/>
      <c r="I151" s="16"/>
      <c r="J151" s="16"/>
      <c r="K151" s="16"/>
      <c r="L151" s="19"/>
      <c r="M151" s="19"/>
      <c r="N151" s="19"/>
      <c r="O151" s="19"/>
      <c r="P151" s="19"/>
      <c r="Q151" s="19"/>
      <c r="R151" s="19"/>
      <c r="S151" s="19"/>
      <c r="T151" s="19"/>
      <c r="U151" s="19"/>
      <c r="V151" s="19"/>
      <c r="W151" s="19"/>
      <c r="X151" s="19"/>
      <c r="Y151" s="19"/>
      <c r="Z151" s="19"/>
      <c r="AA151" s="19"/>
      <c r="AB151" s="19"/>
    </row>
    <row r="152" spans="1:28" ht="13" x14ac:dyDescent="0.15">
      <c r="A152" s="19"/>
      <c r="B152" s="19"/>
      <c r="C152" s="19"/>
      <c r="D152" s="19"/>
      <c r="E152" s="16"/>
      <c r="F152" s="16"/>
      <c r="G152" s="16"/>
      <c r="H152" s="16"/>
      <c r="I152" s="16"/>
      <c r="J152" s="16"/>
      <c r="K152" s="16"/>
      <c r="L152" s="19"/>
      <c r="M152" s="19"/>
      <c r="N152" s="19"/>
      <c r="O152" s="19"/>
      <c r="P152" s="19"/>
      <c r="Q152" s="19"/>
      <c r="R152" s="19"/>
      <c r="S152" s="19"/>
      <c r="T152" s="19"/>
      <c r="U152" s="19"/>
      <c r="V152" s="19"/>
      <c r="W152" s="19"/>
      <c r="X152" s="19"/>
      <c r="Y152" s="19"/>
      <c r="Z152" s="19"/>
      <c r="AA152" s="19"/>
      <c r="AB152" s="19"/>
    </row>
    <row r="153" spans="1:28" ht="13" x14ac:dyDescent="0.15">
      <c r="A153" s="19"/>
      <c r="B153" s="19"/>
      <c r="C153" s="19"/>
      <c r="D153" s="19"/>
      <c r="E153" s="16"/>
      <c r="F153" s="16"/>
      <c r="G153" s="16"/>
      <c r="H153" s="16"/>
      <c r="I153" s="16"/>
      <c r="J153" s="16"/>
      <c r="K153" s="16"/>
      <c r="L153" s="19"/>
      <c r="M153" s="19"/>
      <c r="N153" s="19"/>
      <c r="O153" s="19"/>
      <c r="P153" s="19"/>
      <c r="Q153" s="19"/>
      <c r="R153" s="19"/>
      <c r="S153" s="19"/>
      <c r="T153" s="19"/>
      <c r="U153" s="19"/>
      <c r="V153" s="19"/>
      <c r="W153" s="19"/>
      <c r="X153" s="19"/>
      <c r="Y153" s="19"/>
      <c r="Z153" s="19"/>
      <c r="AA153" s="19"/>
      <c r="AB153" s="19"/>
    </row>
    <row r="154" spans="1:28" ht="13" x14ac:dyDescent="0.15">
      <c r="A154" s="19"/>
      <c r="B154" s="19"/>
      <c r="C154" s="19"/>
      <c r="D154" s="19"/>
      <c r="E154" s="16"/>
      <c r="F154" s="16"/>
      <c r="G154" s="16"/>
      <c r="H154" s="16"/>
      <c r="I154" s="16"/>
      <c r="J154" s="16"/>
      <c r="K154" s="16"/>
      <c r="L154" s="19"/>
      <c r="M154" s="19"/>
      <c r="N154" s="19"/>
      <c r="O154" s="19"/>
      <c r="P154" s="19"/>
      <c r="Q154" s="19"/>
      <c r="R154" s="19"/>
      <c r="S154" s="19"/>
      <c r="T154" s="19"/>
      <c r="U154" s="19"/>
      <c r="V154" s="19"/>
      <c r="W154" s="19"/>
      <c r="X154" s="19"/>
      <c r="Y154" s="19"/>
      <c r="Z154" s="19"/>
      <c r="AA154" s="19"/>
      <c r="AB154" s="19"/>
    </row>
    <row r="155" spans="1:28" ht="13" x14ac:dyDescent="0.15">
      <c r="A155" s="19"/>
      <c r="B155" s="19"/>
      <c r="C155" s="19"/>
      <c r="D155" s="19"/>
      <c r="E155" s="16"/>
      <c r="F155" s="16"/>
      <c r="G155" s="16"/>
      <c r="H155" s="16"/>
      <c r="I155" s="16"/>
      <c r="J155" s="16"/>
      <c r="K155" s="16"/>
      <c r="L155" s="19"/>
      <c r="M155" s="19"/>
      <c r="N155" s="19"/>
      <c r="O155" s="19"/>
      <c r="P155" s="19"/>
      <c r="Q155" s="19"/>
      <c r="R155" s="19"/>
      <c r="S155" s="19"/>
      <c r="T155" s="19"/>
      <c r="U155" s="19"/>
      <c r="V155" s="19"/>
      <c r="W155" s="19"/>
      <c r="X155" s="19"/>
      <c r="Y155" s="19"/>
      <c r="Z155" s="19"/>
      <c r="AA155" s="19"/>
      <c r="AB155" s="19"/>
    </row>
    <row r="156" spans="1:28" ht="13" x14ac:dyDescent="0.15">
      <c r="A156" s="19"/>
      <c r="B156" s="19"/>
      <c r="C156" s="19"/>
      <c r="D156" s="19"/>
      <c r="E156" s="16"/>
      <c r="F156" s="16"/>
      <c r="G156" s="16"/>
      <c r="H156" s="16"/>
      <c r="I156" s="16"/>
      <c r="J156" s="16"/>
      <c r="K156" s="16"/>
      <c r="L156" s="19"/>
      <c r="M156" s="19"/>
      <c r="N156" s="19"/>
      <c r="O156" s="19"/>
      <c r="P156" s="19"/>
      <c r="Q156" s="19"/>
      <c r="R156" s="19"/>
      <c r="S156" s="19"/>
      <c r="T156" s="19"/>
      <c r="U156" s="19"/>
      <c r="V156" s="19"/>
      <c r="W156" s="19"/>
      <c r="X156" s="19"/>
      <c r="Y156" s="19"/>
      <c r="Z156" s="19"/>
      <c r="AA156" s="19"/>
      <c r="AB156" s="19"/>
    </row>
    <row r="157" spans="1:28" ht="13" x14ac:dyDescent="0.15">
      <c r="A157" s="19"/>
      <c r="B157" s="19"/>
      <c r="C157" s="19"/>
      <c r="D157" s="19"/>
      <c r="E157" s="16"/>
      <c r="F157" s="16"/>
      <c r="G157" s="16"/>
      <c r="H157" s="16"/>
      <c r="I157" s="16"/>
      <c r="J157" s="16"/>
      <c r="K157" s="16"/>
      <c r="L157" s="19"/>
      <c r="M157" s="19"/>
      <c r="N157" s="19"/>
      <c r="O157" s="19"/>
      <c r="P157" s="19"/>
      <c r="Q157" s="19"/>
      <c r="R157" s="19"/>
      <c r="S157" s="19"/>
      <c r="T157" s="19"/>
      <c r="U157" s="19"/>
      <c r="V157" s="19"/>
      <c r="W157" s="19"/>
      <c r="X157" s="19"/>
      <c r="Y157" s="19"/>
      <c r="Z157" s="19"/>
      <c r="AA157" s="19"/>
      <c r="AB157" s="19"/>
    </row>
    <row r="158" spans="1:28" ht="13" x14ac:dyDescent="0.15">
      <c r="A158" s="19"/>
      <c r="B158" s="19"/>
      <c r="C158" s="19"/>
      <c r="D158" s="19"/>
      <c r="E158" s="16"/>
      <c r="F158" s="16"/>
      <c r="G158" s="16"/>
      <c r="H158" s="16"/>
      <c r="I158" s="16"/>
      <c r="J158" s="16"/>
      <c r="K158" s="16"/>
      <c r="L158" s="19"/>
      <c r="M158" s="19"/>
      <c r="N158" s="19"/>
      <c r="O158" s="19"/>
      <c r="P158" s="19"/>
      <c r="Q158" s="19"/>
      <c r="R158" s="19"/>
      <c r="S158" s="19"/>
      <c r="T158" s="19"/>
      <c r="U158" s="19"/>
      <c r="V158" s="19"/>
      <c r="W158" s="19"/>
      <c r="X158" s="19"/>
      <c r="Y158" s="19"/>
      <c r="Z158" s="19"/>
      <c r="AA158" s="19"/>
      <c r="AB158" s="19"/>
    </row>
    <row r="159" spans="1:28" ht="13" x14ac:dyDescent="0.15">
      <c r="A159" s="19"/>
      <c r="B159" s="19"/>
      <c r="C159" s="19"/>
      <c r="D159" s="19"/>
      <c r="E159" s="16"/>
      <c r="F159" s="16"/>
      <c r="G159" s="16"/>
      <c r="H159" s="16"/>
      <c r="I159" s="16"/>
      <c r="J159" s="16"/>
      <c r="K159" s="16"/>
      <c r="L159" s="19"/>
      <c r="M159" s="19"/>
      <c r="N159" s="19"/>
      <c r="O159" s="19"/>
      <c r="P159" s="19"/>
      <c r="Q159" s="19"/>
      <c r="R159" s="19"/>
      <c r="S159" s="19"/>
      <c r="T159" s="19"/>
      <c r="U159" s="19"/>
      <c r="V159" s="19"/>
      <c r="W159" s="19"/>
      <c r="X159" s="19"/>
      <c r="Y159" s="19"/>
      <c r="Z159" s="19"/>
      <c r="AA159" s="19"/>
      <c r="AB159" s="19"/>
    </row>
    <row r="160" spans="1:28" ht="13" x14ac:dyDescent="0.15">
      <c r="A160" s="19"/>
      <c r="B160" s="19"/>
      <c r="C160" s="19"/>
      <c r="D160" s="19"/>
      <c r="E160" s="16"/>
      <c r="F160" s="16"/>
      <c r="G160" s="16"/>
      <c r="H160" s="16"/>
      <c r="I160" s="16"/>
      <c r="J160" s="16"/>
      <c r="K160" s="16"/>
      <c r="L160" s="19"/>
      <c r="M160" s="19"/>
      <c r="N160" s="19"/>
      <c r="O160" s="19"/>
      <c r="P160" s="19"/>
      <c r="Q160" s="19"/>
      <c r="R160" s="19"/>
      <c r="S160" s="19"/>
      <c r="T160" s="19"/>
      <c r="U160" s="19"/>
      <c r="V160" s="19"/>
      <c r="W160" s="19"/>
      <c r="X160" s="19"/>
      <c r="Y160" s="19"/>
      <c r="Z160" s="19"/>
      <c r="AA160" s="19"/>
      <c r="AB160" s="19"/>
    </row>
    <row r="161" spans="1:28" ht="13" x14ac:dyDescent="0.15">
      <c r="A161" s="19"/>
      <c r="B161" s="19"/>
      <c r="C161" s="19"/>
      <c r="D161" s="19"/>
      <c r="E161" s="16"/>
      <c r="F161" s="16"/>
      <c r="G161" s="16"/>
      <c r="H161" s="16"/>
      <c r="I161" s="16"/>
      <c r="J161" s="16"/>
      <c r="K161" s="16"/>
      <c r="L161" s="19"/>
      <c r="M161" s="19"/>
      <c r="N161" s="19"/>
      <c r="O161" s="19"/>
      <c r="P161" s="19"/>
      <c r="Q161" s="19"/>
      <c r="R161" s="19"/>
      <c r="S161" s="19"/>
      <c r="T161" s="19"/>
      <c r="U161" s="19"/>
      <c r="V161" s="19"/>
      <c r="W161" s="19"/>
      <c r="X161" s="19"/>
      <c r="Y161" s="19"/>
      <c r="Z161" s="19"/>
      <c r="AA161" s="19"/>
      <c r="AB161" s="19"/>
    </row>
    <row r="162" spans="1:28" ht="13" x14ac:dyDescent="0.15">
      <c r="A162" s="19"/>
      <c r="B162" s="19"/>
      <c r="C162" s="19"/>
      <c r="D162" s="19"/>
      <c r="E162" s="16"/>
      <c r="F162" s="16"/>
      <c r="G162" s="16"/>
      <c r="H162" s="16"/>
      <c r="I162" s="16"/>
      <c r="J162" s="16"/>
      <c r="K162" s="16"/>
      <c r="L162" s="19"/>
      <c r="M162" s="19"/>
      <c r="N162" s="19"/>
      <c r="O162" s="19"/>
      <c r="P162" s="19"/>
      <c r="Q162" s="19"/>
      <c r="R162" s="19"/>
      <c r="S162" s="19"/>
      <c r="T162" s="19"/>
      <c r="U162" s="19"/>
      <c r="V162" s="19"/>
      <c r="W162" s="19"/>
      <c r="X162" s="19"/>
      <c r="Y162" s="19"/>
      <c r="Z162" s="19"/>
      <c r="AA162" s="19"/>
      <c r="AB162" s="19"/>
    </row>
    <row r="163" spans="1:28" ht="13" x14ac:dyDescent="0.15">
      <c r="A163" s="19"/>
      <c r="B163" s="19"/>
      <c r="C163" s="19"/>
      <c r="D163" s="19"/>
      <c r="E163" s="16"/>
      <c r="F163" s="16"/>
      <c r="G163" s="16"/>
      <c r="H163" s="16"/>
      <c r="I163" s="16"/>
      <c r="J163" s="16"/>
      <c r="K163" s="16"/>
      <c r="L163" s="19"/>
      <c r="M163" s="19"/>
      <c r="N163" s="19"/>
      <c r="O163" s="19"/>
      <c r="P163" s="19"/>
      <c r="Q163" s="19"/>
      <c r="R163" s="19"/>
      <c r="S163" s="19"/>
      <c r="T163" s="19"/>
      <c r="U163" s="19"/>
      <c r="V163" s="19"/>
      <c r="W163" s="19"/>
      <c r="X163" s="19"/>
      <c r="Y163" s="19"/>
      <c r="Z163" s="19"/>
      <c r="AA163" s="19"/>
      <c r="AB163" s="19"/>
    </row>
    <row r="164" spans="1:28" ht="13" x14ac:dyDescent="0.15">
      <c r="A164" s="19"/>
      <c r="B164" s="19"/>
      <c r="C164" s="19"/>
      <c r="D164" s="19"/>
      <c r="E164" s="16"/>
      <c r="F164" s="16"/>
      <c r="G164" s="16"/>
      <c r="H164" s="16"/>
      <c r="I164" s="16"/>
      <c r="J164" s="16"/>
      <c r="K164" s="16"/>
      <c r="L164" s="19"/>
      <c r="M164" s="19"/>
      <c r="N164" s="19"/>
      <c r="O164" s="19"/>
      <c r="P164" s="19"/>
      <c r="Q164" s="19"/>
      <c r="R164" s="19"/>
      <c r="S164" s="19"/>
      <c r="T164" s="19"/>
      <c r="U164" s="19"/>
      <c r="V164" s="19"/>
      <c r="W164" s="19"/>
      <c r="X164" s="19"/>
      <c r="Y164" s="19"/>
      <c r="Z164" s="19"/>
      <c r="AA164" s="19"/>
      <c r="AB164" s="19"/>
    </row>
    <row r="165" spans="1:28" ht="13" x14ac:dyDescent="0.15">
      <c r="A165" s="19"/>
      <c r="B165" s="19"/>
      <c r="C165" s="19"/>
      <c r="D165" s="19"/>
      <c r="E165" s="16"/>
      <c r="F165" s="16"/>
      <c r="G165" s="16"/>
      <c r="H165" s="16"/>
      <c r="I165" s="16"/>
      <c r="J165" s="16"/>
      <c r="K165" s="16"/>
      <c r="L165" s="19"/>
      <c r="M165" s="19"/>
      <c r="N165" s="19"/>
      <c r="O165" s="19"/>
      <c r="P165" s="19"/>
      <c r="Q165" s="19"/>
      <c r="R165" s="19"/>
      <c r="S165" s="19"/>
      <c r="T165" s="19"/>
      <c r="U165" s="19"/>
      <c r="V165" s="19"/>
      <c r="W165" s="19"/>
      <c r="X165" s="19"/>
      <c r="Y165" s="19"/>
      <c r="Z165" s="19"/>
      <c r="AA165" s="19"/>
      <c r="AB165" s="19"/>
    </row>
    <row r="166" spans="1:28" ht="13" x14ac:dyDescent="0.15">
      <c r="A166" s="19"/>
      <c r="B166" s="19"/>
      <c r="C166" s="19"/>
      <c r="D166" s="19"/>
      <c r="E166" s="16"/>
      <c r="F166" s="16"/>
      <c r="G166" s="16"/>
      <c r="H166" s="16"/>
      <c r="I166" s="16"/>
      <c r="J166" s="16"/>
      <c r="K166" s="16"/>
      <c r="L166" s="19"/>
      <c r="M166" s="19"/>
      <c r="N166" s="19"/>
      <c r="O166" s="19"/>
      <c r="P166" s="19"/>
      <c r="Q166" s="19"/>
      <c r="R166" s="19"/>
      <c r="S166" s="19"/>
      <c r="T166" s="19"/>
      <c r="U166" s="19"/>
      <c r="V166" s="19"/>
      <c r="W166" s="19"/>
      <c r="X166" s="19"/>
      <c r="Y166" s="19"/>
      <c r="Z166" s="19"/>
      <c r="AA166" s="19"/>
      <c r="AB166" s="19"/>
    </row>
    <row r="167" spans="1:28" ht="13" x14ac:dyDescent="0.15">
      <c r="A167" s="19"/>
      <c r="B167" s="19"/>
      <c r="C167" s="19"/>
      <c r="D167" s="19"/>
      <c r="E167" s="16"/>
      <c r="F167" s="16"/>
      <c r="G167" s="16"/>
      <c r="H167" s="16"/>
      <c r="I167" s="16"/>
      <c r="J167" s="16"/>
      <c r="K167" s="16"/>
      <c r="L167" s="19"/>
      <c r="M167" s="19"/>
      <c r="N167" s="19"/>
      <c r="O167" s="19"/>
      <c r="P167" s="19"/>
      <c r="Q167" s="19"/>
      <c r="R167" s="19"/>
      <c r="S167" s="19"/>
      <c r="T167" s="19"/>
      <c r="U167" s="19"/>
      <c r="V167" s="19"/>
      <c r="W167" s="19"/>
      <c r="X167" s="19"/>
      <c r="Y167" s="19"/>
      <c r="Z167" s="19"/>
      <c r="AA167" s="19"/>
      <c r="AB167" s="19"/>
    </row>
    <row r="168" spans="1:28" ht="13" x14ac:dyDescent="0.15">
      <c r="A168" s="19"/>
      <c r="B168" s="19"/>
      <c r="C168" s="19"/>
      <c r="D168" s="19"/>
      <c r="E168" s="16"/>
      <c r="F168" s="16"/>
      <c r="G168" s="16"/>
      <c r="H168" s="16"/>
      <c r="I168" s="16"/>
      <c r="J168" s="16"/>
      <c r="K168" s="16"/>
      <c r="L168" s="19"/>
      <c r="M168" s="19"/>
      <c r="N168" s="19"/>
      <c r="O168" s="19"/>
      <c r="P168" s="19"/>
      <c r="Q168" s="19"/>
      <c r="R168" s="19"/>
      <c r="S168" s="19"/>
      <c r="T168" s="19"/>
      <c r="U168" s="19"/>
      <c r="V168" s="19"/>
      <c r="W168" s="19"/>
      <c r="X168" s="19"/>
      <c r="Y168" s="19"/>
      <c r="Z168" s="19"/>
      <c r="AA168" s="19"/>
      <c r="AB168" s="19"/>
    </row>
    <row r="169" spans="1:28" ht="13" x14ac:dyDescent="0.15">
      <c r="A169" s="19"/>
      <c r="B169" s="19"/>
      <c r="C169" s="19"/>
      <c r="D169" s="19"/>
      <c r="E169" s="16"/>
      <c r="F169" s="16"/>
      <c r="G169" s="16"/>
      <c r="H169" s="16"/>
      <c r="I169" s="16"/>
      <c r="J169" s="16"/>
      <c r="K169" s="16"/>
      <c r="L169" s="19"/>
      <c r="M169" s="19"/>
      <c r="N169" s="19"/>
      <c r="O169" s="19"/>
      <c r="P169" s="19"/>
      <c r="Q169" s="19"/>
      <c r="R169" s="19"/>
      <c r="S169" s="19"/>
      <c r="T169" s="19"/>
      <c r="U169" s="19"/>
      <c r="V169" s="19"/>
      <c r="W169" s="19"/>
      <c r="X169" s="19"/>
      <c r="Y169" s="19"/>
      <c r="Z169" s="19"/>
      <c r="AA169" s="19"/>
      <c r="AB169" s="19"/>
    </row>
    <row r="170" spans="1:28" ht="13" x14ac:dyDescent="0.15">
      <c r="A170" s="19"/>
      <c r="B170" s="19"/>
      <c r="C170" s="19"/>
      <c r="D170" s="19"/>
      <c r="E170" s="16"/>
      <c r="F170" s="16"/>
      <c r="G170" s="16"/>
      <c r="H170" s="16"/>
      <c r="I170" s="16"/>
      <c r="J170" s="16"/>
      <c r="K170" s="16"/>
      <c r="L170" s="19"/>
      <c r="M170" s="19"/>
      <c r="N170" s="19"/>
      <c r="O170" s="19"/>
      <c r="P170" s="19"/>
      <c r="Q170" s="19"/>
      <c r="R170" s="19"/>
      <c r="S170" s="19"/>
      <c r="T170" s="19"/>
      <c r="U170" s="19"/>
      <c r="V170" s="19"/>
      <c r="W170" s="19"/>
      <c r="X170" s="19"/>
      <c r="Y170" s="19"/>
      <c r="Z170" s="19"/>
      <c r="AA170" s="19"/>
      <c r="AB170" s="19"/>
    </row>
    <row r="171" spans="1:28" ht="13" x14ac:dyDescent="0.15">
      <c r="A171" s="19"/>
      <c r="B171" s="19"/>
      <c r="C171" s="19"/>
      <c r="D171" s="19"/>
      <c r="E171" s="16"/>
      <c r="F171" s="16"/>
      <c r="G171" s="16"/>
      <c r="H171" s="16"/>
      <c r="I171" s="16"/>
      <c r="J171" s="16"/>
      <c r="K171" s="16"/>
      <c r="L171" s="19"/>
      <c r="M171" s="19"/>
      <c r="N171" s="19"/>
      <c r="O171" s="19"/>
      <c r="P171" s="19"/>
      <c r="Q171" s="19"/>
      <c r="R171" s="19"/>
      <c r="S171" s="19"/>
      <c r="T171" s="19"/>
      <c r="U171" s="19"/>
      <c r="V171" s="19"/>
      <c r="W171" s="19"/>
      <c r="X171" s="19"/>
      <c r="Y171" s="19"/>
      <c r="Z171" s="19"/>
      <c r="AA171" s="19"/>
      <c r="AB171" s="19"/>
    </row>
    <row r="172" spans="1:28" ht="13" x14ac:dyDescent="0.15">
      <c r="A172" s="19"/>
      <c r="B172" s="19"/>
      <c r="C172" s="19"/>
      <c r="D172" s="19"/>
      <c r="E172" s="16"/>
      <c r="F172" s="16"/>
      <c r="G172" s="16"/>
      <c r="H172" s="16"/>
      <c r="I172" s="16"/>
      <c r="J172" s="16"/>
      <c r="K172" s="16"/>
      <c r="L172" s="19"/>
      <c r="M172" s="19"/>
      <c r="N172" s="19"/>
      <c r="O172" s="19"/>
      <c r="P172" s="19"/>
      <c r="Q172" s="19"/>
      <c r="R172" s="19"/>
      <c r="S172" s="19"/>
      <c r="T172" s="19"/>
      <c r="U172" s="19"/>
      <c r="V172" s="19"/>
      <c r="W172" s="19"/>
      <c r="X172" s="19"/>
      <c r="Y172" s="19"/>
      <c r="Z172" s="19"/>
      <c r="AA172" s="19"/>
      <c r="AB172" s="19"/>
    </row>
    <row r="173" spans="1:28" ht="13" x14ac:dyDescent="0.15">
      <c r="A173" s="19"/>
      <c r="B173" s="19"/>
      <c r="C173" s="19"/>
      <c r="D173" s="19"/>
      <c r="E173" s="16"/>
      <c r="F173" s="16"/>
      <c r="G173" s="16"/>
      <c r="H173" s="16"/>
      <c r="I173" s="16"/>
      <c r="J173" s="16"/>
      <c r="K173" s="16"/>
      <c r="L173" s="19"/>
      <c r="M173" s="19"/>
      <c r="N173" s="19"/>
      <c r="O173" s="19"/>
      <c r="P173" s="19"/>
      <c r="Q173" s="19"/>
      <c r="R173" s="19"/>
      <c r="S173" s="19"/>
      <c r="T173" s="19"/>
      <c r="U173" s="19"/>
      <c r="V173" s="19"/>
      <c r="W173" s="19"/>
      <c r="X173" s="19"/>
      <c r="Y173" s="19"/>
      <c r="Z173" s="19"/>
      <c r="AA173" s="19"/>
      <c r="AB173" s="19"/>
    </row>
    <row r="174" spans="1:28" ht="13" x14ac:dyDescent="0.15">
      <c r="A174" s="19"/>
      <c r="B174" s="19"/>
      <c r="C174" s="19"/>
      <c r="D174" s="19"/>
      <c r="E174" s="16"/>
      <c r="F174" s="16"/>
      <c r="G174" s="16"/>
      <c r="H174" s="16"/>
      <c r="I174" s="16"/>
      <c r="J174" s="16"/>
      <c r="K174" s="16"/>
      <c r="L174" s="19"/>
      <c r="M174" s="19"/>
      <c r="N174" s="19"/>
      <c r="O174" s="19"/>
      <c r="P174" s="19"/>
      <c r="Q174" s="19"/>
      <c r="R174" s="19"/>
      <c r="S174" s="19"/>
      <c r="T174" s="19"/>
      <c r="U174" s="19"/>
      <c r="V174" s="19"/>
      <c r="W174" s="19"/>
      <c r="X174" s="19"/>
      <c r="Y174" s="19"/>
      <c r="Z174" s="19"/>
      <c r="AA174" s="19"/>
      <c r="AB174" s="19"/>
    </row>
    <row r="175" spans="1:28" ht="13" x14ac:dyDescent="0.15">
      <c r="A175" s="19"/>
      <c r="B175" s="19"/>
      <c r="C175" s="19"/>
      <c r="D175" s="19"/>
      <c r="E175" s="16"/>
      <c r="F175" s="16"/>
      <c r="G175" s="16"/>
      <c r="H175" s="16"/>
      <c r="I175" s="16"/>
      <c r="J175" s="16"/>
      <c r="K175" s="16"/>
      <c r="L175" s="19"/>
      <c r="M175" s="19"/>
      <c r="N175" s="19"/>
      <c r="O175" s="19"/>
      <c r="P175" s="19"/>
      <c r="Q175" s="19"/>
      <c r="R175" s="19"/>
      <c r="S175" s="19"/>
      <c r="T175" s="19"/>
      <c r="U175" s="19"/>
      <c r="V175" s="19"/>
      <c r="W175" s="19"/>
      <c r="X175" s="19"/>
      <c r="Y175" s="19"/>
      <c r="Z175" s="19"/>
      <c r="AA175" s="19"/>
      <c r="AB175" s="19"/>
    </row>
    <row r="176" spans="1:28" ht="13" x14ac:dyDescent="0.15">
      <c r="A176" s="19"/>
      <c r="B176" s="19"/>
      <c r="C176" s="19"/>
      <c r="D176" s="19"/>
      <c r="E176" s="16"/>
      <c r="F176" s="16"/>
      <c r="G176" s="16"/>
      <c r="H176" s="16"/>
      <c r="I176" s="16"/>
      <c r="J176" s="16"/>
      <c r="K176" s="16"/>
      <c r="L176" s="19"/>
      <c r="M176" s="19"/>
      <c r="N176" s="19"/>
      <c r="O176" s="19"/>
      <c r="P176" s="19"/>
      <c r="Q176" s="19"/>
      <c r="R176" s="19"/>
      <c r="S176" s="19"/>
      <c r="T176" s="19"/>
      <c r="U176" s="19"/>
      <c r="V176" s="19"/>
      <c r="W176" s="19"/>
      <c r="X176" s="19"/>
      <c r="Y176" s="19"/>
      <c r="Z176" s="19"/>
      <c r="AA176" s="19"/>
      <c r="AB176" s="19"/>
    </row>
    <row r="177" spans="1:28" ht="13" x14ac:dyDescent="0.15">
      <c r="A177" s="19"/>
      <c r="B177" s="19"/>
      <c r="C177" s="19"/>
      <c r="D177" s="19"/>
      <c r="E177" s="16"/>
      <c r="F177" s="16"/>
      <c r="G177" s="16"/>
      <c r="H177" s="16"/>
      <c r="I177" s="16"/>
      <c r="J177" s="16"/>
      <c r="K177" s="16"/>
      <c r="L177" s="19"/>
      <c r="M177" s="19"/>
      <c r="N177" s="19"/>
      <c r="O177" s="19"/>
      <c r="P177" s="19"/>
      <c r="Q177" s="19"/>
      <c r="R177" s="19"/>
      <c r="S177" s="19"/>
      <c r="T177" s="19"/>
      <c r="U177" s="19"/>
      <c r="V177" s="19"/>
      <c r="W177" s="19"/>
      <c r="X177" s="19"/>
      <c r="Y177" s="19"/>
      <c r="Z177" s="19"/>
      <c r="AA177" s="19"/>
      <c r="AB177" s="19"/>
    </row>
    <row r="178" spans="1:28" ht="13" x14ac:dyDescent="0.15">
      <c r="A178" s="19"/>
      <c r="B178" s="19"/>
      <c r="C178" s="19"/>
      <c r="D178" s="19"/>
      <c r="E178" s="16"/>
      <c r="F178" s="16"/>
      <c r="G178" s="16"/>
      <c r="H178" s="16"/>
      <c r="I178" s="16"/>
      <c r="J178" s="16"/>
      <c r="K178" s="16"/>
      <c r="L178" s="19"/>
      <c r="M178" s="19"/>
      <c r="N178" s="19"/>
      <c r="O178" s="19"/>
      <c r="P178" s="19"/>
      <c r="Q178" s="19"/>
      <c r="R178" s="19"/>
      <c r="S178" s="19"/>
      <c r="T178" s="19"/>
      <c r="U178" s="19"/>
      <c r="V178" s="19"/>
      <c r="W178" s="19"/>
      <c r="X178" s="19"/>
      <c r="Y178" s="19"/>
      <c r="Z178" s="19"/>
      <c r="AA178" s="19"/>
      <c r="AB178" s="19"/>
    </row>
    <row r="179" spans="1:28" ht="13" x14ac:dyDescent="0.15">
      <c r="A179" s="19"/>
      <c r="B179" s="19"/>
      <c r="C179" s="19"/>
      <c r="D179" s="19"/>
      <c r="E179" s="16"/>
      <c r="F179" s="16"/>
      <c r="G179" s="16"/>
      <c r="H179" s="16"/>
      <c r="I179" s="16"/>
      <c r="J179" s="16"/>
      <c r="K179" s="16"/>
      <c r="L179" s="19"/>
      <c r="M179" s="19"/>
      <c r="N179" s="19"/>
      <c r="O179" s="19"/>
      <c r="P179" s="19"/>
      <c r="Q179" s="19"/>
      <c r="R179" s="19"/>
      <c r="S179" s="19"/>
      <c r="T179" s="19"/>
      <c r="U179" s="19"/>
      <c r="V179" s="19"/>
      <c r="W179" s="19"/>
      <c r="X179" s="19"/>
      <c r="Y179" s="19"/>
      <c r="Z179" s="19"/>
      <c r="AA179" s="19"/>
      <c r="AB179" s="19"/>
    </row>
    <row r="180" spans="1:28" ht="13" x14ac:dyDescent="0.15">
      <c r="A180" s="19"/>
      <c r="B180" s="19"/>
      <c r="C180" s="19"/>
      <c r="D180" s="19"/>
      <c r="E180" s="16"/>
      <c r="F180" s="16"/>
      <c r="G180" s="16"/>
      <c r="H180" s="16"/>
      <c r="I180" s="16"/>
      <c r="J180" s="16"/>
      <c r="K180" s="16"/>
      <c r="L180" s="19"/>
      <c r="M180" s="19"/>
      <c r="N180" s="19"/>
      <c r="O180" s="19"/>
      <c r="P180" s="19"/>
      <c r="Q180" s="19"/>
      <c r="R180" s="19"/>
      <c r="S180" s="19"/>
      <c r="T180" s="19"/>
      <c r="U180" s="19"/>
      <c r="V180" s="19"/>
      <c r="W180" s="19"/>
      <c r="X180" s="19"/>
      <c r="Y180" s="19"/>
      <c r="Z180" s="19"/>
      <c r="AA180" s="19"/>
      <c r="AB180" s="19"/>
    </row>
    <row r="181" spans="1:28" ht="13" x14ac:dyDescent="0.15">
      <c r="A181" s="19"/>
      <c r="B181" s="19"/>
      <c r="C181" s="19"/>
      <c r="D181" s="19"/>
      <c r="E181" s="16"/>
      <c r="F181" s="16"/>
      <c r="G181" s="16"/>
      <c r="H181" s="16"/>
      <c r="I181" s="16"/>
      <c r="J181" s="16"/>
      <c r="K181" s="16"/>
      <c r="L181" s="19"/>
      <c r="M181" s="19"/>
      <c r="N181" s="19"/>
      <c r="O181" s="19"/>
      <c r="P181" s="19"/>
      <c r="Q181" s="19"/>
      <c r="R181" s="19"/>
      <c r="S181" s="19"/>
      <c r="T181" s="19"/>
      <c r="U181" s="19"/>
      <c r="V181" s="19"/>
      <c r="W181" s="19"/>
      <c r="X181" s="19"/>
      <c r="Y181" s="19"/>
      <c r="Z181" s="19"/>
      <c r="AA181" s="19"/>
      <c r="AB181" s="19"/>
    </row>
    <row r="182" spans="1:28" ht="13" x14ac:dyDescent="0.15">
      <c r="A182" s="19"/>
      <c r="B182" s="19"/>
      <c r="C182" s="19"/>
      <c r="D182" s="19"/>
      <c r="E182" s="16"/>
      <c r="F182" s="16"/>
      <c r="G182" s="16"/>
      <c r="H182" s="16"/>
      <c r="I182" s="16"/>
      <c r="J182" s="16"/>
      <c r="K182" s="16"/>
      <c r="L182" s="19"/>
      <c r="M182" s="19"/>
      <c r="N182" s="19"/>
      <c r="O182" s="19"/>
      <c r="P182" s="19"/>
      <c r="Q182" s="19"/>
      <c r="R182" s="19"/>
      <c r="S182" s="19"/>
      <c r="T182" s="19"/>
      <c r="U182" s="19"/>
      <c r="V182" s="19"/>
      <c r="W182" s="19"/>
      <c r="X182" s="19"/>
      <c r="Y182" s="19"/>
      <c r="Z182" s="19"/>
      <c r="AA182" s="19"/>
      <c r="AB182" s="19"/>
    </row>
    <row r="183" spans="1:28" ht="13" x14ac:dyDescent="0.15">
      <c r="A183" s="19"/>
      <c r="B183" s="19"/>
      <c r="C183" s="19"/>
      <c r="D183" s="19"/>
      <c r="E183" s="16"/>
      <c r="F183" s="16"/>
      <c r="G183" s="16"/>
      <c r="H183" s="16"/>
      <c r="I183" s="16"/>
      <c r="J183" s="16"/>
      <c r="K183" s="16"/>
      <c r="L183" s="19"/>
      <c r="M183" s="19"/>
      <c r="N183" s="19"/>
      <c r="O183" s="19"/>
      <c r="P183" s="19"/>
      <c r="Q183" s="19"/>
      <c r="R183" s="19"/>
      <c r="S183" s="19"/>
      <c r="T183" s="19"/>
      <c r="U183" s="19"/>
      <c r="V183" s="19"/>
      <c r="W183" s="19"/>
      <c r="X183" s="19"/>
      <c r="Y183" s="19"/>
      <c r="Z183" s="19"/>
      <c r="AA183" s="19"/>
      <c r="AB183" s="19"/>
    </row>
    <row r="184" spans="1:28" ht="13" x14ac:dyDescent="0.15">
      <c r="A184" s="19"/>
      <c r="B184" s="19"/>
      <c r="C184" s="19"/>
      <c r="D184" s="19"/>
      <c r="E184" s="16"/>
      <c r="F184" s="16"/>
      <c r="G184" s="16"/>
      <c r="H184" s="16"/>
      <c r="I184" s="16"/>
      <c r="J184" s="16"/>
      <c r="K184" s="16"/>
      <c r="L184" s="19"/>
      <c r="M184" s="19"/>
      <c r="N184" s="19"/>
      <c r="O184" s="19"/>
      <c r="P184" s="19"/>
      <c r="Q184" s="19"/>
      <c r="R184" s="19"/>
      <c r="S184" s="19"/>
      <c r="T184" s="19"/>
      <c r="U184" s="19"/>
      <c r="V184" s="19"/>
      <c r="W184" s="19"/>
      <c r="X184" s="19"/>
      <c r="Y184" s="19"/>
      <c r="Z184" s="19"/>
      <c r="AA184" s="19"/>
      <c r="AB184" s="19"/>
    </row>
    <row r="185" spans="1:28" ht="13" x14ac:dyDescent="0.15">
      <c r="A185" s="19"/>
      <c r="B185" s="19"/>
      <c r="C185" s="19"/>
      <c r="D185" s="19"/>
      <c r="E185" s="16"/>
      <c r="F185" s="16"/>
      <c r="G185" s="16"/>
      <c r="H185" s="16"/>
      <c r="I185" s="16"/>
      <c r="J185" s="16"/>
      <c r="K185" s="16"/>
      <c r="L185" s="19"/>
      <c r="M185" s="19"/>
      <c r="N185" s="19"/>
      <c r="O185" s="19"/>
      <c r="P185" s="19"/>
      <c r="Q185" s="19"/>
      <c r="R185" s="19"/>
      <c r="S185" s="19"/>
      <c r="T185" s="19"/>
      <c r="U185" s="19"/>
      <c r="V185" s="19"/>
      <c r="W185" s="19"/>
      <c r="X185" s="19"/>
      <c r="Y185" s="19"/>
      <c r="Z185" s="19"/>
      <c r="AA185" s="19"/>
      <c r="AB185" s="19"/>
    </row>
    <row r="186" spans="1:28" ht="13" x14ac:dyDescent="0.15">
      <c r="A186" s="19"/>
      <c r="B186" s="19"/>
      <c r="C186" s="19"/>
      <c r="D186" s="19"/>
      <c r="E186" s="16"/>
      <c r="F186" s="16"/>
      <c r="G186" s="16"/>
      <c r="H186" s="16"/>
      <c r="I186" s="16"/>
      <c r="J186" s="16"/>
      <c r="K186" s="16"/>
      <c r="L186" s="19"/>
      <c r="M186" s="19"/>
      <c r="N186" s="19"/>
      <c r="O186" s="19"/>
      <c r="P186" s="19"/>
      <c r="Q186" s="19"/>
      <c r="R186" s="19"/>
      <c r="S186" s="19"/>
      <c r="T186" s="19"/>
      <c r="U186" s="19"/>
      <c r="V186" s="19"/>
      <c r="W186" s="19"/>
      <c r="X186" s="19"/>
      <c r="Y186" s="19"/>
      <c r="Z186" s="19"/>
      <c r="AA186" s="19"/>
      <c r="AB186" s="19"/>
    </row>
    <row r="187" spans="1:28" ht="13" x14ac:dyDescent="0.15">
      <c r="A187" s="19"/>
      <c r="B187" s="19"/>
      <c r="C187" s="19"/>
      <c r="D187" s="19"/>
      <c r="E187" s="16"/>
      <c r="F187" s="16"/>
      <c r="G187" s="16"/>
      <c r="H187" s="16"/>
      <c r="I187" s="16"/>
      <c r="J187" s="16"/>
      <c r="K187" s="16"/>
      <c r="L187" s="19"/>
      <c r="M187" s="19"/>
      <c r="N187" s="19"/>
      <c r="O187" s="19"/>
      <c r="P187" s="19"/>
      <c r="Q187" s="19"/>
      <c r="R187" s="19"/>
      <c r="S187" s="19"/>
      <c r="T187" s="19"/>
      <c r="U187" s="19"/>
      <c r="V187" s="19"/>
      <c r="W187" s="19"/>
      <c r="X187" s="19"/>
      <c r="Y187" s="19"/>
      <c r="Z187" s="19"/>
      <c r="AA187" s="19"/>
      <c r="AB187" s="19"/>
    </row>
    <row r="188" spans="1:28" ht="13" x14ac:dyDescent="0.15">
      <c r="A188" s="19"/>
      <c r="B188" s="19"/>
      <c r="C188" s="19"/>
      <c r="D188" s="19"/>
      <c r="E188" s="16"/>
      <c r="F188" s="16"/>
      <c r="G188" s="16"/>
      <c r="H188" s="16"/>
      <c r="I188" s="16"/>
      <c r="J188" s="16"/>
      <c r="K188" s="16"/>
      <c r="L188" s="19"/>
      <c r="M188" s="19"/>
      <c r="N188" s="19"/>
      <c r="O188" s="19"/>
      <c r="P188" s="19"/>
      <c r="Q188" s="19"/>
      <c r="R188" s="19"/>
      <c r="S188" s="19"/>
      <c r="T188" s="19"/>
      <c r="U188" s="19"/>
      <c r="V188" s="19"/>
      <c r="W188" s="19"/>
      <c r="X188" s="19"/>
      <c r="Y188" s="19"/>
      <c r="Z188" s="19"/>
      <c r="AA188" s="19"/>
      <c r="AB188" s="19"/>
    </row>
    <row r="189" spans="1:28" ht="13" x14ac:dyDescent="0.15">
      <c r="A189" s="19"/>
      <c r="B189" s="19"/>
      <c r="C189" s="19"/>
      <c r="D189" s="19"/>
      <c r="E189" s="16"/>
      <c r="F189" s="16"/>
      <c r="G189" s="16"/>
      <c r="H189" s="16"/>
      <c r="I189" s="16"/>
      <c r="J189" s="16"/>
      <c r="K189" s="16"/>
      <c r="L189" s="19"/>
      <c r="M189" s="19"/>
      <c r="N189" s="19"/>
      <c r="O189" s="19"/>
      <c r="P189" s="19"/>
      <c r="Q189" s="19"/>
      <c r="R189" s="19"/>
      <c r="S189" s="19"/>
      <c r="T189" s="19"/>
      <c r="U189" s="19"/>
      <c r="V189" s="19"/>
      <c r="W189" s="19"/>
      <c r="X189" s="19"/>
      <c r="Y189" s="19"/>
      <c r="Z189" s="19"/>
      <c r="AA189" s="19"/>
      <c r="AB189" s="19"/>
    </row>
    <row r="190" spans="1:28" ht="13" x14ac:dyDescent="0.15">
      <c r="A190" s="19"/>
      <c r="B190" s="19"/>
      <c r="C190" s="19"/>
      <c r="D190" s="19"/>
      <c r="E190" s="16"/>
      <c r="F190" s="16"/>
      <c r="G190" s="16"/>
      <c r="H190" s="16"/>
      <c r="I190" s="16"/>
      <c r="J190" s="16"/>
      <c r="K190" s="16"/>
      <c r="L190" s="19"/>
      <c r="M190" s="19"/>
      <c r="N190" s="19"/>
      <c r="O190" s="19"/>
      <c r="P190" s="19"/>
      <c r="Q190" s="19"/>
      <c r="R190" s="19"/>
      <c r="S190" s="19"/>
      <c r="T190" s="19"/>
      <c r="U190" s="19"/>
      <c r="V190" s="19"/>
      <c r="W190" s="19"/>
      <c r="X190" s="19"/>
      <c r="Y190" s="19"/>
      <c r="Z190" s="19"/>
      <c r="AA190" s="19"/>
      <c r="AB190" s="19"/>
    </row>
    <row r="191" spans="1:28" ht="13" x14ac:dyDescent="0.15">
      <c r="A191" s="19"/>
      <c r="B191" s="19"/>
      <c r="C191" s="19"/>
      <c r="D191" s="19"/>
      <c r="E191" s="16"/>
      <c r="F191" s="16"/>
      <c r="G191" s="16"/>
      <c r="H191" s="16"/>
      <c r="I191" s="16"/>
      <c r="J191" s="16"/>
      <c r="K191" s="16"/>
      <c r="L191" s="19"/>
      <c r="M191" s="19"/>
      <c r="N191" s="19"/>
      <c r="O191" s="19"/>
      <c r="P191" s="19"/>
      <c r="Q191" s="19"/>
      <c r="R191" s="19"/>
      <c r="S191" s="19"/>
      <c r="T191" s="19"/>
      <c r="U191" s="19"/>
      <c r="V191" s="19"/>
      <c r="W191" s="19"/>
      <c r="X191" s="19"/>
      <c r="Y191" s="19"/>
      <c r="Z191" s="19"/>
      <c r="AA191" s="19"/>
      <c r="AB191" s="19"/>
    </row>
    <row r="192" spans="1:28" ht="13" x14ac:dyDescent="0.15">
      <c r="A192" s="19"/>
      <c r="B192" s="19"/>
      <c r="C192" s="19"/>
      <c r="D192" s="19"/>
      <c r="E192" s="16"/>
      <c r="F192" s="16"/>
      <c r="G192" s="16"/>
      <c r="H192" s="16"/>
      <c r="I192" s="16"/>
      <c r="J192" s="16"/>
      <c r="K192" s="16"/>
      <c r="L192" s="19"/>
      <c r="M192" s="19"/>
      <c r="N192" s="19"/>
      <c r="O192" s="19"/>
      <c r="P192" s="19"/>
      <c r="Q192" s="19"/>
      <c r="R192" s="19"/>
      <c r="S192" s="19"/>
      <c r="T192" s="19"/>
      <c r="U192" s="19"/>
      <c r="V192" s="19"/>
      <c r="W192" s="19"/>
      <c r="X192" s="19"/>
      <c r="Y192" s="19"/>
      <c r="Z192" s="19"/>
      <c r="AA192" s="19"/>
      <c r="AB192" s="19"/>
    </row>
    <row r="193" spans="1:28" ht="13" x14ac:dyDescent="0.15">
      <c r="A193" s="19"/>
      <c r="B193" s="19"/>
      <c r="C193" s="19"/>
      <c r="D193" s="19"/>
      <c r="E193" s="16"/>
      <c r="F193" s="16"/>
      <c r="G193" s="16"/>
      <c r="H193" s="16"/>
      <c r="I193" s="16"/>
      <c r="J193" s="16"/>
      <c r="K193" s="16"/>
      <c r="L193" s="19"/>
      <c r="M193" s="19"/>
      <c r="N193" s="19"/>
      <c r="O193" s="19"/>
      <c r="P193" s="19"/>
      <c r="Q193" s="19"/>
      <c r="R193" s="19"/>
      <c r="S193" s="19"/>
      <c r="T193" s="19"/>
      <c r="U193" s="19"/>
      <c r="V193" s="19"/>
      <c r="W193" s="19"/>
      <c r="X193" s="19"/>
      <c r="Y193" s="19"/>
      <c r="Z193" s="19"/>
      <c r="AA193" s="19"/>
      <c r="AB193" s="19"/>
    </row>
    <row r="194" spans="1:28" ht="13" x14ac:dyDescent="0.15">
      <c r="A194" s="19"/>
      <c r="B194" s="19"/>
      <c r="C194" s="19"/>
      <c r="D194" s="19"/>
      <c r="E194" s="16"/>
      <c r="F194" s="16"/>
      <c r="G194" s="16"/>
      <c r="H194" s="16"/>
      <c r="I194" s="16"/>
      <c r="J194" s="16"/>
      <c r="K194" s="16"/>
      <c r="L194" s="19"/>
      <c r="M194" s="19"/>
      <c r="N194" s="19"/>
      <c r="O194" s="19"/>
      <c r="P194" s="19"/>
      <c r="Q194" s="19"/>
      <c r="R194" s="19"/>
      <c r="S194" s="19"/>
      <c r="T194" s="19"/>
      <c r="U194" s="19"/>
      <c r="V194" s="19"/>
      <c r="W194" s="19"/>
      <c r="X194" s="19"/>
      <c r="Y194" s="19"/>
      <c r="Z194" s="19"/>
      <c r="AA194" s="19"/>
      <c r="AB194" s="19"/>
    </row>
    <row r="195" spans="1:28" ht="13" x14ac:dyDescent="0.15">
      <c r="A195" s="19"/>
      <c r="B195" s="19"/>
      <c r="C195" s="19"/>
      <c r="D195" s="19"/>
      <c r="E195" s="16"/>
      <c r="F195" s="16"/>
      <c r="G195" s="16"/>
      <c r="H195" s="16"/>
      <c r="I195" s="16"/>
      <c r="J195" s="16"/>
      <c r="K195" s="16"/>
      <c r="L195" s="19"/>
      <c r="M195" s="19"/>
      <c r="N195" s="19"/>
      <c r="O195" s="19"/>
      <c r="P195" s="19"/>
      <c r="Q195" s="19"/>
      <c r="R195" s="19"/>
      <c r="S195" s="19"/>
      <c r="T195" s="19"/>
      <c r="U195" s="19"/>
      <c r="V195" s="19"/>
      <c r="W195" s="19"/>
      <c r="X195" s="19"/>
      <c r="Y195" s="19"/>
      <c r="Z195" s="19"/>
      <c r="AA195" s="19"/>
      <c r="AB195" s="19"/>
    </row>
    <row r="196" spans="1:28" ht="13" x14ac:dyDescent="0.15">
      <c r="A196" s="19"/>
      <c r="B196" s="19"/>
      <c r="C196" s="19"/>
      <c r="D196" s="19"/>
      <c r="E196" s="16"/>
      <c r="F196" s="16"/>
      <c r="G196" s="16"/>
      <c r="H196" s="16"/>
      <c r="I196" s="16"/>
      <c r="J196" s="16"/>
      <c r="K196" s="16"/>
      <c r="L196" s="19"/>
      <c r="M196" s="19"/>
      <c r="N196" s="19"/>
      <c r="O196" s="19"/>
      <c r="P196" s="19"/>
      <c r="Q196" s="19"/>
      <c r="R196" s="19"/>
      <c r="S196" s="19"/>
      <c r="T196" s="19"/>
      <c r="U196" s="19"/>
      <c r="V196" s="19"/>
      <c r="W196" s="19"/>
      <c r="X196" s="19"/>
      <c r="Y196" s="19"/>
      <c r="Z196" s="19"/>
      <c r="AA196" s="19"/>
      <c r="AB196" s="19"/>
    </row>
    <row r="197" spans="1:28" ht="13" x14ac:dyDescent="0.15">
      <c r="A197" s="19"/>
      <c r="B197" s="19"/>
      <c r="C197" s="19"/>
      <c r="D197" s="19"/>
      <c r="E197" s="16"/>
      <c r="F197" s="16"/>
      <c r="G197" s="16"/>
      <c r="H197" s="16"/>
      <c r="I197" s="16"/>
      <c r="J197" s="16"/>
      <c r="K197" s="16"/>
      <c r="L197" s="19"/>
      <c r="M197" s="19"/>
      <c r="N197" s="19"/>
      <c r="O197" s="19"/>
      <c r="P197" s="19"/>
      <c r="Q197" s="19"/>
      <c r="R197" s="19"/>
      <c r="S197" s="19"/>
      <c r="T197" s="19"/>
      <c r="U197" s="19"/>
      <c r="V197" s="19"/>
      <c r="W197" s="19"/>
      <c r="X197" s="19"/>
      <c r="Y197" s="19"/>
      <c r="Z197" s="19"/>
      <c r="AA197" s="19"/>
      <c r="AB197" s="19"/>
    </row>
    <row r="198" spans="1:28" ht="13" x14ac:dyDescent="0.15">
      <c r="A198" s="19"/>
      <c r="B198" s="19"/>
      <c r="C198" s="19"/>
      <c r="D198" s="19"/>
      <c r="E198" s="16"/>
      <c r="F198" s="16"/>
      <c r="G198" s="16"/>
      <c r="H198" s="16"/>
      <c r="I198" s="16"/>
      <c r="J198" s="16"/>
      <c r="K198" s="16"/>
      <c r="L198" s="19"/>
      <c r="M198" s="19"/>
      <c r="N198" s="19"/>
      <c r="O198" s="19"/>
      <c r="P198" s="19"/>
      <c r="Q198" s="19"/>
      <c r="R198" s="19"/>
      <c r="S198" s="19"/>
      <c r="T198" s="19"/>
      <c r="U198" s="19"/>
      <c r="V198" s="19"/>
      <c r="W198" s="19"/>
      <c r="X198" s="19"/>
      <c r="Y198" s="19"/>
      <c r="Z198" s="19"/>
      <c r="AA198" s="19"/>
      <c r="AB198" s="19"/>
    </row>
    <row r="199" spans="1:28" ht="13" x14ac:dyDescent="0.15">
      <c r="A199" s="19"/>
      <c r="B199" s="19"/>
      <c r="C199" s="19"/>
      <c r="D199" s="19"/>
      <c r="E199" s="16"/>
      <c r="F199" s="16"/>
      <c r="G199" s="16"/>
      <c r="H199" s="16"/>
      <c r="I199" s="16"/>
      <c r="J199" s="16"/>
      <c r="K199" s="16"/>
      <c r="L199" s="19"/>
      <c r="M199" s="19"/>
      <c r="N199" s="19"/>
      <c r="O199" s="19"/>
      <c r="P199" s="19"/>
      <c r="Q199" s="19"/>
      <c r="R199" s="19"/>
      <c r="S199" s="19"/>
      <c r="T199" s="19"/>
      <c r="U199" s="19"/>
      <c r="V199" s="19"/>
      <c r="W199" s="19"/>
      <c r="X199" s="19"/>
      <c r="Y199" s="19"/>
      <c r="Z199" s="19"/>
      <c r="AA199" s="19"/>
      <c r="AB199" s="19"/>
    </row>
    <row r="200" spans="1:28" ht="13" x14ac:dyDescent="0.15">
      <c r="A200" s="19"/>
      <c r="B200" s="19"/>
      <c r="C200" s="19"/>
      <c r="D200" s="19"/>
      <c r="E200" s="16"/>
      <c r="F200" s="16"/>
      <c r="G200" s="16"/>
      <c r="H200" s="16"/>
      <c r="I200" s="16"/>
      <c r="J200" s="16"/>
      <c r="K200" s="16"/>
      <c r="L200" s="19"/>
      <c r="M200" s="19"/>
      <c r="N200" s="19"/>
      <c r="O200" s="19"/>
      <c r="P200" s="19"/>
      <c r="Q200" s="19"/>
      <c r="R200" s="19"/>
      <c r="S200" s="19"/>
      <c r="T200" s="19"/>
      <c r="U200" s="19"/>
      <c r="V200" s="19"/>
      <c r="W200" s="19"/>
      <c r="X200" s="19"/>
      <c r="Y200" s="19"/>
      <c r="Z200" s="19"/>
      <c r="AA200" s="19"/>
      <c r="AB200" s="19"/>
    </row>
    <row r="201" spans="1:28" ht="13" x14ac:dyDescent="0.15">
      <c r="A201" s="19"/>
      <c r="B201" s="19"/>
      <c r="C201" s="19"/>
      <c r="D201" s="19"/>
      <c r="E201" s="16"/>
      <c r="F201" s="16"/>
      <c r="G201" s="16"/>
      <c r="H201" s="16"/>
      <c r="I201" s="16"/>
      <c r="J201" s="16"/>
      <c r="K201" s="16"/>
      <c r="L201" s="19"/>
      <c r="M201" s="19"/>
      <c r="N201" s="19"/>
      <c r="O201" s="19"/>
      <c r="P201" s="19"/>
      <c r="Q201" s="19"/>
      <c r="R201" s="19"/>
      <c r="S201" s="19"/>
      <c r="T201" s="19"/>
      <c r="U201" s="19"/>
      <c r="V201" s="19"/>
      <c r="W201" s="19"/>
      <c r="X201" s="19"/>
      <c r="Y201" s="19"/>
      <c r="Z201" s="19"/>
      <c r="AA201" s="19"/>
      <c r="AB201" s="19"/>
    </row>
    <row r="202" spans="1:28" ht="13" x14ac:dyDescent="0.15">
      <c r="A202" s="19"/>
      <c r="B202" s="19"/>
      <c r="C202" s="19"/>
      <c r="D202" s="19"/>
      <c r="E202" s="16"/>
      <c r="F202" s="16"/>
      <c r="G202" s="16"/>
      <c r="H202" s="16"/>
      <c r="I202" s="16"/>
      <c r="J202" s="16"/>
      <c r="K202" s="16"/>
      <c r="L202" s="19"/>
      <c r="M202" s="19"/>
      <c r="N202" s="19"/>
      <c r="O202" s="19"/>
      <c r="P202" s="19"/>
      <c r="Q202" s="19"/>
      <c r="R202" s="19"/>
      <c r="S202" s="19"/>
      <c r="T202" s="19"/>
      <c r="U202" s="19"/>
      <c r="V202" s="19"/>
      <c r="W202" s="19"/>
      <c r="X202" s="19"/>
      <c r="Y202" s="19"/>
      <c r="Z202" s="19"/>
      <c r="AA202" s="19"/>
      <c r="AB202" s="19"/>
    </row>
    <row r="203" spans="1:28" ht="13" x14ac:dyDescent="0.15">
      <c r="A203" s="19"/>
      <c r="B203" s="19"/>
      <c r="C203" s="19"/>
      <c r="D203" s="19"/>
      <c r="E203" s="16"/>
      <c r="F203" s="16"/>
      <c r="G203" s="16"/>
      <c r="H203" s="16"/>
      <c r="I203" s="16"/>
      <c r="J203" s="16"/>
      <c r="K203" s="16"/>
      <c r="L203" s="19"/>
      <c r="M203" s="19"/>
      <c r="N203" s="19"/>
      <c r="O203" s="19"/>
      <c r="P203" s="19"/>
      <c r="Q203" s="19"/>
      <c r="R203" s="19"/>
      <c r="S203" s="19"/>
      <c r="T203" s="19"/>
      <c r="U203" s="19"/>
      <c r="V203" s="19"/>
      <c r="W203" s="19"/>
      <c r="X203" s="19"/>
      <c r="Y203" s="19"/>
      <c r="Z203" s="19"/>
      <c r="AA203" s="19"/>
      <c r="AB203" s="19"/>
    </row>
    <row r="204" spans="1:28" ht="13" x14ac:dyDescent="0.15">
      <c r="A204" s="19"/>
      <c r="B204" s="19"/>
      <c r="C204" s="19"/>
      <c r="D204" s="19"/>
      <c r="E204" s="16"/>
      <c r="F204" s="16"/>
      <c r="G204" s="16"/>
      <c r="H204" s="16"/>
      <c r="I204" s="16"/>
      <c r="J204" s="16"/>
      <c r="K204" s="16"/>
      <c r="L204" s="19"/>
      <c r="M204" s="19"/>
      <c r="N204" s="19"/>
      <c r="O204" s="19"/>
      <c r="P204" s="19"/>
      <c r="Q204" s="19"/>
      <c r="R204" s="19"/>
      <c r="S204" s="19"/>
      <c r="T204" s="19"/>
      <c r="U204" s="19"/>
      <c r="V204" s="19"/>
      <c r="W204" s="19"/>
      <c r="X204" s="19"/>
      <c r="Y204" s="19"/>
      <c r="Z204" s="19"/>
      <c r="AA204" s="19"/>
      <c r="AB204" s="19"/>
    </row>
    <row r="205" spans="1:28" ht="13" x14ac:dyDescent="0.15">
      <c r="A205" s="19"/>
      <c r="B205" s="19"/>
      <c r="C205" s="19"/>
      <c r="D205" s="19"/>
      <c r="E205" s="16"/>
      <c r="F205" s="16"/>
      <c r="G205" s="16"/>
      <c r="H205" s="16"/>
      <c r="I205" s="16"/>
      <c r="J205" s="16"/>
      <c r="K205" s="16"/>
      <c r="L205" s="19"/>
      <c r="M205" s="19"/>
      <c r="N205" s="19"/>
      <c r="O205" s="19"/>
      <c r="P205" s="19"/>
      <c r="Q205" s="19"/>
      <c r="R205" s="19"/>
      <c r="S205" s="19"/>
      <c r="T205" s="19"/>
      <c r="U205" s="19"/>
      <c r="V205" s="19"/>
      <c r="W205" s="19"/>
      <c r="X205" s="19"/>
      <c r="Y205" s="19"/>
      <c r="Z205" s="19"/>
      <c r="AA205" s="19"/>
      <c r="AB205" s="19"/>
    </row>
    <row r="206" spans="1:28" ht="13" x14ac:dyDescent="0.15">
      <c r="A206" s="19"/>
      <c r="B206" s="19"/>
      <c r="C206" s="19"/>
      <c r="D206" s="19"/>
      <c r="E206" s="16"/>
      <c r="F206" s="16"/>
      <c r="G206" s="16"/>
      <c r="H206" s="16"/>
      <c r="I206" s="16"/>
      <c r="J206" s="16"/>
      <c r="K206" s="16"/>
      <c r="L206" s="19"/>
      <c r="M206" s="19"/>
      <c r="N206" s="19"/>
      <c r="O206" s="19"/>
      <c r="P206" s="19"/>
      <c r="Q206" s="19"/>
      <c r="R206" s="19"/>
      <c r="S206" s="19"/>
      <c r="T206" s="19"/>
      <c r="U206" s="19"/>
      <c r="V206" s="19"/>
      <c r="W206" s="19"/>
      <c r="X206" s="19"/>
      <c r="Y206" s="19"/>
      <c r="Z206" s="19"/>
      <c r="AA206" s="19"/>
      <c r="AB206" s="19"/>
    </row>
    <row r="207" spans="1:28" ht="13" x14ac:dyDescent="0.15">
      <c r="A207" s="19"/>
      <c r="B207" s="19"/>
      <c r="C207" s="19"/>
      <c r="D207" s="19"/>
      <c r="E207" s="16"/>
      <c r="F207" s="16"/>
      <c r="G207" s="16"/>
      <c r="H207" s="16"/>
      <c r="I207" s="16"/>
      <c r="J207" s="16"/>
      <c r="K207" s="16"/>
      <c r="L207" s="19"/>
      <c r="M207" s="19"/>
      <c r="N207" s="19"/>
      <c r="O207" s="19"/>
      <c r="P207" s="19"/>
      <c r="Q207" s="19"/>
      <c r="R207" s="19"/>
      <c r="S207" s="19"/>
      <c r="T207" s="19"/>
      <c r="U207" s="19"/>
      <c r="V207" s="19"/>
      <c r="W207" s="19"/>
      <c r="X207" s="19"/>
      <c r="Y207" s="19"/>
      <c r="Z207" s="19"/>
      <c r="AA207" s="19"/>
      <c r="AB207" s="19"/>
    </row>
    <row r="208" spans="1:28" ht="13" x14ac:dyDescent="0.15">
      <c r="A208" s="19"/>
      <c r="B208" s="19"/>
      <c r="C208" s="19"/>
      <c r="D208" s="19"/>
      <c r="E208" s="16"/>
      <c r="F208" s="16"/>
      <c r="G208" s="16"/>
      <c r="H208" s="16"/>
      <c r="I208" s="16"/>
      <c r="J208" s="16"/>
      <c r="K208" s="16"/>
      <c r="L208" s="19"/>
      <c r="M208" s="19"/>
      <c r="N208" s="19"/>
      <c r="O208" s="19"/>
      <c r="P208" s="19"/>
      <c r="Q208" s="19"/>
      <c r="R208" s="19"/>
      <c r="S208" s="19"/>
      <c r="T208" s="19"/>
      <c r="U208" s="19"/>
      <c r="V208" s="19"/>
      <c r="W208" s="19"/>
      <c r="X208" s="19"/>
      <c r="Y208" s="19"/>
      <c r="Z208" s="19"/>
      <c r="AA208" s="19"/>
      <c r="AB208" s="19"/>
    </row>
    <row r="209" spans="1:28" ht="13" x14ac:dyDescent="0.15">
      <c r="A209" s="19"/>
      <c r="B209" s="19"/>
      <c r="C209" s="19"/>
      <c r="D209" s="19"/>
      <c r="E209" s="16"/>
      <c r="F209" s="16"/>
      <c r="G209" s="16"/>
      <c r="H209" s="16"/>
      <c r="I209" s="16"/>
      <c r="J209" s="16"/>
      <c r="K209" s="16"/>
      <c r="L209" s="19"/>
      <c r="M209" s="19"/>
      <c r="N209" s="19"/>
      <c r="O209" s="19"/>
      <c r="P209" s="19"/>
      <c r="Q209" s="19"/>
      <c r="R209" s="19"/>
      <c r="S209" s="19"/>
      <c r="T209" s="19"/>
      <c r="U209" s="19"/>
      <c r="V209" s="19"/>
      <c r="W209" s="19"/>
      <c r="X209" s="19"/>
      <c r="Y209" s="19"/>
      <c r="Z209" s="19"/>
      <c r="AA209" s="19"/>
      <c r="AB209" s="19"/>
    </row>
    <row r="210" spans="1:28" ht="13" x14ac:dyDescent="0.15">
      <c r="A210" s="19"/>
      <c r="B210" s="19"/>
      <c r="C210" s="19"/>
      <c r="D210" s="19"/>
      <c r="E210" s="16"/>
      <c r="F210" s="16"/>
      <c r="G210" s="16"/>
      <c r="H210" s="16"/>
      <c r="I210" s="16"/>
      <c r="J210" s="16"/>
      <c r="K210" s="16"/>
      <c r="L210" s="19"/>
      <c r="M210" s="19"/>
      <c r="N210" s="19"/>
      <c r="O210" s="19"/>
      <c r="P210" s="19"/>
      <c r="Q210" s="19"/>
      <c r="R210" s="19"/>
      <c r="S210" s="19"/>
      <c r="T210" s="19"/>
      <c r="U210" s="19"/>
      <c r="V210" s="19"/>
      <c r="W210" s="19"/>
      <c r="X210" s="19"/>
      <c r="Y210" s="19"/>
      <c r="Z210" s="19"/>
      <c r="AA210" s="19"/>
      <c r="AB210" s="19"/>
    </row>
    <row r="211" spans="1:28" ht="13" x14ac:dyDescent="0.15">
      <c r="A211" s="19"/>
      <c r="B211" s="19"/>
      <c r="C211" s="19"/>
      <c r="D211" s="19"/>
      <c r="E211" s="16"/>
      <c r="F211" s="16"/>
      <c r="G211" s="16"/>
      <c r="H211" s="16"/>
      <c r="I211" s="16"/>
      <c r="J211" s="16"/>
      <c r="K211" s="16"/>
      <c r="L211" s="19"/>
      <c r="M211" s="19"/>
      <c r="N211" s="19"/>
      <c r="O211" s="19"/>
      <c r="P211" s="19"/>
      <c r="Q211" s="19"/>
      <c r="R211" s="19"/>
      <c r="S211" s="19"/>
      <c r="T211" s="19"/>
      <c r="U211" s="19"/>
      <c r="V211" s="19"/>
      <c r="W211" s="19"/>
      <c r="X211" s="19"/>
      <c r="Y211" s="19"/>
      <c r="Z211" s="19"/>
      <c r="AA211" s="19"/>
      <c r="AB211" s="19"/>
    </row>
    <row r="212" spans="1:28" ht="13" x14ac:dyDescent="0.15">
      <c r="A212" s="19"/>
      <c r="B212" s="19"/>
      <c r="C212" s="19"/>
      <c r="D212" s="19"/>
      <c r="E212" s="16"/>
      <c r="F212" s="16"/>
      <c r="G212" s="16"/>
      <c r="H212" s="16"/>
      <c r="I212" s="16"/>
      <c r="J212" s="16"/>
      <c r="K212" s="16"/>
      <c r="L212" s="19"/>
      <c r="M212" s="19"/>
      <c r="N212" s="19"/>
      <c r="O212" s="19"/>
      <c r="P212" s="19"/>
      <c r="Q212" s="19"/>
      <c r="R212" s="19"/>
      <c r="S212" s="19"/>
      <c r="T212" s="19"/>
      <c r="U212" s="19"/>
      <c r="V212" s="19"/>
      <c r="W212" s="19"/>
      <c r="X212" s="19"/>
      <c r="Y212" s="19"/>
      <c r="Z212" s="19"/>
      <c r="AA212" s="19"/>
      <c r="AB212" s="19"/>
    </row>
    <row r="213" spans="1:28" ht="13" x14ac:dyDescent="0.15">
      <c r="A213" s="19"/>
      <c r="B213" s="19"/>
      <c r="C213" s="19"/>
      <c r="D213" s="19"/>
      <c r="E213" s="16"/>
      <c r="F213" s="16"/>
      <c r="G213" s="16"/>
      <c r="H213" s="16"/>
      <c r="I213" s="16"/>
      <c r="J213" s="16"/>
      <c r="K213" s="16"/>
      <c r="L213" s="19"/>
      <c r="M213" s="19"/>
      <c r="N213" s="19"/>
      <c r="O213" s="19"/>
      <c r="P213" s="19"/>
      <c r="Q213" s="19"/>
      <c r="R213" s="19"/>
      <c r="S213" s="19"/>
      <c r="T213" s="19"/>
      <c r="U213" s="19"/>
      <c r="V213" s="19"/>
      <c r="W213" s="19"/>
      <c r="X213" s="19"/>
      <c r="Y213" s="19"/>
      <c r="Z213" s="19"/>
      <c r="AA213" s="19"/>
      <c r="AB213" s="19"/>
    </row>
    <row r="214" spans="1:28" ht="13" x14ac:dyDescent="0.15">
      <c r="A214" s="19"/>
      <c r="B214" s="19"/>
      <c r="C214" s="19"/>
      <c r="D214" s="19"/>
      <c r="E214" s="16"/>
      <c r="F214" s="16"/>
      <c r="G214" s="16"/>
      <c r="H214" s="16"/>
      <c r="I214" s="16"/>
      <c r="J214" s="16"/>
      <c r="K214" s="16"/>
      <c r="L214" s="19"/>
      <c r="M214" s="19"/>
      <c r="N214" s="19"/>
      <c r="O214" s="19"/>
      <c r="P214" s="19"/>
      <c r="Q214" s="19"/>
      <c r="R214" s="19"/>
      <c r="S214" s="19"/>
      <c r="T214" s="19"/>
      <c r="U214" s="19"/>
      <c r="V214" s="19"/>
      <c r="W214" s="19"/>
      <c r="X214" s="19"/>
      <c r="Y214" s="19"/>
      <c r="Z214" s="19"/>
      <c r="AA214" s="19"/>
      <c r="AB214" s="19"/>
    </row>
    <row r="215" spans="1:28" ht="13" x14ac:dyDescent="0.15">
      <c r="A215" s="19"/>
      <c r="B215" s="19"/>
      <c r="C215" s="19"/>
      <c r="D215" s="19"/>
      <c r="E215" s="16"/>
      <c r="F215" s="16"/>
      <c r="G215" s="16"/>
      <c r="H215" s="16"/>
      <c r="I215" s="16"/>
      <c r="J215" s="16"/>
      <c r="K215" s="16"/>
      <c r="L215" s="19"/>
      <c r="M215" s="19"/>
      <c r="N215" s="19"/>
      <c r="O215" s="19"/>
      <c r="P215" s="19"/>
      <c r="Q215" s="19"/>
      <c r="R215" s="19"/>
      <c r="S215" s="19"/>
      <c r="T215" s="19"/>
      <c r="U215" s="19"/>
      <c r="V215" s="19"/>
      <c r="W215" s="19"/>
      <c r="X215" s="19"/>
      <c r="Y215" s="19"/>
      <c r="Z215" s="19"/>
      <c r="AA215" s="19"/>
      <c r="AB215" s="19"/>
    </row>
    <row r="216" spans="1:28" ht="13" x14ac:dyDescent="0.15">
      <c r="A216" s="19"/>
      <c r="B216" s="19"/>
      <c r="C216" s="19"/>
      <c r="D216" s="19"/>
      <c r="E216" s="16"/>
      <c r="F216" s="16"/>
      <c r="G216" s="16"/>
      <c r="H216" s="16"/>
      <c r="I216" s="16"/>
      <c r="J216" s="16"/>
      <c r="K216" s="16"/>
      <c r="L216" s="19"/>
      <c r="M216" s="19"/>
      <c r="N216" s="19"/>
      <c r="O216" s="19"/>
      <c r="P216" s="19"/>
      <c r="Q216" s="19"/>
      <c r="R216" s="19"/>
      <c r="S216" s="19"/>
      <c r="T216" s="19"/>
      <c r="U216" s="19"/>
      <c r="V216" s="19"/>
      <c r="W216" s="19"/>
      <c r="X216" s="19"/>
      <c r="Y216" s="19"/>
      <c r="Z216" s="19"/>
      <c r="AA216" s="19"/>
      <c r="AB216" s="19"/>
    </row>
    <row r="217" spans="1:28" ht="13" x14ac:dyDescent="0.15">
      <c r="A217" s="19"/>
      <c r="B217" s="19"/>
      <c r="C217" s="19"/>
      <c r="D217" s="19"/>
      <c r="E217" s="16"/>
      <c r="F217" s="16"/>
      <c r="G217" s="16"/>
      <c r="H217" s="16"/>
      <c r="I217" s="16"/>
      <c r="J217" s="16"/>
      <c r="K217" s="16"/>
      <c r="L217" s="19"/>
      <c r="M217" s="19"/>
      <c r="N217" s="19"/>
      <c r="O217" s="19"/>
      <c r="P217" s="19"/>
      <c r="Q217" s="19"/>
      <c r="R217" s="19"/>
      <c r="S217" s="19"/>
      <c r="T217" s="19"/>
      <c r="U217" s="19"/>
      <c r="V217" s="19"/>
      <c r="W217" s="19"/>
      <c r="X217" s="19"/>
      <c r="Y217" s="19"/>
      <c r="Z217" s="19"/>
      <c r="AA217" s="19"/>
      <c r="AB217" s="19"/>
    </row>
    <row r="218" spans="1:28" ht="13" x14ac:dyDescent="0.15">
      <c r="A218" s="19"/>
      <c r="B218" s="19"/>
      <c r="C218" s="19"/>
      <c r="D218" s="19"/>
      <c r="E218" s="16"/>
      <c r="F218" s="16"/>
      <c r="G218" s="16"/>
      <c r="H218" s="16"/>
      <c r="I218" s="16"/>
      <c r="J218" s="16"/>
      <c r="K218" s="16"/>
      <c r="L218" s="19"/>
      <c r="M218" s="19"/>
      <c r="N218" s="19"/>
      <c r="O218" s="19"/>
      <c r="P218" s="19"/>
      <c r="Q218" s="19"/>
      <c r="R218" s="19"/>
      <c r="S218" s="19"/>
      <c r="T218" s="19"/>
      <c r="U218" s="19"/>
      <c r="V218" s="19"/>
      <c r="W218" s="19"/>
      <c r="X218" s="19"/>
      <c r="Y218" s="19"/>
      <c r="Z218" s="19"/>
      <c r="AA218" s="19"/>
      <c r="AB218" s="19"/>
    </row>
    <row r="219" spans="1:28" ht="13" x14ac:dyDescent="0.15">
      <c r="A219" s="19"/>
      <c r="B219" s="19"/>
      <c r="C219" s="19"/>
      <c r="D219" s="19"/>
      <c r="E219" s="16"/>
      <c r="F219" s="16"/>
      <c r="G219" s="16"/>
      <c r="H219" s="16"/>
      <c r="I219" s="16"/>
      <c r="J219" s="16"/>
      <c r="K219" s="16"/>
      <c r="L219" s="19"/>
      <c r="M219" s="19"/>
      <c r="N219" s="19"/>
      <c r="O219" s="19"/>
      <c r="P219" s="19"/>
      <c r="Q219" s="19"/>
      <c r="R219" s="19"/>
      <c r="S219" s="19"/>
      <c r="T219" s="19"/>
      <c r="U219" s="19"/>
      <c r="V219" s="19"/>
      <c r="W219" s="19"/>
      <c r="X219" s="19"/>
      <c r="Y219" s="19"/>
      <c r="Z219" s="19"/>
      <c r="AA219" s="19"/>
      <c r="AB219" s="19"/>
    </row>
    <row r="220" spans="1:28" ht="13" x14ac:dyDescent="0.15">
      <c r="A220" s="19"/>
      <c r="B220" s="19"/>
      <c r="C220" s="19"/>
      <c r="D220" s="19"/>
      <c r="E220" s="16"/>
      <c r="F220" s="16"/>
      <c r="G220" s="16"/>
      <c r="H220" s="16"/>
      <c r="I220" s="16"/>
      <c r="J220" s="16"/>
      <c r="K220" s="16"/>
      <c r="L220" s="19"/>
      <c r="M220" s="19"/>
      <c r="N220" s="19"/>
      <c r="O220" s="19"/>
      <c r="P220" s="19"/>
      <c r="Q220" s="19"/>
      <c r="R220" s="19"/>
      <c r="S220" s="19"/>
      <c r="T220" s="19"/>
      <c r="U220" s="19"/>
      <c r="V220" s="19"/>
      <c r="W220" s="19"/>
      <c r="X220" s="19"/>
      <c r="Y220" s="19"/>
      <c r="Z220" s="19"/>
      <c r="AA220" s="19"/>
      <c r="AB220" s="19"/>
    </row>
    <row r="221" spans="1:28" ht="13" x14ac:dyDescent="0.15">
      <c r="A221" s="19"/>
      <c r="B221" s="19"/>
      <c r="C221" s="19"/>
      <c r="D221" s="19"/>
      <c r="E221" s="16"/>
      <c r="F221" s="16"/>
      <c r="G221" s="16"/>
      <c r="H221" s="16"/>
      <c r="I221" s="16"/>
      <c r="J221" s="16"/>
      <c r="K221" s="16"/>
      <c r="L221" s="19"/>
      <c r="M221" s="19"/>
      <c r="N221" s="19"/>
      <c r="O221" s="19"/>
      <c r="P221" s="19"/>
      <c r="Q221" s="19"/>
      <c r="R221" s="19"/>
      <c r="S221" s="19"/>
      <c r="T221" s="19"/>
      <c r="U221" s="19"/>
      <c r="V221" s="19"/>
      <c r="W221" s="19"/>
      <c r="X221" s="19"/>
      <c r="Y221" s="19"/>
      <c r="Z221" s="19"/>
      <c r="AA221" s="19"/>
      <c r="AB221" s="19"/>
    </row>
    <row r="222" spans="1:28" ht="13" x14ac:dyDescent="0.15">
      <c r="A222" s="19"/>
      <c r="B222" s="19"/>
      <c r="C222" s="19"/>
      <c r="D222" s="19"/>
      <c r="E222" s="16"/>
      <c r="F222" s="16"/>
      <c r="G222" s="16"/>
      <c r="H222" s="16"/>
      <c r="I222" s="16"/>
      <c r="J222" s="16"/>
      <c r="K222" s="16"/>
      <c r="L222" s="19"/>
      <c r="M222" s="19"/>
      <c r="N222" s="19"/>
      <c r="O222" s="19"/>
      <c r="P222" s="19"/>
      <c r="Q222" s="19"/>
      <c r="R222" s="19"/>
      <c r="S222" s="19"/>
      <c r="T222" s="19"/>
      <c r="U222" s="19"/>
      <c r="V222" s="19"/>
      <c r="W222" s="19"/>
      <c r="X222" s="19"/>
      <c r="Y222" s="19"/>
      <c r="Z222" s="19"/>
      <c r="AA222" s="19"/>
      <c r="AB222" s="19"/>
    </row>
    <row r="223" spans="1:28" ht="13" x14ac:dyDescent="0.15">
      <c r="A223" s="19"/>
      <c r="B223" s="19"/>
      <c r="C223" s="19"/>
      <c r="D223" s="19"/>
      <c r="E223" s="16"/>
      <c r="F223" s="16"/>
      <c r="G223" s="16"/>
      <c r="H223" s="16"/>
      <c r="I223" s="16"/>
      <c r="J223" s="16"/>
      <c r="K223" s="16"/>
      <c r="L223" s="19"/>
      <c r="M223" s="19"/>
      <c r="N223" s="19"/>
      <c r="O223" s="19"/>
      <c r="P223" s="19"/>
      <c r="Q223" s="19"/>
      <c r="R223" s="19"/>
      <c r="S223" s="19"/>
      <c r="T223" s="19"/>
      <c r="U223" s="19"/>
      <c r="V223" s="19"/>
      <c r="W223" s="19"/>
      <c r="X223" s="19"/>
      <c r="Y223" s="19"/>
      <c r="Z223" s="19"/>
      <c r="AA223" s="19"/>
      <c r="AB223" s="19"/>
    </row>
    <row r="224" spans="1:28" ht="13" x14ac:dyDescent="0.15">
      <c r="A224" s="19"/>
      <c r="B224" s="19"/>
      <c r="C224" s="19"/>
      <c r="D224" s="19"/>
      <c r="E224" s="16"/>
      <c r="F224" s="16"/>
      <c r="G224" s="16"/>
      <c r="H224" s="16"/>
      <c r="I224" s="16"/>
      <c r="J224" s="16"/>
      <c r="K224" s="16"/>
      <c r="L224" s="19"/>
      <c r="M224" s="19"/>
      <c r="N224" s="19"/>
      <c r="O224" s="19"/>
      <c r="P224" s="19"/>
      <c r="Q224" s="19"/>
      <c r="R224" s="19"/>
      <c r="S224" s="19"/>
      <c r="T224" s="19"/>
      <c r="U224" s="19"/>
      <c r="V224" s="19"/>
      <c r="W224" s="19"/>
      <c r="X224" s="19"/>
      <c r="Y224" s="19"/>
      <c r="Z224" s="19"/>
      <c r="AA224" s="19"/>
      <c r="AB224" s="19"/>
    </row>
    <row r="225" spans="1:28" ht="13" x14ac:dyDescent="0.15">
      <c r="A225" s="19"/>
      <c r="B225" s="19"/>
      <c r="C225" s="19"/>
      <c r="D225" s="19"/>
      <c r="E225" s="16"/>
      <c r="F225" s="16"/>
      <c r="G225" s="16"/>
      <c r="H225" s="16"/>
      <c r="I225" s="16"/>
      <c r="J225" s="16"/>
      <c r="K225" s="16"/>
      <c r="L225" s="19"/>
      <c r="M225" s="19"/>
      <c r="N225" s="19"/>
      <c r="O225" s="19"/>
      <c r="P225" s="19"/>
      <c r="Q225" s="19"/>
      <c r="R225" s="19"/>
      <c r="S225" s="19"/>
      <c r="T225" s="19"/>
      <c r="U225" s="19"/>
      <c r="V225" s="19"/>
      <c r="W225" s="19"/>
      <c r="X225" s="19"/>
      <c r="Y225" s="19"/>
      <c r="Z225" s="19"/>
      <c r="AA225" s="19"/>
      <c r="AB225" s="19"/>
    </row>
    <row r="226" spans="1:28" ht="13" x14ac:dyDescent="0.15">
      <c r="A226" s="19"/>
      <c r="B226" s="19"/>
      <c r="C226" s="19"/>
      <c r="D226" s="19"/>
      <c r="E226" s="16"/>
      <c r="F226" s="16"/>
      <c r="G226" s="16"/>
      <c r="H226" s="16"/>
      <c r="I226" s="16"/>
      <c r="J226" s="16"/>
      <c r="K226" s="16"/>
      <c r="L226" s="19"/>
      <c r="M226" s="19"/>
      <c r="N226" s="19"/>
      <c r="O226" s="19"/>
      <c r="P226" s="19"/>
      <c r="Q226" s="19"/>
      <c r="R226" s="19"/>
      <c r="S226" s="19"/>
      <c r="T226" s="19"/>
      <c r="U226" s="19"/>
      <c r="V226" s="19"/>
      <c r="W226" s="19"/>
      <c r="X226" s="19"/>
      <c r="Y226" s="19"/>
      <c r="Z226" s="19"/>
      <c r="AA226" s="19"/>
      <c r="AB226" s="19"/>
    </row>
    <row r="227" spans="1:28" ht="13" x14ac:dyDescent="0.15">
      <c r="A227" s="19"/>
      <c r="B227" s="19"/>
      <c r="C227" s="19"/>
      <c r="D227" s="19"/>
      <c r="E227" s="16"/>
      <c r="F227" s="16"/>
      <c r="G227" s="16"/>
      <c r="H227" s="16"/>
      <c r="I227" s="16"/>
      <c r="J227" s="16"/>
      <c r="K227" s="16"/>
      <c r="L227" s="19"/>
      <c r="M227" s="19"/>
      <c r="N227" s="19"/>
      <c r="O227" s="19"/>
      <c r="P227" s="19"/>
      <c r="Q227" s="19"/>
      <c r="R227" s="19"/>
      <c r="S227" s="19"/>
      <c r="T227" s="19"/>
      <c r="U227" s="19"/>
      <c r="V227" s="19"/>
      <c r="W227" s="19"/>
      <c r="X227" s="19"/>
      <c r="Y227" s="19"/>
      <c r="Z227" s="19"/>
      <c r="AA227" s="19"/>
      <c r="AB227" s="19"/>
    </row>
    <row r="228" spans="1:28" ht="13" x14ac:dyDescent="0.15">
      <c r="A228" s="19"/>
      <c r="B228" s="19"/>
      <c r="C228" s="19"/>
      <c r="D228" s="19"/>
      <c r="E228" s="16"/>
      <c r="F228" s="16"/>
      <c r="G228" s="16"/>
      <c r="H228" s="16"/>
      <c r="I228" s="16"/>
      <c r="J228" s="16"/>
      <c r="K228" s="16"/>
      <c r="L228" s="19"/>
      <c r="M228" s="19"/>
      <c r="N228" s="19"/>
      <c r="O228" s="19"/>
      <c r="P228" s="19"/>
      <c r="Q228" s="19"/>
      <c r="R228" s="19"/>
      <c r="S228" s="19"/>
      <c r="T228" s="19"/>
      <c r="U228" s="19"/>
      <c r="V228" s="19"/>
      <c r="W228" s="19"/>
      <c r="X228" s="19"/>
      <c r="Y228" s="19"/>
      <c r="Z228" s="19"/>
      <c r="AA228" s="19"/>
      <c r="AB228" s="19"/>
    </row>
    <row r="229" spans="1:28" ht="13" x14ac:dyDescent="0.15">
      <c r="A229" s="19"/>
      <c r="B229" s="19"/>
      <c r="C229" s="19"/>
      <c r="D229" s="19"/>
      <c r="E229" s="16"/>
      <c r="F229" s="16"/>
      <c r="G229" s="16"/>
      <c r="H229" s="16"/>
      <c r="I229" s="16"/>
      <c r="J229" s="16"/>
      <c r="K229" s="16"/>
      <c r="L229" s="19"/>
      <c r="M229" s="19"/>
      <c r="N229" s="19"/>
      <c r="O229" s="19"/>
      <c r="P229" s="19"/>
      <c r="Q229" s="19"/>
      <c r="R229" s="19"/>
      <c r="S229" s="19"/>
      <c r="T229" s="19"/>
      <c r="U229" s="19"/>
      <c r="V229" s="19"/>
      <c r="W229" s="19"/>
      <c r="X229" s="19"/>
      <c r="Y229" s="19"/>
      <c r="Z229" s="19"/>
      <c r="AA229" s="19"/>
      <c r="AB229" s="19"/>
    </row>
    <row r="230" spans="1:28" ht="13" x14ac:dyDescent="0.15">
      <c r="A230" s="19"/>
      <c r="B230" s="19"/>
      <c r="C230" s="19"/>
      <c r="D230" s="19"/>
      <c r="E230" s="16"/>
      <c r="F230" s="16"/>
      <c r="G230" s="16"/>
      <c r="H230" s="16"/>
      <c r="I230" s="16"/>
      <c r="J230" s="16"/>
      <c r="K230" s="16"/>
      <c r="L230" s="19"/>
      <c r="M230" s="19"/>
      <c r="N230" s="19"/>
      <c r="O230" s="19"/>
      <c r="P230" s="19"/>
      <c r="Q230" s="19"/>
      <c r="R230" s="19"/>
      <c r="S230" s="19"/>
      <c r="T230" s="19"/>
      <c r="U230" s="19"/>
      <c r="V230" s="19"/>
      <c r="W230" s="19"/>
      <c r="X230" s="19"/>
      <c r="Y230" s="19"/>
      <c r="Z230" s="19"/>
      <c r="AA230" s="19"/>
      <c r="AB230" s="19"/>
    </row>
    <row r="231" spans="1:28" ht="13" x14ac:dyDescent="0.15">
      <c r="A231" s="19"/>
      <c r="B231" s="19"/>
      <c r="C231" s="19"/>
      <c r="D231" s="19"/>
      <c r="E231" s="16"/>
      <c r="F231" s="16"/>
      <c r="G231" s="16"/>
      <c r="H231" s="16"/>
      <c r="I231" s="16"/>
      <c r="J231" s="16"/>
      <c r="K231" s="16"/>
      <c r="L231" s="19"/>
      <c r="M231" s="19"/>
      <c r="N231" s="19"/>
      <c r="O231" s="19"/>
      <c r="P231" s="19"/>
      <c r="Q231" s="19"/>
      <c r="R231" s="19"/>
      <c r="S231" s="19"/>
      <c r="T231" s="19"/>
      <c r="U231" s="19"/>
      <c r="V231" s="19"/>
      <c r="W231" s="19"/>
      <c r="X231" s="19"/>
      <c r="Y231" s="19"/>
      <c r="Z231" s="19"/>
      <c r="AA231" s="19"/>
      <c r="AB231" s="19"/>
    </row>
    <row r="232" spans="1:28" ht="13" x14ac:dyDescent="0.15">
      <c r="A232" s="19"/>
      <c r="B232" s="19"/>
      <c r="C232" s="19"/>
      <c r="D232" s="19"/>
      <c r="E232" s="16"/>
      <c r="F232" s="16"/>
      <c r="G232" s="16"/>
      <c r="H232" s="16"/>
      <c r="I232" s="16"/>
      <c r="J232" s="16"/>
      <c r="K232" s="16"/>
      <c r="L232" s="19"/>
      <c r="M232" s="19"/>
      <c r="N232" s="19"/>
      <c r="O232" s="19"/>
      <c r="P232" s="19"/>
      <c r="Q232" s="19"/>
      <c r="R232" s="19"/>
      <c r="S232" s="19"/>
      <c r="T232" s="19"/>
      <c r="U232" s="19"/>
      <c r="V232" s="19"/>
      <c r="W232" s="19"/>
      <c r="X232" s="19"/>
      <c r="Y232" s="19"/>
      <c r="Z232" s="19"/>
      <c r="AA232" s="19"/>
      <c r="AB232" s="19"/>
    </row>
    <row r="233" spans="1:28" ht="13" x14ac:dyDescent="0.15">
      <c r="A233" s="19"/>
      <c r="B233" s="19"/>
      <c r="C233" s="19"/>
      <c r="D233" s="19"/>
      <c r="E233" s="16"/>
      <c r="F233" s="16"/>
      <c r="G233" s="16"/>
      <c r="H233" s="16"/>
      <c r="I233" s="16"/>
      <c r="J233" s="16"/>
      <c r="K233" s="16"/>
      <c r="L233" s="19"/>
      <c r="M233" s="19"/>
      <c r="N233" s="19"/>
      <c r="O233" s="19"/>
      <c r="P233" s="19"/>
      <c r="Q233" s="19"/>
      <c r="R233" s="19"/>
      <c r="S233" s="19"/>
      <c r="T233" s="19"/>
      <c r="U233" s="19"/>
      <c r="V233" s="19"/>
      <c r="W233" s="19"/>
      <c r="X233" s="19"/>
      <c r="Y233" s="19"/>
      <c r="Z233" s="19"/>
      <c r="AA233" s="19"/>
      <c r="AB233" s="19"/>
    </row>
    <row r="234" spans="1:28" ht="13" x14ac:dyDescent="0.15">
      <c r="A234" s="19"/>
      <c r="B234" s="19"/>
      <c r="C234" s="19"/>
      <c r="D234" s="19"/>
      <c r="E234" s="16"/>
      <c r="F234" s="16"/>
      <c r="G234" s="16"/>
      <c r="H234" s="16"/>
      <c r="I234" s="16"/>
      <c r="J234" s="16"/>
      <c r="K234" s="16"/>
      <c r="L234" s="19"/>
      <c r="M234" s="19"/>
      <c r="N234" s="19"/>
      <c r="O234" s="19"/>
      <c r="P234" s="19"/>
      <c r="Q234" s="19"/>
      <c r="R234" s="19"/>
      <c r="S234" s="19"/>
      <c r="T234" s="19"/>
      <c r="U234" s="19"/>
      <c r="V234" s="19"/>
      <c r="W234" s="19"/>
      <c r="X234" s="19"/>
      <c r="Y234" s="19"/>
      <c r="Z234" s="19"/>
      <c r="AA234" s="19"/>
      <c r="AB234" s="19"/>
    </row>
    <row r="235" spans="1:28" ht="13" x14ac:dyDescent="0.15">
      <c r="A235" s="19"/>
      <c r="B235" s="19"/>
      <c r="C235" s="19"/>
      <c r="D235" s="19"/>
      <c r="E235" s="16"/>
      <c r="F235" s="16"/>
      <c r="G235" s="16"/>
      <c r="H235" s="16"/>
      <c r="I235" s="16"/>
      <c r="J235" s="16"/>
      <c r="K235" s="16"/>
      <c r="L235" s="19"/>
      <c r="M235" s="19"/>
      <c r="N235" s="19"/>
      <c r="O235" s="19"/>
      <c r="P235" s="19"/>
      <c r="Q235" s="19"/>
      <c r="R235" s="19"/>
      <c r="S235" s="19"/>
      <c r="T235" s="19"/>
      <c r="U235" s="19"/>
      <c r="V235" s="19"/>
      <c r="W235" s="19"/>
      <c r="X235" s="19"/>
      <c r="Y235" s="19"/>
      <c r="Z235" s="19"/>
      <c r="AA235" s="19"/>
      <c r="AB235" s="19"/>
    </row>
    <row r="236" spans="1:28" ht="13" x14ac:dyDescent="0.15">
      <c r="A236" s="19"/>
      <c r="B236" s="19"/>
      <c r="C236" s="19"/>
      <c r="D236" s="19"/>
      <c r="E236" s="16"/>
      <c r="F236" s="16"/>
      <c r="G236" s="16"/>
      <c r="H236" s="16"/>
      <c r="I236" s="16"/>
      <c r="J236" s="16"/>
      <c r="K236" s="16"/>
      <c r="L236" s="19"/>
      <c r="M236" s="19"/>
      <c r="N236" s="19"/>
      <c r="O236" s="19"/>
      <c r="P236" s="19"/>
      <c r="Q236" s="19"/>
      <c r="R236" s="19"/>
      <c r="S236" s="19"/>
      <c r="T236" s="19"/>
      <c r="U236" s="19"/>
      <c r="V236" s="19"/>
      <c r="W236" s="19"/>
      <c r="X236" s="19"/>
      <c r="Y236" s="19"/>
      <c r="Z236" s="19"/>
      <c r="AA236" s="19"/>
      <c r="AB236" s="19"/>
    </row>
    <row r="237" spans="1:28" ht="13" x14ac:dyDescent="0.15">
      <c r="A237" s="19"/>
      <c r="B237" s="19"/>
      <c r="C237" s="19"/>
      <c r="D237" s="19"/>
      <c r="E237" s="16"/>
      <c r="F237" s="16"/>
      <c r="G237" s="16"/>
      <c r="H237" s="16"/>
      <c r="I237" s="16"/>
      <c r="J237" s="16"/>
      <c r="K237" s="16"/>
      <c r="L237" s="19"/>
      <c r="M237" s="19"/>
      <c r="N237" s="19"/>
      <c r="O237" s="19"/>
      <c r="P237" s="19"/>
      <c r="Q237" s="19"/>
      <c r="R237" s="19"/>
      <c r="S237" s="19"/>
      <c r="T237" s="19"/>
      <c r="U237" s="19"/>
      <c r="V237" s="19"/>
      <c r="W237" s="19"/>
      <c r="X237" s="19"/>
      <c r="Y237" s="19"/>
      <c r="Z237" s="19"/>
      <c r="AA237" s="19"/>
      <c r="AB237" s="19"/>
    </row>
    <row r="238" spans="1:28" ht="13" x14ac:dyDescent="0.15">
      <c r="A238" s="19"/>
      <c r="B238" s="19"/>
      <c r="C238" s="19"/>
      <c r="D238" s="19"/>
      <c r="E238" s="16"/>
      <c r="F238" s="16"/>
      <c r="G238" s="16"/>
      <c r="H238" s="16"/>
      <c r="I238" s="16"/>
      <c r="J238" s="16"/>
      <c r="K238" s="16"/>
      <c r="L238" s="19"/>
      <c r="M238" s="19"/>
      <c r="N238" s="19"/>
      <c r="O238" s="19"/>
      <c r="P238" s="19"/>
      <c r="Q238" s="19"/>
      <c r="R238" s="19"/>
      <c r="S238" s="19"/>
      <c r="T238" s="19"/>
      <c r="U238" s="19"/>
      <c r="V238" s="19"/>
      <c r="W238" s="19"/>
      <c r="X238" s="19"/>
      <c r="Y238" s="19"/>
      <c r="Z238" s="19"/>
      <c r="AA238" s="19"/>
      <c r="AB238" s="19"/>
    </row>
    <row r="239" spans="1:28" ht="13" x14ac:dyDescent="0.15">
      <c r="A239" s="19"/>
      <c r="B239" s="19"/>
      <c r="C239" s="19"/>
      <c r="D239" s="19"/>
      <c r="E239" s="16"/>
      <c r="F239" s="16"/>
      <c r="G239" s="16"/>
      <c r="H239" s="16"/>
      <c r="I239" s="16"/>
      <c r="J239" s="16"/>
      <c r="K239" s="16"/>
      <c r="L239" s="19"/>
      <c r="M239" s="19"/>
      <c r="N239" s="19"/>
      <c r="O239" s="19"/>
      <c r="P239" s="19"/>
      <c r="Q239" s="19"/>
      <c r="R239" s="19"/>
      <c r="S239" s="19"/>
      <c r="T239" s="19"/>
      <c r="U239" s="19"/>
      <c r="V239" s="19"/>
      <c r="W239" s="19"/>
      <c r="X239" s="19"/>
      <c r="Y239" s="19"/>
      <c r="Z239" s="19"/>
      <c r="AA239" s="19"/>
      <c r="AB239" s="19"/>
    </row>
    <row r="240" spans="1:28" ht="13" x14ac:dyDescent="0.15">
      <c r="A240" s="19"/>
      <c r="B240" s="19"/>
      <c r="C240" s="19"/>
      <c r="D240" s="19"/>
      <c r="E240" s="16"/>
      <c r="F240" s="16"/>
      <c r="G240" s="16"/>
      <c r="H240" s="16"/>
      <c r="I240" s="16"/>
      <c r="J240" s="16"/>
      <c r="K240" s="16"/>
      <c r="L240" s="19"/>
      <c r="M240" s="19"/>
      <c r="N240" s="19"/>
      <c r="O240" s="19"/>
      <c r="P240" s="19"/>
      <c r="Q240" s="19"/>
      <c r="R240" s="19"/>
      <c r="S240" s="19"/>
      <c r="T240" s="19"/>
      <c r="U240" s="19"/>
      <c r="V240" s="19"/>
      <c r="W240" s="19"/>
      <c r="X240" s="19"/>
      <c r="Y240" s="19"/>
      <c r="Z240" s="19"/>
      <c r="AA240" s="19"/>
      <c r="AB240" s="19"/>
    </row>
    <row r="241" spans="1:28" ht="13" x14ac:dyDescent="0.15">
      <c r="A241" s="19"/>
      <c r="B241" s="19"/>
      <c r="C241" s="19"/>
      <c r="D241" s="19"/>
      <c r="E241" s="16"/>
      <c r="F241" s="16"/>
      <c r="G241" s="16"/>
      <c r="H241" s="16"/>
      <c r="I241" s="16"/>
      <c r="J241" s="16"/>
      <c r="K241" s="16"/>
      <c r="L241" s="19"/>
      <c r="M241" s="19"/>
      <c r="N241" s="19"/>
      <c r="O241" s="19"/>
      <c r="P241" s="19"/>
      <c r="Q241" s="19"/>
      <c r="R241" s="19"/>
      <c r="S241" s="19"/>
      <c r="T241" s="19"/>
      <c r="U241" s="19"/>
      <c r="V241" s="19"/>
      <c r="W241" s="19"/>
      <c r="X241" s="19"/>
      <c r="Y241" s="19"/>
      <c r="Z241" s="19"/>
      <c r="AA241" s="19"/>
      <c r="AB241" s="19"/>
    </row>
    <row r="242" spans="1:28" ht="13" x14ac:dyDescent="0.15">
      <c r="A242" s="19"/>
      <c r="B242" s="19"/>
      <c r="C242" s="19"/>
      <c r="D242" s="19"/>
      <c r="E242" s="16"/>
      <c r="F242" s="16"/>
      <c r="G242" s="16"/>
      <c r="H242" s="16"/>
      <c r="I242" s="16"/>
      <c r="J242" s="16"/>
      <c r="K242" s="16"/>
      <c r="L242" s="19"/>
      <c r="M242" s="19"/>
      <c r="N242" s="19"/>
      <c r="O242" s="19"/>
      <c r="P242" s="19"/>
      <c r="Q242" s="19"/>
      <c r="R242" s="19"/>
      <c r="S242" s="19"/>
      <c r="T242" s="19"/>
      <c r="U242" s="19"/>
      <c r="V242" s="19"/>
      <c r="W242" s="19"/>
      <c r="X242" s="19"/>
      <c r="Y242" s="19"/>
      <c r="Z242" s="19"/>
      <c r="AA242" s="19"/>
      <c r="AB242" s="19"/>
    </row>
    <row r="243" spans="1:28" ht="13" x14ac:dyDescent="0.15">
      <c r="A243" s="19"/>
      <c r="B243" s="19"/>
      <c r="C243" s="19"/>
      <c r="D243" s="19"/>
      <c r="E243" s="16"/>
      <c r="F243" s="16"/>
      <c r="G243" s="16"/>
      <c r="H243" s="16"/>
      <c r="I243" s="16"/>
      <c r="J243" s="16"/>
      <c r="K243" s="16"/>
      <c r="L243" s="19"/>
      <c r="M243" s="19"/>
      <c r="N243" s="19"/>
      <c r="O243" s="19"/>
      <c r="P243" s="19"/>
      <c r="Q243" s="19"/>
      <c r="R243" s="19"/>
      <c r="S243" s="19"/>
      <c r="T243" s="19"/>
      <c r="U243" s="19"/>
      <c r="V243" s="19"/>
      <c r="W243" s="19"/>
      <c r="X243" s="19"/>
      <c r="Y243" s="19"/>
      <c r="Z243" s="19"/>
      <c r="AA243" s="19"/>
      <c r="AB243" s="19"/>
    </row>
    <row r="244" spans="1:28" ht="13" x14ac:dyDescent="0.15">
      <c r="A244" s="19"/>
      <c r="B244" s="19"/>
      <c r="C244" s="19"/>
      <c r="D244" s="19"/>
      <c r="E244" s="16"/>
      <c r="F244" s="16"/>
      <c r="G244" s="16"/>
      <c r="H244" s="16"/>
      <c r="I244" s="16"/>
      <c r="J244" s="16"/>
      <c r="K244" s="16"/>
      <c r="L244" s="19"/>
      <c r="M244" s="19"/>
      <c r="N244" s="19"/>
      <c r="O244" s="19"/>
      <c r="P244" s="19"/>
      <c r="Q244" s="19"/>
      <c r="R244" s="19"/>
      <c r="S244" s="19"/>
      <c r="T244" s="19"/>
      <c r="U244" s="19"/>
      <c r="V244" s="19"/>
      <c r="W244" s="19"/>
      <c r="X244" s="19"/>
      <c r="Y244" s="19"/>
      <c r="Z244" s="19"/>
      <c r="AA244" s="19"/>
      <c r="AB244" s="19"/>
    </row>
    <row r="245" spans="1:28" ht="13" x14ac:dyDescent="0.15">
      <c r="A245" s="19"/>
      <c r="B245" s="19"/>
      <c r="C245" s="19"/>
      <c r="D245" s="19"/>
      <c r="E245" s="16"/>
      <c r="F245" s="16"/>
      <c r="G245" s="16"/>
      <c r="H245" s="16"/>
      <c r="I245" s="16"/>
      <c r="J245" s="16"/>
      <c r="K245" s="16"/>
      <c r="L245" s="19"/>
      <c r="M245" s="19"/>
      <c r="N245" s="19"/>
      <c r="O245" s="19"/>
      <c r="P245" s="19"/>
      <c r="Q245" s="19"/>
      <c r="R245" s="19"/>
      <c r="S245" s="19"/>
      <c r="T245" s="19"/>
      <c r="U245" s="19"/>
      <c r="V245" s="19"/>
      <c r="W245" s="19"/>
      <c r="X245" s="19"/>
      <c r="Y245" s="19"/>
      <c r="Z245" s="19"/>
      <c r="AA245" s="19"/>
      <c r="AB245" s="19"/>
    </row>
    <row r="246" spans="1:28" ht="13" x14ac:dyDescent="0.15">
      <c r="A246" s="19"/>
      <c r="B246" s="19"/>
      <c r="C246" s="19"/>
      <c r="D246" s="19"/>
      <c r="E246" s="16"/>
      <c r="F246" s="16"/>
      <c r="G246" s="16"/>
      <c r="H246" s="16"/>
      <c r="I246" s="16"/>
      <c r="J246" s="16"/>
      <c r="K246" s="16"/>
      <c r="L246" s="19"/>
      <c r="M246" s="19"/>
      <c r="N246" s="19"/>
      <c r="O246" s="19"/>
      <c r="P246" s="19"/>
      <c r="Q246" s="19"/>
      <c r="R246" s="19"/>
      <c r="S246" s="19"/>
      <c r="T246" s="19"/>
      <c r="U246" s="19"/>
      <c r="V246" s="19"/>
      <c r="W246" s="19"/>
      <c r="X246" s="19"/>
      <c r="Y246" s="19"/>
      <c r="Z246" s="19"/>
      <c r="AA246" s="19"/>
      <c r="AB246" s="19"/>
    </row>
    <row r="247" spans="1:28" ht="13" x14ac:dyDescent="0.15">
      <c r="A247" s="19"/>
      <c r="B247" s="19"/>
      <c r="C247" s="19"/>
      <c r="D247" s="19"/>
      <c r="E247" s="16"/>
      <c r="F247" s="16"/>
      <c r="G247" s="16"/>
      <c r="H247" s="16"/>
      <c r="I247" s="16"/>
      <c r="J247" s="16"/>
      <c r="K247" s="16"/>
      <c r="L247" s="19"/>
      <c r="M247" s="19"/>
      <c r="N247" s="19"/>
      <c r="O247" s="19"/>
      <c r="P247" s="19"/>
      <c r="Q247" s="19"/>
      <c r="R247" s="19"/>
      <c r="S247" s="19"/>
      <c r="T247" s="19"/>
      <c r="U247" s="19"/>
      <c r="V247" s="19"/>
      <c r="W247" s="19"/>
      <c r="X247" s="19"/>
      <c r="Y247" s="19"/>
      <c r="Z247" s="19"/>
      <c r="AA247" s="19"/>
      <c r="AB247" s="19"/>
    </row>
    <row r="248" spans="1:28" ht="13" x14ac:dyDescent="0.15">
      <c r="A248" s="19"/>
      <c r="B248" s="19"/>
      <c r="C248" s="19"/>
      <c r="D248" s="19"/>
      <c r="E248" s="16"/>
      <c r="F248" s="16"/>
      <c r="G248" s="16"/>
      <c r="H248" s="16"/>
      <c r="I248" s="16"/>
      <c r="J248" s="16"/>
      <c r="K248" s="16"/>
      <c r="L248" s="19"/>
      <c r="M248" s="19"/>
      <c r="N248" s="19"/>
      <c r="O248" s="19"/>
      <c r="P248" s="19"/>
      <c r="Q248" s="19"/>
      <c r="R248" s="19"/>
      <c r="S248" s="19"/>
      <c r="T248" s="19"/>
      <c r="U248" s="19"/>
      <c r="V248" s="19"/>
      <c r="W248" s="19"/>
      <c r="X248" s="19"/>
      <c r="Y248" s="19"/>
      <c r="Z248" s="19"/>
      <c r="AA248" s="19"/>
      <c r="AB248" s="19"/>
    </row>
    <row r="249" spans="1:28" ht="13" x14ac:dyDescent="0.15">
      <c r="A249" s="19"/>
      <c r="B249" s="19"/>
      <c r="C249" s="19"/>
      <c r="D249" s="19"/>
      <c r="E249" s="16"/>
      <c r="F249" s="16"/>
      <c r="G249" s="16"/>
      <c r="H249" s="16"/>
      <c r="I249" s="16"/>
      <c r="J249" s="16"/>
      <c r="K249" s="16"/>
      <c r="L249" s="19"/>
      <c r="M249" s="19"/>
      <c r="N249" s="19"/>
      <c r="O249" s="19"/>
      <c r="P249" s="19"/>
      <c r="Q249" s="19"/>
      <c r="R249" s="19"/>
      <c r="S249" s="19"/>
      <c r="T249" s="19"/>
      <c r="U249" s="19"/>
      <c r="V249" s="19"/>
      <c r="W249" s="19"/>
      <c r="X249" s="19"/>
      <c r="Y249" s="19"/>
      <c r="Z249" s="19"/>
      <c r="AA249" s="19"/>
      <c r="AB249" s="19"/>
    </row>
    <row r="250" spans="1:28" ht="13" x14ac:dyDescent="0.15">
      <c r="A250" s="19"/>
      <c r="B250" s="19"/>
      <c r="C250" s="19"/>
      <c r="D250" s="19"/>
      <c r="E250" s="16"/>
      <c r="F250" s="16"/>
      <c r="G250" s="16"/>
      <c r="H250" s="16"/>
      <c r="I250" s="16"/>
      <c r="J250" s="16"/>
      <c r="K250" s="16"/>
      <c r="L250" s="19"/>
      <c r="M250" s="19"/>
      <c r="N250" s="19"/>
      <c r="O250" s="19"/>
      <c r="P250" s="19"/>
      <c r="Q250" s="19"/>
      <c r="R250" s="19"/>
      <c r="S250" s="19"/>
      <c r="T250" s="19"/>
      <c r="U250" s="19"/>
      <c r="V250" s="19"/>
      <c r="W250" s="19"/>
      <c r="X250" s="19"/>
      <c r="Y250" s="19"/>
      <c r="Z250" s="19"/>
      <c r="AA250" s="19"/>
      <c r="AB250" s="19"/>
    </row>
    <row r="251" spans="1:28" ht="13" x14ac:dyDescent="0.15">
      <c r="A251" s="19"/>
      <c r="B251" s="19"/>
      <c r="C251" s="19"/>
      <c r="D251" s="19"/>
      <c r="E251" s="16"/>
      <c r="F251" s="16"/>
      <c r="G251" s="16"/>
      <c r="H251" s="16"/>
      <c r="I251" s="16"/>
      <c r="J251" s="16"/>
      <c r="K251" s="16"/>
      <c r="L251" s="19"/>
      <c r="M251" s="19"/>
      <c r="N251" s="19"/>
      <c r="O251" s="19"/>
      <c r="P251" s="19"/>
      <c r="Q251" s="19"/>
      <c r="R251" s="19"/>
      <c r="S251" s="19"/>
      <c r="T251" s="19"/>
      <c r="U251" s="19"/>
      <c r="V251" s="19"/>
      <c r="W251" s="19"/>
      <c r="X251" s="19"/>
      <c r="Y251" s="19"/>
      <c r="Z251" s="19"/>
      <c r="AA251" s="19"/>
      <c r="AB251" s="19"/>
    </row>
    <row r="252" spans="1:28" ht="13" x14ac:dyDescent="0.15">
      <c r="A252" s="19"/>
      <c r="B252" s="19"/>
      <c r="C252" s="19"/>
      <c r="D252" s="19"/>
      <c r="E252" s="16"/>
      <c r="F252" s="16"/>
      <c r="G252" s="16"/>
      <c r="H252" s="16"/>
      <c r="I252" s="16"/>
      <c r="J252" s="16"/>
      <c r="K252" s="16"/>
      <c r="L252" s="19"/>
      <c r="M252" s="19"/>
      <c r="N252" s="19"/>
      <c r="O252" s="19"/>
      <c r="P252" s="19"/>
      <c r="Q252" s="19"/>
      <c r="R252" s="19"/>
      <c r="S252" s="19"/>
      <c r="T252" s="19"/>
      <c r="U252" s="19"/>
      <c r="V252" s="19"/>
      <c r="W252" s="19"/>
      <c r="X252" s="19"/>
      <c r="Y252" s="19"/>
      <c r="Z252" s="19"/>
      <c r="AA252" s="19"/>
      <c r="AB252" s="19"/>
    </row>
    <row r="253" spans="1:28" ht="13" x14ac:dyDescent="0.15">
      <c r="A253" s="19"/>
      <c r="B253" s="19"/>
      <c r="C253" s="19"/>
      <c r="D253" s="19"/>
      <c r="E253" s="16"/>
      <c r="F253" s="16"/>
      <c r="G253" s="16"/>
      <c r="H253" s="16"/>
      <c r="I253" s="16"/>
      <c r="J253" s="16"/>
      <c r="K253" s="16"/>
      <c r="L253" s="19"/>
      <c r="M253" s="19"/>
      <c r="N253" s="19"/>
      <c r="O253" s="19"/>
      <c r="P253" s="19"/>
      <c r="Q253" s="19"/>
      <c r="R253" s="19"/>
      <c r="S253" s="19"/>
      <c r="T253" s="19"/>
      <c r="U253" s="19"/>
      <c r="V253" s="19"/>
      <c r="W253" s="19"/>
      <c r="X253" s="19"/>
      <c r="Y253" s="19"/>
      <c r="Z253" s="19"/>
      <c r="AA253" s="19"/>
      <c r="AB253" s="19"/>
    </row>
    <row r="254" spans="1:28" ht="13" x14ac:dyDescent="0.15">
      <c r="A254" s="19"/>
      <c r="B254" s="19"/>
      <c r="C254" s="19"/>
      <c r="D254" s="19"/>
      <c r="E254" s="16"/>
      <c r="F254" s="16"/>
      <c r="G254" s="16"/>
      <c r="H254" s="16"/>
      <c r="I254" s="16"/>
      <c r="J254" s="16"/>
      <c r="K254" s="16"/>
      <c r="L254" s="19"/>
      <c r="M254" s="19"/>
      <c r="N254" s="19"/>
      <c r="O254" s="19"/>
      <c r="P254" s="19"/>
      <c r="Q254" s="19"/>
      <c r="R254" s="19"/>
      <c r="S254" s="19"/>
      <c r="T254" s="19"/>
      <c r="U254" s="19"/>
      <c r="V254" s="19"/>
      <c r="W254" s="19"/>
      <c r="X254" s="19"/>
      <c r="Y254" s="19"/>
      <c r="Z254" s="19"/>
      <c r="AA254" s="19"/>
      <c r="AB254" s="19"/>
    </row>
    <row r="255" spans="1:28" ht="13" x14ac:dyDescent="0.15">
      <c r="A255" s="19"/>
      <c r="B255" s="19"/>
      <c r="C255" s="19"/>
      <c r="D255" s="19"/>
      <c r="E255" s="16"/>
      <c r="F255" s="16"/>
      <c r="G255" s="16"/>
      <c r="H255" s="16"/>
      <c r="I255" s="16"/>
      <c r="J255" s="16"/>
      <c r="K255" s="16"/>
      <c r="L255" s="19"/>
      <c r="M255" s="19"/>
      <c r="N255" s="19"/>
      <c r="O255" s="19"/>
      <c r="P255" s="19"/>
      <c r="Q255" s="19"/>
      <c r="R255" s="19"/>
      <c r="S255" s="19"/>
      <c r="T255" s="19"/>
      <c r="U255" s="19"/>
      <c r="V255" s="19"/>
      <c r="W255" s="19"/>
      <c r="X255" s="19"/>
      <c r="Y255" s="19"/>
      <c r="Z255" s="19"/>
      <c r="AA255" s="19"/>
      <c r="AB255" s="19"/>
    </row>
    <row r="256" spans="1:28" ht="13" x14ac:dyDescent="0.15">
      <c r="A256" s="19"/>
      <c r="B256" s="19"/>
      <c r="C256" s="19"/>
      <c r="D256" s="19"/>
      <c r="E256" s="16"/>
      <c r="F256" s="16"/>
      <c r="G256" s="16"/>
      <c r="H256" s="16"/>
      <c r="I256" s="16"/>
      <c r="J256" s="16"/>
      <c r="K256" s="16"/>
      <c r="L256" s="19"/>
      <c r="M256" s="19"/>
      <c r="N256" s="19"/>
      <c r="O256" s="19"/>
      <c r="P256" s="19"/>
      <c r="Q256" s="19"/>
      <c r="R256" s="19"/>
      <c r="S256" s="19"/>
      <c r="T256" s="19"/>
      <c r="U256" s="19"/>
      <c r="V256" s="19"/>
      <c r="W256" s="19"/>
      <c r="X256" s="19"/>
      <c r="Y256" s="19"/>
      <c r="Z256" s="19"/>
      <c r="AA256" s="19"/>
      <c r="AB256" s="19"/>
    </row>
    <row r="257" spans="1:28" ht="13" x14ac:dyDescent="0.15">
      <c r="A257" s="19"/>
      <c r="B257" s="19"/>
      <c r="C257" s="19"/>
      <c r="D257" s="19"/>
      <c r="E257" s="16"/>
      <c r="F257" s="16"/>
      <c r="G257" s="16"/>
      <c r="H257" s="16"/>
      <c r="I257" s="16"/>
      <c r="J257" s="16"/>
      <c r="K257" s="16"/>
      <c r="L257" s="19"/>
      <c r="M257" s="19"/>
      <c r="N257" s="19"/>
      <c r="O257" s="19"/>
      <c r="P257" s="19"/>
      <c r="Q257" s="19"/>
      <c r="R257" s="19"/>
      <c r="S257" s="19"/>
      <c r="T257" s="19"/>
      <c r="U257" s="19"/>
      <c r="V257" s="19"/>
      <c r="W257" s="19"/>
      <c r="X257" s="19"/>
      <c r="Y257" s="19"/>
      <c r="Z257" s="19"/>
      <c r="AA257" s="19"/>
      <c r="AB257" s="19"/>
    </row>
    <row r="258" spans="1:28" ht="13" x14ac:dyDescent="0.15">
      <c r="A258" s="19"/>
      <c r="B258" s="19"/>
      <c r="C258" s="19"/>
      <c r="D258" s="19"/>
      <c r="E258" s="16"/>
      <c r="F258" s="16"/>
      <c r="G258" s="16"/>
      <c r="H258" s="16"/>
      <c r="I258" s="16"/>
      <c r="J258" s="16"/>
      <c r="K258" s="16"/>
      <c r="L258" s="19"/>
      <c r="M258" s="19"/>
      <c r="N258" s="19"/>
      <c r="O258" s="19"/>
      <c r="P258" s="19"/>
      <c r="Q258" s="19"/>
      <c r="R258" s="19"/>
      <c r="S258" s="19"/>
      <c r="T258" s="19"/>
      <c r="U258" s="19"/>
      <c r="V258" s="19"/>
      <c r="W258" s="19"/>
      <c r="X258" s="19"/>
      <c r="Y258" s="19"/>
      <c r="Z258" s="19"/>
      <c r="AA258" s="19"/>
      <c r="AB258" s="19"/>
    </row>
    <row r="259" spans="1:28" ht="13" x14ac:dyDescent="0.15">
      <c r="A259" s="19"/>
      <c r="B259" s="19"/>
      <c r="C259" s="19"/>
      <c r="D259" s="19"/>
      <c r="E259" s="16"/>
      <c r="F259" s="16"/>
      <c r="G259" s="16"/>
      <c r="H259" s="16"/>
      <c r="I259" s="16"/>
      <c r="J259" s="16"/>
      <c r="K259" s="16"/>
      <c r="L259" s="19"/>
      <c r="M259" s="19"/>
      <c r="N259" s="19"/>
      <c r="O259" s="19"/>
      <c r="P259" s="19"/>
      <c r="Q259" s="19"/>
      <c r="R259" s="19"/>
      <c r="S259" s="19"/>
      <c r="T259" s="19"/>
      <c r="U259" s="19"/>
      <c r="V259" s="19"/>
      <c r="W259" s="19"/>
      <c r="X259" s="19"/>
      <c r="Y259" s="19"/>
      <c r="Z259" s="19"/>
      <c r="AA259" s="19"/>
      <c r="AB259" s="19"/>
    </row>
    <row r="260" spans="1:28" ht="13" x14ac:dyDescent="0.15">
      <c r="A260" s="19"/>
      <c r="B260" s="19"/>
      <c r="C260" s="19"/>
      <c r="D260" s="19"/>
      <c r="E260" s="16"/>
      <c r="F260" s="16"/>
      <c r="G260" s="16"/>
      <c r="H260" s="16"/>
      <c r="I260" s="16"/>
      <c r="J260" s="16"/>
      <c r="K260" s="16"/>
      <c r="L260" s="19"/>
      <c r="M260" s="19"/>
      <c r="N260" s="19"/>
      <c r="O260" s="19"/>
      <c r="P260" s="19"/>
      <c r="Q260" s="19"/>
      <c r="R260" s="19"/>
      <c r="S260" s="19"/>
      <c r="T260" s="19"/>
      <c r="U260" s="19"/>
      <c r="V260" s="19"/>
      <c r="W260" s="19"/>
      <c r="X260" s="19"/>
      <c r="Y260" s="19"/>
      <c r="Z260" s="19"/>
      <c r="AA260" s="19"/>
      <c r="AB260" s="19"/>
    </row>
    <row r="261" spans="1:28" ht="13" x14ac:dyDescent="0.15">
      <c r="A261" s="19"/>
      <c r="B261" s="19"/>
      <c r="C261" s="19"/>
      <c r="D261" s="19"/>
      <c r="E261" s="16"/>
      <c r="F261" s="16"/>
      <c r="G261" s="16"/>
      <c r="H261" s="16"/>
      <c r="I261" s="16"/>
      <c r="J261" s="16"/>
      <c r="K261" s="16"/>
      <c r="L261" s="19"/>
      <c r="M261" s="19"/>
      <c r="N261" s="19"/>
      <c r="O261" s="19"/>
      <c r="P261" s="19"/>
      <c r="Q261" s="19"/>
      <c r="R261" s="19"/>
      <c r="S261" s="19"/>
      <c r="T261" s="19"/>
      <c r="U261" s="19"/>
      <c r="V261" s="19"/>
      <c r="W261" s="19"/>
      <c r="X261" s="19"/>
      <c r="Y261" s="19"/>
      <c r="Z261" s="19"/>
      <c r="AA261" s="19"/>
      <c r="AB261" s="19"/>
    </row>
    <row r="262" spans="1:28" ht="13" x14ac:dyDescent="0.15">
      <c r="A262" s="19"/>
      <c r="B262" s="19"/>
      <c r="C262" s="19"/>
      <c r="D262" s="19"/>
      <c r="E262" s="16"/>
      <c r="F262" s="16"/>
      <c r="G262" s="16"/>
      <c r="H262" s="16"/>
      <c r="I262" s="16"/>
      <c r="J262" s="16"/>
      <c r="K262" s="16"/>
      <c r="L262" s="19"/>
      <c r="M262" s="19"/>
      <c r="N262" s="19"/>
      <c r="O262" s="19"/>
      <c r="P262" s="19"/>
      <c r="Q262" s="19"/>
      <c r="R262" s="19"/>
      <c r="S262" s="19"/>
      <c r="T262" s="19"/>
      <c r="U262" s="19"/>
      <c r="V262" s="19"/>
      <c r="W262" s="19"/>
      <c r="X262" s="19"/>
      <c r="Y262" s="19"/>
      <c r="Z262" s="19"/>
      <c r="AA262" s="19"/>
      <c r="AB262" s="19"/>
    </row>
    <row r="263" spans="1:28" ht="13" x14ac:dyDescent="0.15">
      <c r="A263" s="19"/>
      <c r="B263" s="19"/>
      <c r="C263" s="19"/>
      <c r="D263" s="19"/>
      <c r="E263" s="16"/>
      <c r="F263" s="16"/>
      <c r="G263" s="16"/>
      <c r="H263" s="16"/>
      <c r="I263" s="16"/>
      <c r="J263" s="16"/>
      <c r="K263" s="16"/>
      <c r="L263" s="19"/>
      <c r="M263" s="19"/>
      <c r="N263" s="19"/>
      <c r="O263" s="19"/>
      <c r="P263" s="19"/>
      <c r="Q263" s="19"/>
      <c r="R263" s="19"/>
      <c r="S263" s="19"/>
      <c r="T263" s="19"/>
      <c r="U263" s="19"/>
      <c r="V263" s="19"/>
      <c r="W263" s="19"/>
      <c r="X263" s="19"/>
      <c r="Y263" s="19"/>
      <c r="Z263" s="19"/>
      <c r="AA263" s="19"/>
      <c r="AB263" s="19"/>
    </row>
    <row r="264" spans="1:28" ht="13" x14ac:dyDescent="0.15">
      <c r="A264" s="19"/>
      <c r="B264" s="19"/>
      <c r="C264" s="19"/>
      <c r="D264" s="19"/>
      <c r="E264" s="16"/>
      <c r="F264" s="16"/>
      <c r="G264" s="16"/>
      <c r="H264" s="16"/>
      <c r="I264" s="16"/>
      <c r="J264" s="16"/>
      <c r="K264" s="16"/>
      <c r="L264" s="19"/>
      <c r="M264" s="19"/>
      <c r="N264" s="19"/>
      <c r="O264" s="19"/>
      <c r="P264" s="19"/>
      <c r="Q264" s="19"/>
      <c r="R264" s="19"/>
      <c r="S264" s="19"/>
      <c r="T264" s="19"/>
      <c r="U264" s="19"/>
      <c r="V264" s="19"/>
      <c r="W264" s="19"/>
      <c r="X264" s="19"/>
      <c r="Y264" s="19"/>
      <c r="Z264" s="19"/>
      <c r="AA264" s="19"/>
      <c r="AB264" s="19"/>
    </row>
    <row r="265" spans="1:28" ht="13" x14ac:dyDescent="0.15">
      <c r="A265" s="19"/>
      <c r="B265" s="19"/>
      <c r="C265" s="19"/>
      <c r="D265" s="19"/>
      <c r="E265" s="16"/>
      <c r="F265" s="16"/>
      <c r="G265" s="16"/>
      <c r="H265" s="16"/>
      <c r="I265" s="16"/>
      <c r="J265" s="16"/>
      <c r="K265" s="16"/>
      <c r="L265" s="19"/>
      <c r="M265" s="19"/>
      <c r="N265" s="19"/>
      <c r="O265" s="19"/>
      <c r="P265" s="19"/>
      <c r="Q265" s="19"/>
      <c r="R265" s="19"/>
      <c r="S265" s="19"/>
      <c r="T265" s="19"/>
      <c r="U265" s="19"/>
      <c r="V265" s="19"/>
      <c r="W265" s="19"/>
      <c r="X265" s="19"/>
      <c r="Y265" s="19"/>
      <c r="Z265" s="19"/>
      <c r="AA265" s="19"/>
      <c r="AB265" s="19"/>
    </row>
    <row r="266" spans="1:28" ht="13" x14ac:dyDescent="0.15">
      <c r="A266" s="19"/>
      <c r="B266" s="19"/>
      <c r="C266" s="19"/>
      <c r="D266" s="19"/>
      <c r="E266" s="16"/>
      <c r="F266" s="16"/>
      <c r="G266" s="16"/>
      <c r="H266" s="16"/>
      <c r="I266" s="16"/>
      <c r="J266" s="16"/>
      <c r="K266" s="16"/>
      <c r="L266" s="19"/>
      <c r="M266" s="19"/>
      <c r="N266" s="19"/>
      <c r="O266" s="19"/>
      <c r="P266" s="19"/>
      <c r="Q266" s="19"/>
      <c r="R266" s="19"/>
      <c r="S266" s="19"/>
      <c r="T266" s="19"/>
      <c r="U266" s="19"/>
      <c r="V266" s="19"/>
      <c r="W266" s="19"/>
      <c r="X266" s="19"/>
      <c r="Y266" s="19"/>
      <c r="Z266" s="19"/>
      <c r="AA266" s="19"/>
      <c r="AB266" s="19"/>
    </row>
    <row r="267" spans="1:28" ht="13" x14ac:dyDescent="0.15">
      <c r="A267" s="19"/>
      <c r="B267" s="19"/>
      <c r="C267" s="19"/>
      <c r="D267" s="19"/>
      <c r="E267" s="16"/>
      <c r="F267" s="16"/>
      <c r="G267" s="16"/>
      <c r="H267" s="16"/>
      <c r="I267" s="16"/>
      <c r="J267" s="16"/>
      <c r="K267" s="16"/>
      <c r="L267" s="19"/>
      <c r="M267" s="19"/>
      <c r="N267" s="19"/>
      <c r="O267" s="19"/>
      <c r="P267" s="19"/>
      <c r="Q267" s="19"/>
      <c r="R267" s="19"/>
      <c r="S267" s="19"/>
      <c r="T267" s="19"/>
      <c r="U267" s="19"/>
      <c r="V267" s="19"/>
      <c r="W267" s="19"/>
      <c r="X267" s="19"/>
      <c r="Y267" s="19"/>
      <c r="Z267" s="19"/>
      <c r="AA267" s="19"/>
      <c r="AB267" s="19"/>
    </row>
    <row r="268" spans="1:28" ht="13" x14ac:dyDescent="0.15">
      <c r="A268" s="19"/>
      <c r="B268" s="19"/>
      <c r="C268" s="19"/>
      <c r="D268" s="19"/>
      <c r="E268" s="16"/>
      <c r="F268" s="16"/>
      <c r="G268" s="16"/>
      <c r="H268" s="16"/>
      <c r="I268" s="16"/>
      <c r="J268" s="16"/>
      <c r="K268" s="16"/>
      <c r="L268" s="19"/>
      <c r="M268" s="19"/>
      <c r="N268" s="19"/>
      <c r="O268" s="19"/>
      <c r="P268" s="19"/>
      <c r="Q268" s="19"/>
      <c r="R268" s="19"/>
      <c r="S268" s="19"/>
      <c r="T268" s="19"/>
      <c r="U268" s="19"/>
      <c r="V268" s="19"/>
      <c r="W268" s="19"/>
      <c r="X268" s="19"/>
      <c r="Y268" s="19"/>
      <c r="Z268" s="19"/>
      <c r="AA268" s="19"/>
      <c r="AB268" s="19"/>
    </row>
    <row r="269" spans="1:28" ht="13" x14ac:dyDescent="0.15">
      <c r="A269" s="19"/>
      <c r="B269" s="19"/>
      <c r="C269" s="19"/>
      <c r="D269" s="19"/>
      <c r="E269" s="16"/>
      <c r="F269" s="16"/>
      <c r="G269" s="16"/>
      <c r="H269" s="16"/>
      <c r="I269" s="16"/>
      <c r="J269" s="16"/>
      <c r="K269" s="16"/>
      <c r="L269" s="19"/>
      <c r="M269" s="19"/>
      <c r="N269" s="19"/>
      <c r="O269" s="19"/>
      <c r="P269" s="19"/>
      <c r="Q269" s="19"/>
      <c r="R269" s="19"/>
      <c r="S269" s="19"/>
      <c r="T269" s="19"/>
      <c r="U269" s="19"/>
      <c r="V269" s="19"/>
      <c r="W269" s="19"/>
      <c r="X269" s="19"/>
      <c r="Y269" s="19"/>
      <c r="Z269" s="19"/>
      <c r="AA269" s="19"/>
      <c r="AB269" s="19"/>
    </row>
    <row r="270" spans="1:28" ht="13" x14ac:dyDescent="0.15">
      <c r="A270" s="19"/>
      <c r="B270" s="19"/>
      <c r="C270" s="19"/>
      <c r="D270" s="19"/>
      <c r="E270" s="16"/>
      <c r="F270" s="16"/>
      <c r="G270" s="16"/>
      <c r="H270" s="16"/>
      <c r="I270" s="16"/>
      <c r="J270" s="16"/>
      <c r="K270" s="16"/>
      <c r="L270" s="19"/>
      <c r="M270" s="19"/>
      <c r="N270" s="19"/>
      <c r="O270" s="19"/>
      <c r="P270" s="19"/>
      <c r="Q270" s="19"/>
      <c r="R270" s="19"/>
      <c r="S270" s="19"/>
      <c r="T270" s="19"/>
      <c r="U270" s="19"/>
      <c r="V270" s="19"/>
      <c r="W270" s="19"/>
      <c r="X270" s="19"/>
      <c r="Y270" s="19"/>
      <c r="Z270" s="19"/>
      <c r="AA270" s="19"/>
      <c r="AB270" s="19"/>
    </row>
    <row r="271" spans="1:28" ht="13" x14ac:dyDescent="0.15">
      <c r="A271" s="19"/>
      <c r="B271" s="19"/>
      <c r="C271" s="19"/>
      <c r="D271" s="19"/>
      <c r="E271" s="16"/>
      <c r="F271" s="16"/>
      <c r="G271" s="16"/>
      <c r="H271" s="16"/>
      <c r="I271" s="16"/>
      <c r="J271" s="16"/>
      <c r="K271" s="16"/>
      <c r="L271" s="19"/>
      <c r="M271" s="19"/>
      <c r="N271" s="19"/>
      <c r="O271" s="19"/>
      <c r="P271" s="19"/>
      <c r="Q271" s="19"/>
      <c r="R271" s="19"/>
      <c r="S271" s="19"/>
      <c r="T271" s="19"/>
      <c r="U271" s="19"/>
      <c r="V271" s="19"/>
      <c r="W271" s="19"/>
      <c r="X271" s="19"/>
      <c r="Y271" s="19"/>
      <c r="Z271" s="19"/>
      <c r="AA271" s="19"/>
      <c r="AB271" s="19"/>
    </row>
    <row r="272" spans="1:28" ht="13" x14ac:dyDescent="0.15">
      <c r="A272" s="19"/>
      <c r="B272" s="19"/>
      <c r="C272" s="19"/>
      <c r="D272" s="19"/>
      <c r="E272" s="16"/>
      <c r="F272" s="16"/>
      <c r="G272" s="16"/>
      <c r="H272" s="16"/>
      <c r="I272" s="16"/>
      <c r="J272" s="16"/>
      <c r="K272" s="16"/>
      <c r="L272" s="19"/>
      <c r="M272" s="19"/>
      <c r="N272" s="19"/>
      <c r="O272" s="19"/>
      <c r="P272" s="19"/>
      <c r="Q272" s="19"/>
      <c r="R272" s="19"/>
      <c r="S272" s="19"/>
      <c r="T272" s="19"/>
      <c r="U272" s="19"/>
      <c r="V272" s="19"/>
      <c r="W272" s="19"/>
      <c r="X272" s="19"/>
      <c r="Y272" s="19"/>
      <c r="Z272" s="19"/>
      <c r="AA272" s="19"/>
      <c r="AB272" s="19"/>
    </row>
    <row r="273" spans="1:28" ht="13" x14ac:dyDescent="0.15">
      <c r="A273" s="19"/>
      <c r="B273" s="19"/>
      <c r="C273" s="19"/>
      <c r="D273" s="19"/>
      <c r="E273" s="16"/>
      <c r="F273" s="16"/>
      <c r="G273" s="16"/>
      <c r="H273" s="16"/>
      <c r="I273" s="16"/>
      <c r="J273" s="16"/>
      <c r="K273" s="16"/>
      <c r="L273" s="19"/>
      <c r="M273" s="19"/>
      <c r="N273" s="19"/>
      <c r="O273" s="19"/>
      <c r="P273" s="19"/>
      <c r="Q273" s="19"/>
      <c r="R273" s="19"/>
      <c r="S273" s="19"/>
      <c r="T273" s="19"/>
      <c r="U273" s="19"/>
      <c r="V273" s="19"/>
      <c r="W273" s="19"/>
      <c r="X273" s="19"/>
      <c r="Y273" s="19"/>
      <c r="Z273" s="19"/>
      <c r="AA273" s="19"/>
      <c r="AB273" s="19"/>
    </row>
    <row r="274" spans="1:28" ht="13" x14ac:dyDescent="0.15">
      <c r="A274" s="19"/>
      <c r="B274" s="19"/>
      <c r="C274" s="19"/>
      <c r="D274" s="19"/>
      <c r="E274" s="16"/>
      <c r="F274" s="16"/>
      <c r="G274" s="16"/>
      <c r="H274" s="16"/>
      <c r="I274" s="16"/>
      <c r="J274" s="16"/>
      <c r="K274" s="16"/>
      <c r="L274" s="19"/>
      <c r="M274" s="19"/>
      <c r="N274" s="19"/>
      <c r="O274" s="19"/>
      <c r="P274" s="19"/>
      <c r="Q274" s="19"/>
      <c r="R274" s="19"/>
      <c r="S274" s="19"/>
      <c r="T274" s="19"/>
      <c r="U274" s="19"/>
      <c r="V274" s="19"/>
      <c r="W274" s="19"/>
      <c r="X274" s="19"/>
      <c r="Y274" s="19"/>
      <c r="Z274" s="19"/>
      <c r="AA274" s="19"/>
      <c r="AB274" s="19"/>
    </row>
    <row r="275" spans="1:28" ht="13" x14ac:dyDescent="0.15">
      <c r="A275" s="19"/>
      <c r="B275" s="19"/>
      <c r="C275" s="19"/>
      <c r="D275" s="19"/>
      <c r="E275" s="16"/>
      <c r="F275" s="16"/>
      <c r="G275" s="16"/>
      <c r="H275" s="16"/>
      <c r="I275" s="16"/>
      <c r="J275" s="16"/>
      <c r="K275" s="16"/>
      <c r="L275" s="19"/>
      <c r="M275" s="19"/>
      <c r="N275" s="19"/>
      <c r="O275" s="19"/>
      <c r="P275" s="19"/>
      <c r="Q275" s="19"/>
      <c r="R275" s="19"/>
      <c r="S275" s="19"/>
      <c r="T275" s="19"/>
      <c r="U275" s="19"/>
      <c r="V275" s="19"/>
      <c r="W275" s="19"/>
      <c r="X275" s="19"/>
      <c r="Y275" s="19"/>
      <c r="Z275" s="19"/>
      <c r="AA275" s="19"/>
      <c r="AB275" s="19"/>
    </row>
    <row r="276" spans="1:28" ht="13" x14ac:dyDescent="0.15">
      <c r="A276" s="19"/>
      <c r="B276" s="19"/>
      <c r="C276" s="19"/>
      <c r="D276" s="19"/>
      <c r="E276" s="16"/>
      <c r="F276" s="16"/>
      <c r="G276" s="16"/>
      <c r="H276" s="16"/>
      <c r="I276" s="16"/>
      <c r="J276" s="16"/>
      <c r="K276" s="16"/>
      <c r="L276" s="19"/>
      <c r="M276" s="19"/>
      <c r="N276" s="19"/>
      <c r="O276" s="19"/>
      <c r="P276" s="19"/>
      <c r="Q276" s="19"/>
      <c r="R276" s="19"/>
      <c r="S276" s="19"/>
      <c r="T276" s="19"/>
      <c r="U276" s="19"/>
      <c r="V276" s="19"/>
      <c r="W276" s="19"/>
      <c r="X276" s="19"/>
      <c r="Y276" s="19"/>
      <c r="Z276" s="19"/>
      <c r="AA276" s="19"/>
      <c r="AB276" s="19"/>
    </row>
    <row r="277" spans="1:28" ht="13" x14ac:dyDescent="0.15">
      <c r="A277" s="19"/>
      <c r="B277" s="19"/>
      <c r="C277" s="19"/>
      <c r="D277" s="19"/>
      <c r="E277" s="16"/>
      <c r="F277" s="16"/>
      <c r="G277" s="16"/>
      <c r="H277" s="16"/>
      <c r="I277" s="16"/>
      <c r="J277" s="16"/>
      <c r="K277" s="16"/>
      <c r="L277" s="19"/>
      <c r="M277" s="19"/>
      <c r="N277" s="19"/>
      <c r="O277" s="19"/>
      <c r="P277" s="19"/>
      <c r="Q277" s="19"/>
      <c r="R277" s="19"/>
      <c r="S277" s="19"/>
      <c r="T277" s="19"/>
      <c r="U277" s="19"/>
      <c r="V277" s="19"/>
      <c r="W277" s="19"/>
      <c r="X277" s="19"/>
      <c r="Y277" s="19"/>
      <c r="Z277" s="19"/>
      <c r="AA277" s="19"/>
      <c r="AB277" s="19"/>
    </row>
    <row r="278" spans="1:28" ht="13" x14ac:dyDescent="0.15">
      <c r="A278" s="19"/>
      <c r="B278" s="19"/>
      <c r="C278" s="19"/>
      <c r="D278" s="19"/>
      <c r="E278" s="16"/>
      <c r="F278" s="16"/>
      <c r="G278" s="16"/>
      <c r="H278" s="16"/>
      <c r="I278" s="16"/>
      <c r="J278" s="16"/>
      <c r="K278" s="16"/>
      <c r="L278" s="19"/>
      <c r="M278" s="19"/>
      <c r="N278" s="19"/>
      <c r="O278" s="19"/>
      <c r="P278" s="19"/>
      <c r="Q278" s="19"/>
      <c r="R278" s="19"/>
      <c r="S278" s="19"/>
      <c r="T278" s="19"/>
      <c r="U278" s="19"/>
      <c r="V278" s="19"/>
      <c r="W278" s="19"/>
      <c r="X278" s="19"/>
      <c r="Y278" s="19"/>
      <c r="Z278" s="19"/>
      <c r="AA278" s="19"/>
      <c r="AB278" s="19"/>
    </row>
    <row r="279" spans="1:28" ht="13" x14ac:dyDescent="0.15">
      <c r="A279" s="19"/>
      <c r="B279" s="19"/>
      <c r="C279" s="19"/>
      <c r="D279" s="19"/>
      <c r="E279" s="16"/>
      <c r="F279" s="16"/>
      <c r="G279" s="16"/>
      <c r="H279" s="16"/>
      <c r="I279" s="16"/>
      <c r="J279" s="16"/>
      <c r="K279" s="16"/>
      <c r="L279" s="19"/>
      <c r="M279" s="19"/>
      <c r="N279" s="19"/>
      <c r="O279" s="19"/>
      <c r="P279" s="19"/>
      <c r="Q279" s="19"/>
      <c r="R279" s="19"/>
      <c r="S279" s="19"/>
      <c r="T279" s="19"/>
      <c r="U279" s="19"/>
      <c r="V279" s="19"/>
      <c r="W279" s="19"/>
      <c r="X279" s="19"/>
      <c r="Y279" s="19"/>
      <c r="Z279" s="19"/>
      <c r="AA279" s="19"/>
      <c r="AB279" s="19"/>
    </row>
    <row r="280" spans="1:28" ht="13" x14ac:dyDescent="0.15">
      <c r="A280" s="19"/>
      <c r="B280" s="19"/>
      <c r="C280" s="19"/>
      <c r="D280" s="19"/>
      <c r="E280" s="16"/>
      <c r="F280" s="16"/>
      <c r="G280" s="16"/>
      <c r="H280" s="16"/>
      <c r="I280" s="16"/>
      <c r="J280" s="16"/>
      <c r="K280" s="16"/>
      <c r="L280" s="19"/>
      <c r="M280" s="19"/>
      <c r="N280" s="19"/>
      <c r="O280" s="19"/>
      <c r="P280" s="19"/>
      <c r="Q280" s="19"/>
      <c r="R280" s="19"/>
      <c r="S280" s="19"/>
      <c r="T280" s="19"/>
      <c r="U280" s="19"/>
      <c r="V280" s="19"/>
      <c r="W280" s="19"/>
      <c r="X280" s="19"/>
      <c r="Y280" s="19"/>
      <c r="Z280" s="19"/>
      <c r="AA280" s="19"/>
      <c r="AB280" s="19"/>
    </row>
    <row r="281" spans="1:28" ht="13" x14ac:dyDescent="0.15">
      <c r="A281" s="19"/>
      <c r="B281" s="19"/>
      <c r="C281" s="19"/>
      <c r="D281" s="19"/>
      <c r="E281" s="16"/>
      <c r="F281" s="16"/>
      <c r="G281" s="16"/>
      <c r="H281" s="16"/>
      <c r="I281" s="16"/>
      <c r="J281" s="16"/>
      <c r="K281" s="16"/>
      <c r="L281" s="19"/>
      <c r="M281" s="19"/>
      <c r="N281" s="19"/>
      <c r="O281" s="19"/>
      <c r="P281" s="19"/>
      <c r="Q281" s="19"/>
      <c r="R281" s="19"/>
      <c r="S281" s="19"/>
      <c r="T281" s="19"/>
      <c r="U281" s="19"/>
      <c r="V281" s="19"/>
      <c r="W281" s="19"/>
      <c r="X281" s="19"/>
      <c r="Y281" s="19"/>
      <c r="Z281" s="19"/>
      <c r="AA281" s="19"/>
      <c r="AB281" s="19"/>
    </row>
    <row r="282" spans="1:28" ht="13" x14ac:dyDescent="0.15">
      <c r="A282" s="19"/>
      <c r="B282" s="19"/>
      <c r="C282" s="19"/>
      <c r="D282" s="19"/>
      <c r="E282" s="16"/>
      <c r="F282" s="16"/>
      <c r="G282" s="16"/>
      <c r="H282" s="16"/>
      <c r="I282" s="16"/>
      <c r="J282" s="16"/>
      <c r="K282" s="16"/>
      <c r="L282" s="19"/>
      <c r="M282" s="19"/>
      <c r="N282" s="19"/>
      <c r="O282" s="19"/>
      <c r="P282" s="19"/>
      <c r="Q282" s="19"/>
      <c r="R282" s="19"/>
      <c r="S282" s="19"/>
      <c r="T282" s="19"/>
      <c r="U282" s="19"/>
      <c r="V282" s="19"/>
      <c r="W282" s="19"/>
      <c r="X282" s="19"/>
      <c r="Y282" s="19"/>
      <c r="Z282" s="19"/>
      <c r="AA282" s="19"/>
      <c r="AB282" s="19"/>
    </row>
    <row r="283" spans="1:28" ht="13" x14ac:dyDescent="0.15">
      <c r="A283" s="19"/>
      <c r="B283" s="19"/>
      <c r="C283" s="19"/>
      <c r="D283" s="19"/>
      <c r="E283" s="16"/>
      <c r="F283" s="16"/>
      <c r="G283" s="16"/>
      <c r="H283" s="16"/>
      <c r="I283" s="16"/>
      <c r="J283" s="16"/>
      <c r="K283" s="16"/>
      <c r="L283" s="19"/>
      <c r="M283" s="19"/>
      <c r="N283" s="19"/>
      <c r="O283" s="19"/>
      <c r="P283" s="19"/>
      <c r="Q283" s="19"/>
      <c r="R283" s="19"/>
      <c r="S283" s="19"/>
      <c r="T283" s="19"/>
      <c r="U283" s="19"/>
      <c r="V283" s="19"/>
      <c r="W283" s="19"/>
      <c r="X283" s="19"/>
      <c r="Y283" s="19"/>
      <c r="Z283" s="19"/>
      <c r="AA283" s="19"/>
      <c r="AB283" s="19"/>
    </row>
    <row r="284" spans="1:28" ht="13" x14ac:dyDescent="0.15">
      <c r="A284" s="19"/>
      <c r="B284" s="19"/>
      <c r="C284" s="19"/>
      <c r="D284" s="19"/>
      <c r="E284" s="16"/>
      <c r="F284" s="16"/>
      <c r="G284" s="16"/>
      <c r="H284" s="16"/>
      <c r="I284" s="16"/>
      <c r="J284" s="16"/>
      <c r="K284" s="16"/>
      <c r="L284" s="19"/>
      <c r="M284" s="19"/>
      <c r="N284" s="19"/>
      <c r="O284" s="19"/>
      <c r="P284" s="19"/>
      <c r="Q284" s="19"/>
      <c r="R284" s="19"/>
      <c r="S284" s="19"/>
      <c r="T284" s="19"/>
      <c r="U284" s="19"/>
      <c r="V284" s="19"/>
      <c r="W284" s="19"/>
      <c r="X284" s="19"/>
      <c r="Y284" s="19"/>
      <c r="Z284" s="19"/>
      <c r="AA284" s="19"/>
      <c r="AB284" s="19"/>
    </row>
    <row r="285" spans="1:28" ht="13" x14ac:dyDescent="0.15">
      <c r="A285" s="19"/>
      <c r="B285" s="19"/>
      <c r="C285" s="19"/>
      <c r="D285" s="19"/>
      <c r="E285" s="16"/>
      <c r="F285" s="16"/>
      <c r="G285" s="16"/>
      <c r="H285" s="16"/>
      <c r="I285" s="16"/>
      <c r="J285" s="16"/>
      <c r="K285" s="16"/>
      <c r="L285" s="19"/>
      <c r="M285" s="19"/>
      <c r="N285" s="19"/>
      <c r="O285" s="19"/>
      <c r="P285" s="19"/>
      <c r="Q285" s="19"/>
      <c r="R285" s="19"/>
      <c r="S285" s="19"/>
      <c r="T285" s="19"/>
      <c r="U285" s="19"/>
      <c r="V285" s="19"/>
      <c r="W285" s="19"/>
      <c r="X285" s="19"/>
      <c r="Y285" s="19"/>
      <c r="Z285" s="19"/>
      <c r="AA285" s="19"/>
      <c r="AB285" s="19"/>
    </row>
    <row r="286" spans="1:28" ht="13" x14ac:dyDescent="0.15">
      <c r="A286" s="19"/>
      <c r="B286" s="19"/>
      <c r="C286" s="19"/>
      <c r="D286" s="19"/>
      <c r="E286" s="16"/>
      <c r="F286" s="16"/>
      <c r="G286" s="16"/>
      <c r="H286" s="16"/>
      <c r="I286" s="16"/>
      <c r="J286" s="16"/>
      <c r="K286" s="16"/>
      <c r="L286" s="19"/>
      <c r="M286" s="19"/>
      <c r="N286" s="19"/>
      <c r="O286" s="19"/>
      <c r="P286" s="19"/>
      <c r="Q286" s="19"/>
      <c r="R286" s="19"/>
      <c r="S286" s="19"/>
      <c r="T286" s="19"/>
      <c r="U286" s="19"/>
      <c r="V286" s="19"/>
      <c r="W286" s="19"/>
      <c r="X286" s="19"/>
      <c r="Y286" s="19"/>
      <c r="Z286" s="19"/>
      <c r="AA286" s="19"/>
      <c r="AB286" s="19"/>
    </row>
    <row r="287" spans="1:28" ht="13" x14ac:dyDescent="0.15">
      <c r="A287" s="19"/>
      <c r="B287" s="19"/>
      <c r="C287" s="19"/>
      <c r="D287" s="19"/>
      <c r="E287" s="16"/>
      <c r="F287" s="16"/>
      <c r="G287" s="16"/>
      <c r="H287" s="16"/>
      <c r="I287" s="16"/>
      <c r="J287" s="16"/>
      <c r="K287" s="16"/>
      <c r="L287" s="19"/>
      <c r="M287" s="19"/>
      <c r="N287" s="19"/>
      <c r="O287" s="19"/>
      <c r="P287" s="19"/>
      <c r="Q287" s="19"/>
      <c r="R287" s="19"/>
      <c r="S287" s="19"/>
      <c r="T287" s="19"/>
      <c r="U287" s="19"/>
      <c r="V287" s="19"/>
      <c r="W287" s="19"/>
      <c r="X287" s="19"/>
      <c r="Y287" s="19"/>
      <c r="Z287" s="19"/>
      <c r="AA287" s="19"/>
      <c r="AB287" s="19"/>
    </row>
    <row r="288" spans="1:28" ht="13" x14ac:dyDescent="0.15">
      <c r="A288" s="19"/>
      <c r="B288" s="19"/>
      <c r="C288" s="19"/>
      <c r="D288" s="19"/>
      <c r="E288" s="16"/>
      <c r="F288" s="16"/>
      <c r="G288" s="16"/>
      <c r="H288" s="16"/>
      <c r="I288" s="16"/>
      <c r="J288" s="16"/>
      <c r="K288" s="16"/>
      <c r="L288" s="19"/>
      <c r="M288" s="19"/>
      <c r="N288" s="19"/>
      <c r="O288" s="19"/>
      <c r="P288" s="19"/>
      <c r="Q288" s="19"/>
      <c r="R288" s="19"/>
      <c r="S288" s="19"/>
      <c r="T288" s="19"/>
      <c r="U288" s="19"/>
      <c r="V288" s="19"/>
      <c r="W288" s="19"/>
      <c r="X288" s="19"/>
      <c r="Y288" s="19"/>
      <c r="Z288" s="19"/>
      <c r="AA288" s="19"/>
      <c r="AB288" s="19"/>
    </row>
    <row r="289" spans="1:28" ht="13" x14ac:dyDescent="0.15">
      <c r="A289" s="19"/>
      <c r="B289" s="19"/>
      <c r="C289" s="19"/>
      <c r="D289" s="19"/>
      <c r="E289" s="16"/>
      <c r="F289" s="16"/>
      <c r="G289" s="16"/>
      <c r="H289" s="16"/>
      <c r="I289" s="16"/>
      <c r="J289" s="16"/>
      <c r="K289" s="16"/>
      <c r="L289" s="19"/>
      <c r="M289" s="19"/>
      <c r="N289" s="19"/>
      <c r="O289" s="19"/>
      <c r="P289" s="19"/>
      <c r="Q289" s="19"/>
      <c r="R289" s="19"/>
      <c r="S289" s="19"/>
      <c r="T289" s="19"/>
      <c r="U289" s="19"/>
      <c r="V289" s="19"/>
      <c r="W289" s="19"/>
      <c r="X289" s="19"/>
      <c r="Y289" s="19"/>
      <c r="Z289" s="19"/>
      <c r="AA289" s="19"/>
      <c r="AB289" s="19"/>
    </row>
    <row r="290" spans="1:28" ht="13" x14ac:dyDescent="0.15">
      <c r="A290" s="19"/>
      <c r="B290" s="19"/>
      <c r="C290" s="19"/>
      <c r="D290" s="19"/>
      <c r="E290" s="16"/>
      <c r="F290" s="16"/>
      <c r="G290" s="16"/>
      <c r="H290" s="16"/>
      <c r="I290" s="16"/>
      <c r="J290" s="16"/>
      <c r="K290" s="16"/>
      <c r="L290" s="19"/>
      <c r="M290" s="19"/>
      <c r="N290" s="19"/>
      <c r="O290" s="19"/>
      <c r="P290" s="19"/>
      <c r="Q290" s="19"/>
      <c r="R290" s="19"/>
      <c r="S290" s="19"/>
      <c r="T290" s="19"/>
      <c r="U290" s="19"/>
      <c r="V290" s="19"/>
      <c r="W290" s="19"/>
      <c r="X290" s="19"/>
      <c r="Y290" s="19"/>
      <c r="Z290" s="19"/>
      <c r="AA290" s="19"/>
      <c r="AB290" s="19"/>
    </row>
    <row r="291" spans="1:28" ht="13" x14ac:dyDescent="0.15">
      <c r="A291" s="19"/>
      <c r="B291" s="19"/>
      <c r="C291" s="19"/>
      <c r="D291" s="19"/>
      <c r="E291" s="16"/>
      <c r="F291" s="16"/>
      <c r="G291" s="16"/>
      <c r="H291" s="16"/>
      <c r="I291" s="16"/>
      <c r="J291" s="16"/>
      <c r="K291" s="16"/>
      <c r="L291" s="19"/>
      <c r="M291" s="19"/>
      <c r="N291" s="19"/>
      <c r="O291" s="19"/>
      <c r="P291" s="19"/>
      <c r="Q291" s="19"/>
      <c r="R291" s="19"/>
      <c r="S291" s="19"/>
      <c r="T291" s="19"/>
      <c r="U291" s="19"/>
      <c r="V291" s="19"/>
      <c r="W291" s="19"/>
      <c r="X291" s="19"/>
      <c r="Y291" s="19"/>
      <c r="Z291" s="19"/>
      <c r="AA291" s="19"/>
      <c r="AB291" s="19"/>
    </row>
    <row r="292" spans="1:28" ht="13" x14ac:dyDescent="0.15">
      <c r="A292" s="19"/>
      <c r="B292" s="19"/>
      <c r="C292" s="19"/>
      <c r="D292" s="19"/>
      <c r="E292" s="16"/>
      <c r="F292" s="16"/>
      <c r="G292" s="16"/>
      <c r="H292" s="16"/>
      <c r="I292" s="16"/>
      <c r="J292" s="16"/>
      <c r="K292" s="16"/>
      <c r="L292" s="19"/>
      <c r="M292" s="19"/>
      <c r="N292" s="19"/>
      <c r="O292" s="19"/>
      <c r="P292" s="19"/>
      <c r="Q292" s="19"/>
      <c r="R292" s="19"/>
      <c r="S292" s="19"/>
      <c r="T292" s="19"/>
      <c r="U292" s="19"/>
      <c r="V292" s="19"/>
      <c r="W292" s="19"/>
      <c r="X292" s="19"/>
      <c r="Y292" s="19"/>
      <c r="Z292" s="19"/>
      <c r="AA292" s="19"/>
      <c r="AB292" s="19"/>
    </row>
    <row r="293" spans="1:28" ht="13" x14ac:dyDescent="0.15">
      <c r="A293" s="19"/>
      <c r="B293" s="19"/>
      <c r="C293" s="19"/>
      <c r="D293" s="19"/>
      <c r="E293" s="16"/>
      <c r="F293" s="16"/>
      <c r="G293" s="16"/>
      <c r="H293" s="16"/>
      <c r="I293" s="16"/>
      <c r="J293" s="16"/>
      <c r="K293" s="16"/>
      <c r="L293" s="19"/>
      <c r="M293" s="19"/>
      <c r="N293" s="19"/>
      <c r="O293" s="19"/>
      <c r="P293" s="19"/>
      <c r="Q293" s="19"/>
      <c r="R293" s="19"/>
      <c r="S293" s="19"/>
      <c r="T293" s="19"/>
      <c r="U293" s="19"/>
      <c r="V293" s="19"/>
      <c r="W293" s="19"/>
      <c r="X293" s="19"/>
      <c r="Y293" s="19"/>
      <c r="Z293" s="19"/>
      <c r="AA293" s="19"/>
      <c r="AB293" s="19"/>
    </row>
    <row r="294" spans="1:28" ht="13" x14ac:dyDescent="0.15">
      <c r="A294" s="19"/>
      <c r="B294" s="19"/>
      <c r="C294" s="19"/>
      <c r="D294" s="19"/>
      <c r="E294" s="16"/>
      <c r="F294" s="16"/>
      <c r="G294" s="16"/>
      <c r="H294" s="16"/>
      <c r="I294" s="16"/>
      <c r="J294" s="16"/>
      <c r="K294" s="16"/>
      <c r="L294" s="19"/>
      <c r="M294" s="19"/>
      <c r="N294" s="19"/>
      <c r="O294" s="19"/>
      <c r="P294" s="19"/>
      <c r="Q294" s="19"/>
      <c r="R294" s="19"/>
      <c r="S294" s="19"/>
      <c r="T294" s="19"/>
      <c r="U294" s="19"/>
      <c r="V294" s="19"/>
      <c r="W294" s="19"/>
      <c r="X294" s="19"/>
      <c r="Y294" s="19"/>
      <c r="Z294" s="19"/>
      <c r="AA294" s="19"/>
      <c r="AB294" s="19"/>
    </row>
    <row r="295" spans="1:28" ht="13" x14ac:dyDescent="0.15">
      <c r="A295" s="19"/>
      <c r="B295" s="19"/>
      <c r="C295" s="19"/>
      <c r="D295" s="19"/>
      <c r="E295" s="16"/>
      <c r="F295" s="16"/>
      <c r="G295" s="16"/>
      <c r="H295" s="16"/>
      <c r="I295" s="16"/>
      <c r="J295" s="16"/>
      <c r="K295" s="16"/>
      <c r="L295" s="19"/>
      <c r="M295" s="19"/>
      <c r="N295" s="19"/>
      <c r="O295" s="19"/>
      <c r="P295" s="19"/>
      <c r="Q295" s="19"/>
      <c r="R295" s="19"/>
      <c r="S295" s="19"/>
      <c r="T295" s="19"/>
      <c r="U295" s="19"/>
      <c r="V295" s="19"/>
      <c r="W295" s="19"/>
      <c r="X295" s="19"/>
      <c r="Y295" s="19"/>
      <c r="Z295" s="19"/>
      <c r="AA295" s="19"/>
      <c r="AB295" s="19"/>
    </row>
    <row r="296" spans="1:28" ht="13" x14ac:dyDescent="0.15">
      <c r="A296" s="19"/>
      <c r="B296" s="19"/>
      <c r="C296" s="19"/>
      <c r="D296" s="19"/>
      <c r="E296" s="16"/>
      <c r="F296" s="16"/>
      <c r="G296" s="16"/>
      <c r="H296" s="16"/>
      <c r="I296" s="16"/>
      <c r="J296" s="16"/>
      <c r="K296" s="16"/>
      <c r="L296" s="19"/>
      <c r="M296" s="19"/>
      <c r="N296" s="19"/>
      <c r="O296" s="19"/>
      <c r="P296" s="19"/>
      <c r="Q296" s="19"/>
      <c r="R296" s="19"/>
      <c r="S296" s="19"/>
      <c r="T296" s="19"/>
      <c r="U296" s="19"/>
      <c r="V296" s="19"/>
      <c r="W296" s="19"/>
      <c r="X296" s="19"/>
      <c r="Y296" s="19"/>
      <c r="Z296" s="19"/>
      <c r="AA296" s="19"/>
      <c r="AB296" s="19"/>
    </row>
    <row r="297" spans="1:28" ht="13" x14ac:dyDescent="0.15">
      <c r="A297" s="19"/>
      <c r="B297" s="19"/>
      <c r="C297" s="19"/>
      <c r="D297" s="19"/>
      <c r="E297" s="16"/>
      <c r="F297" s="16"/>
      <c r="G297" s="16"/>
      <c r="H297" s="16"/>
      <c r="I297" s="16"/>
      <c r="J297" s="16"/>
      <c r="K297" s="16"/>
      <c r="L297" s="19"/>
      <c r="M297" s="19"/>
      <c r="N297" s="19"/>
      <c r="O297" s="19"/>
      <c r="P297" s="19"/>
      <c r="Q297" s="19"/>
      <c r="R297" s="19"/>
      <c r="S297" s="19"/>
      <c r="T297" s="19"/>
      <c r="U297" s="19"/>
      <c r="V297" s="19"/>
      <c r="W297" s="19"/>
      <c r="X297" s="19"/>
      <c r="Y297" s="19"/>
      <c r="Z297" s="19"/>
      <c r="AA297" s="19"/>
      <c r="AB297" s="19"/>
    </row>
    <row r="298" spans="1:28" ht="13" x14ac:dyDescent="0.15">
      <c r="A298" s="19"/>
      <c r="B298" s="19"/>
      <c r="C298" s="19"/>
      <c r="D298" s="19"/>
      <c r="E298" s="16"/>
      <c r="F298" s="16"/>
      <c r="G298" s="16"/>
      <c r="H298" s="16"/>
      <c r="I298" s="16"/>
      <c r="J298" s="16"/>
      <c r="K298" s="16"/>
      <c r="L298" s="19"/>
      <c r="M298" s="19"/>
      <c r="N298" s="19"/>
      <c r="O298" s="19"/>
      <c r="P298" s="19"/>
      <c r="Q298" s="19"/>
      <c r="R298" s="19"/>
      <c r="S298" s="19"/>
      <c r="T298" s="19"/>
      <c r="U298" s="19"/>
      <c r="V298" s="19"/>
      <c r="W298" s="19"/>
      <c r="X298" s="19"/>
      <c r="Y298" s="19"/>
      <c r="Z298" s="19"/>
      <c r="AA298" s="19"/>
      <c r="AB298" s="19"/>
    </row>
    <row r="299" spans="1:28" ht="13" x14ac:dyDescent="0.15">
      <c r="A299" s="19"/>
      <c r="B299" s="19"/>
      <c r="C299" s="19"/>
      <c r="D299" s="19"/>
      <c r="E299" s="16"/>
      <c r="F299" s="16"/>
      <c r="G299" s="16"/>
      <c r="H299" s="16"/>
      <c r="I299" s="16"/>
      <c r="J299" s="16"/>
      <c r="K299" s="16"/>
      <c r="L299" s="19"/>
      <c r="M299" s="19"/>
      <c r="N299" s="19"/>
      <c r="O299" s="19"/>
      <c r="P299" s="19"/>
      <c r="Q299" s="19"/>
      <c r="R299" s="19"/>
      <c r="S299" s="19"/>
      <c r="T299" s="19"/>
      <c r="U299" s="19"/>
      <c r="V299" s="19"/>
      <c r="W299" s="19"/>
      <c r="X299" s="19"/>
      <c r="Y299" s="19"/>
      <c r="Z299" s="19"/>
      <c r="AA299" s="19"/>
      <c r="AB299" s="19"/>
    </row>
    <row r="300" spans="1:28" ht="13" x14ac:dyDescent="0.15">
      <c r="A300" s="19"/>
      <c r="B300" s="19"/>
      <c r="C300" s="19"/>
      <c r="D300" s="19"/>
      <c r="E300" s="16"/>
      <c r="F300" s="16"/>
      <c r="G300" s="16"/>
      <c r="H300" s="16"/>
      <c r="I300" s="16"/>
      <c r="J300" s="16"/>
      <c r="K300" s="16"/>
      <c r="L300" s="19"/>
      <c r="M300" s="19"/>
      <c r="N300" s="19"/>
      <c r="O300" s="19"/>
      <c r="P300" s="19"/>
      <c r="Q300" s="19"/>
      <c r="R300" s="19"/>
      <c r="S300" s="19"/>
      <c r="T300" s="19"/>
      <c r="U300" s="19"/>
      <c r="V300" s="19"/>
      <c r="W300" s="19"/>
      <c r="X300" s="19"/>
      <c r="Y300" s="19"/>
      <c r="Z300" s="19"/>
      <c r="AA300" s="19"/>
      <c r="AB300" s="19"/>
    </row>
    <row r="301" spans="1:28" ht="13" x14ac:dyDescent="0.15">
      <c r="A301" s="19"/>
      <c r="B301" s="19"/>
      <c r="C301" s="19"/>
      <c r="D301" s="19"/>
      <c r="E301" s="16"/>
      <c r="F301" s="16"/>
      <c r="G301" s="16"/>
      <c r="H301" s="16"/>
      <c r="I301" s="16"/>
      <c r="J301" s="16"/>
      <c r="K301" s="16"/>
      <c r="L301" s="19"/>
      <c r="M301" s="19"/>
      <c r="N301" s="19"/>
      <c r="O301" s="19"/>
      <c r="P301" s="19"/>
      <c r="Q301" s="19"/>
      <c r="R301" s="19"/>
      <c r="S301" s="19"/>
      <c r="T301" s="19"/>
      <c r="U301" s="19"/>
      <c r="V301" s="19"/>
      <c r="W301" s="19"/>
      <c r="X301" s="19"/>
      <c r="Y301" s="19"/>
      <c r="Z301" s="19"/>
      <c r="AA301" s="19"/>
      <c r="AB301" s="19"/>
    </row>
    <row r="302" spans="1:28" ht="13" x14ac:dyDescent="0.15">
      <c r="A302" s="19"/>
      <c r="B302" s="19"/>
      <c r="C302" s="19"/>
      <c r="D302" s="19"/>
      <c r="E302" s="16"/>
      <c r="F302" s="16"/>
      <c r="G302" s="16"/>
      <c r="H302" s="16"/>
      <c r="I302" s="16"/>
      <c r="J302" s="16"/>
      <c r="K302" s="16"/>
      <c r="L302" s="19"/>
      <c r="M302" s="19"/>
      <c r="N302" s="19"/>
      <c r="O302" s="19"/>
      <c r="P302" s="19"/>
      <c r="Q302" s="19"/>
      <c r="R302" s="19"/>
      <c r="S302" s="19"/>
      <c r="T302" s="19"/>
      <c r="U302" s="19"/>
      <c r="V302" s="19"/>
      <c r="W302" s="19"/>
      <c r="X302" s="19"/>
      <c r="Y302" s="19"/>
      <c r="Z302" s="19"/>
      <c r="AA302" s="19"/>
      <c r="AB302" s="19"/>
    </row>
    <row r="303" spans="1:28" ht="13" x14ac:dyDescent="0.15">
      <c r="A303" s="19"/>
      <c r="B303" s="19"/>
      <c r="C303" s="19"/>
      <c r="D303" s="19"/>
      <c r="E303" s="16"/>
      <c r="F303" s="16"/>
      <c r="G303" s="16"/>
      <c r="H303" s="16"/>
      <c r="I303" s="16"/>
      <c r="J303" s="16"/>
      <c r="K303" s="16"/>
      <c r="L303" s="19"/>
      <c r="M303" s="19"/>
      <c r="N303" s="19"/>
      <c r="O303" s="19"/>
      <c r="P303" s="19"/>
      <c r="Q303" s="19"/>
      <c r="R303" s="19"/>
      <c r="S303" s="19"/>
      <c r="T303" s="19"/>
      <c r="U303" s="19"/>
      <c r="V303" s="19"/>
      <c r="W303" s="19"/>
      <c r="X303" s="19"/>
      <c r="Y303" s="19"/>
      <c r="Z303" s="19"/>
      <c r="AA303" s="19"/>
      <c r="AB303" s="19"/>
    </row>
    <row r="304" spans="1:28" ht="13" x14ac:dyDescent="0.15">
      <c r="A304" s="19"/>
      <c r="B304" s="19"/>
      <c r="C304" s="19"/>
      <c r="D304" s="19"/>
      <c r="E304" s="16"/>
      <c r="F304" s="16"/>
      <c r="G304" s="16"/>
      <c r="H304" s="16"/>
      <c r="I304" s="16"/>
      <c r="J304" s="16"/>
      <c r="K304" s="16"/>
      <c r="L304" s="19"/>
      <c r="M304" s="19"/>
      <c r="N304" s="19"/>
      <c r="O304" s="19"/>
      <c r="P304" s="19"/>
      <c r="Q304" s="19"/>
      <c r="R304" s="19"/>
      <c r="S304" s="19"/>
      <c r="T304" s="19"/>
      <c r="U304" s="19"/>
      <c r="V304" s="19"/>
      <c r="W304" s="19"/>
      <c r="X304" s="19"/>
      <c r="Y304" s="19"/>
      <c r="Z304" s="19"/>
      <c r="AA304" s="19"/>
      <c r="AB304" s="19"/>
    </row>
    <row r="305" spans="1:28" ht="13" x14ac:dyDescent="0.15">
      <c r="A305" s="19"/>
      <c r="B305" s="19"/>
      <c r="C305" s="19"/>
      <c r="D305" s="19"/>
      <c r="E305" s="16"/>
      <c r="F305" s="16"/>
      <c r="G305" s="16"/>
      <c r="H305" s="16"/>
      <c r="I305" s="16"/>
      <c r="J305" s="16"/>
      <c r="K305" s="16"/>
      <c r="L305" s="19"/>
      <c r="M305" s="19"/>
      <c r="N305" s="19"/>
      <c r="O305" s="19"/>
      <c r="P305" s="19"/>
      <c r="Q305" s="19"/>
      <c r="R305" s="19"/>
      <c r="S305" s="19"/>
      <c r="T305" s="19"/>
      <c r="U305" s="19"/>
      <c r="V305" s="19"/>
      <c r="W305" s="19"/>
      <c r="X305" s="19"/>
      <c r="Y305" s="19"/>
      <c r="Z305" s="19"/>
      <c r="AA305" s="19"/>
      <c r="AB305" s="19"/>
    </row>
    <row r="306" spans="1:28" ht="13" x14ac:dyDescent="0.15">
      <c r="A306" s="19"/>
      <c r="B306" s="19"/>
      <c r="C306" s="19"/>
      <c r="D306" s="19"/>
      <c r="E306" s="16"/>
      <c r="F306" s="16"/>
      <c r="G306" s="16"/>
      <c r="H306" s="16"/>
      <c r="I306" s="16"/>
      <c r="J306" s="16"/>
      <c r="K306" s="16"/>
      <c r="L306" s="19"/>
      <c r="M306" s="19"/>
      <c r="N306" s="19"/>
      <c r="O306" s="19"/>
      <c r="P306" s="19"/>
      <c r="Q306" s="19"/>
      <c r="R306" s="19"/>
      <c r="S306" s="19"/>
      <c r="T306" s="19"/>
      <c r="U306" s="19"/>
      <c r="V306" s="19"/>
      <c r="W306" s="19"/>
      <c r="X306" s="19"/>
      <c r="Y306" s="19"/>
      <c r="Z306" s="19"/>
      <c r="AA306" s="19"/>
      <c r="AB306" s="19"/>
    </row>
    <row r="307" spans="1:28" ht="13" x14ac:dyDescent="0.15">
      <c r="A307" s="19"/>
      <c r="B307" s="19"/>
      <c r="C307" s="19"/>
      <c r="D307" s="19"/>
      <c r="E307" s="16"/>
      <c r="F307" s="16"/>
      <c r="G307" s="16"/>
      <c r="H307" s="16"/>
      <c r="I307" s="16"/>
      <c r="J307" s="16"/>
      <c r="K307" s="16"/>
      <c r="L307" s="19"/>
      <c r="M307" s="19"/>
      <c r="N307" s="19"/>
      <c r="O307" s="19"/>
      <c r="P307" s="19"/>
      <c r="Q307" s="19"/>
      <c r="R307" s="19"/>
      <c r="S307" s="19"/>
      <c r="T307" s="19"/>
      <c r="U307" s="19"/>
      <c r="V307" s="19"/>
      <c r="W307" s="19"/>
      <c r="X307" s="19"/>
      <c r="Y307" s="19"/>
      <c r="Z307" s="19"/>
      <c r="AA307" s="19"/>
      <c r="AB307" s="19"/>
    </row>
    <row r="308" spans="1:28" ht="13" x14ac:dyDescent="0.15">
      <c r="A308" s="19"/>
      <c r="B308" s="19"/>
      <c r="C308" s="19"/>
      <c r="D308" s="19"/>
      <c r="E308" s="16"/>
      <c r="F308" s="16"/>
      <c r="G308" s="16"/>
      <c r="H308" s="16"/>
      <c r="I308" s="16"/>
      <c r="J308" s="16"/>
      <c r="K308" s="16"/>
      <c r="L308" s="19"/>
      <c r="M308" s="19"/>
      <c r="N308" s="19"/>
      <c r="O308" s="19"/>
      <c r="P308" s="19"/>
      <c r="Q308" s="19"/>
      <c r="R308" s="19"/>
      <c r="S308" s="19"/>
      <c r="T308" s="19"/>
      <c r="U308" s="19"/>
      <c r="V308" s="19"/>
      <c r="W308" s="19"/>
      <c r="X308" s="19"/>
      <c r="Y308" s="19"/>
      <c r="Z308" s="19"/>
      <c r="AA308" s="19"/>
      <c r="AB308" s="19"/>
    </row>
    <row r="309" spans="1:28" ht="13" x14ac:dyDescent="0.15">
      <c r="A309" s="19"/>
      <c r="B309" s="19"/>
      <c r="C309" s="19"/>
      <c r="D309" s="19"/>
      <c r="E309" s="16"/>
      <c r="F309" s="16"/>
      <c r="G309" s="16"/>
      <c r="H309" s="16"/>
      <c r="I309" s="16"/>
      <c r="J309" s="16"/>
      <c r="K309" s="16"/>
      <c r="L309" s="19"/>
      <c r="M309" s="19"/>
      <c r="N309" s="19"/>
      <c r="O309" s="19"/>
      <c r="P309" s="19"/>
      <c r="Q309" s="19"/>
      <c r="R309" s="19"/>
      <c r="S309" s="19"/>
      <c r="T309" s="19"/>
      <c r="U309" s="19"/>
      <c r="V309" s="19"/>
      <c r="W309" s="19"/>
      <c r="X309" s="19"/>
      <c r="Y309" s="19"/>
      <c r="Z309" s="19"/>
      <c r="AA309" s="19"/>
      <c r="AB309" s="19"/>
    </row>
    <row r="310" spans="1:28" ht="13" x14ac:dyDescent="0.15">
      <c r="A310" s="19"/>
      <c r="B310" s="19"/>
      <c r="C310" s="19"/>
      <c r="D310" s="19"/>
      <c r="E310" s="16"/>
      <c r="F310" s="16"/>
      <c r="G310" s="16"/>
      <c r="H310" s="16"/>
      <c r="I310" s="16"/>
      <c r="J310" s="16"/>
      <c r="K310" s="16"/>
      <c r="L310" s="19"/>
      <c r="M310" s="19"/>
      <c r="N310" s="19"/>
      <c r="O310" s="19"/>
      <c r="P310" s="19"/>
      <c r="Q310" s="19"/>
      <c r="R310" s="19"/>
      <c r="S310" s="19"/>
      <c r="T310" s="19"/>
      <c r="U310" s="19"/>
      <c r="V310" s="19"/>
      <c r="W310" s="19"/>
      <c r="X310" s="19"/>
      <c r="Y310" s="19"/>
      <c r="Z310" s="19"/>
      <c r="AA310" s="19"/>
      <c r="AB310" s="19"/>
    </row>
    <row r="311" spans="1:28" ht="13" x14ac:dyDescent="0.15">
      <c r="A311" s="19"/>
      <c r="B311" s="19"/>
      <c r="C311" s="19"/>
      <c r="D311" s="19"/>
      <c r="E311" s="16"/>
      <c r="F311" s="16"/>
      <c r="G311" s="16"/>
      <c r="H311" s="16"/>
      <c r="I311" s="16"/>
      <c r="J311" s="16"/>
      <c r="K311" s="16"/>
      <c r="L311" s="19"/>
      <c r="M311" s="19"/>
      <c r="N311" s="19"/>
      <c r="O311" s="19"/>
      <c r="P311" s="19"/>
      <c r="Q311" s="19"/>
      <c r="R311" s="19"/>
      <c r="S311" s="19"/>
      <c r="T311" s="19"/>
      <c r="U311" s="19"/>
      <c r="V311" s="19"/>
      <c r="W311" s="19"/>
      <c r="X311" s="19"/>
      <c r="Y311" s="19"/>
      <c r="Z311" s="19"/>
      <c r="AA311" s="19"/>
      <c r="AB311" s="19"/>
    </row>
    <row r="312" spans="1:28" ht="13" x14ac:dyDescent="0.15">
      <c r="A312" s="19"/>
      <c r="B312" s="19"/>
      <c r="C312" s="19"/>
      <c r="D312" s="19"/>
      <c r="E312" s="16"/>
      <c r="F312" s="16"/>
      <c r="G312" s="16"/>
      <c r="H312" s="16"/>
      <c r="I312" s="16"/>
      <c r="J312" s="16"/>
      <c r="K312" s="16"/>
      <c r="L312" s="19"/>
      <c r="M312" s="19"/>
      <c r="N312" s="19"/>
      <c r="O312" s="19"/>
      <c r="P312" s="19"/>
      <c r="Q312" s="19"/>
      <c r="R312" s="19"/>
      <c r="S312" s="19"/>
      <c r="T312" s="19"/>
      <c r="U312" s="19"/>
      <c r="V312" s="19"/>
      <c r="W312" s="19"/>
      <c r="X312" s="19"/>
      <c r="Y312" s="19"/>
      <c r="Z312" s="19"/>
      <c r="AA312" s="19"/>
      <c r="AB312" s="19"/>
    </row>
    <row r="313" spans="1:28" ht="13" x14ac:dyDescent="0.15">
      <c r="A313" s="19"/>
      <c r="B313" s="19"/>
      <c r="C313" s="19"/>
      <c r="D313" s="19"/>
      <c r="E313" s="16"/>
      <c r="F313" s="16"/>
      <c r="G313" s="16"/>
      <c r="H313" s="16"/>
      <c r="I313" s="16"/>
      <c r="J313" s="16"/>
      <c r="K313" s="16"/>
      <c r="L313" s="19"/>
      <c r="M313" s="19"/>
      <c r="N313" s="19"/>
      <c r="O313" s="19"/>
      <c r="P313" s="19"/>
      <c r="Q313" s="19"/>
      <c r="R313" s="19"/>
      <c r="S313" s="19"/>
      <c r="T313" s="19"/>
      <c r="U313" s="19"/>
      <c r="V313" s="19"/>
      <c r="W313" s="19"/>
      <c r="X313" s="19"/>
      <c r="Y313" s="19"/>
      <c r="Z313" s="19"/>
      <c r="AA313" s="19"/>
      <c r="AB313" s="19"/>
    </row>
    <row r="314" spans="1:28" ht="13" x14ac:dyDescent="0.15">
      <c r="A314" s="19"/>
      <c r="B314" s="19"/>
      <c r="C314" s="19"/>
      <c r="D314" s="19"/>
      <c r="E314" s="16"/>
      <c r="F314" s="16"/>
      <c r="G314" s="16"/>
      <c r="H314" s="16"/>
      <c r="I314" s="16"/>
      <c r="J314" s="16"/>
      <c r="K314" s="16"/>
      <c r="L314" s="19"/>
      <c r="M314" s="19"/>
      <c r="N314" s="19"/>
      <c r="O314" s="19"/>
      <c r="P314" s="19"/>
      <c r="Q314" s="19"/>
      <c r="R314" s="19"/>
      <c r="S314" s="19"/>
      <c r="T314" s="19"/>
      <c r="U314" s="19"/>
      <c r="V314" s="19"/>
      <c r="W314" s="19"/>
      <c r="X314" s="19"/>
      <c r="Y314" s="19"/>
      <c r="Z314" s="19"/>
      <c r="AA314" s="19"/>
      <c r="AB314" s="19"/>
    </row>
    <row r="315" spans="1:28" ht="13" x14ac:dyDescent="0.15">
      <c r="A315" s="19"/>
      <c r="B315" s="19"/>
      <c r="C315" s="19"/>
      <c r="D315" s="19"/>
      <c r="E315" s="16"/>
      <c r="F315" s="16"/>
      <c r="G315" s="16"/>
      <c r="H315" s="16"/>
      <c r="I315" s="16"/>
      <c r="J315" s="16"/>
      <c r="K315" s="16"/>
      <c r="L315" s="19"/>
      <c r="M315" s="19"/>
      <c r="N315" s="19"/>
      <c r="O315" s="19"/>
      <c r="P315" s="19"/>
      <c r="Q315" s="19"/>
      <c r="R315" s="19"/>
      <c r="S315" s="19"/>
      <c r="T315" s="19"/>
      <c r="U315" s="19"/>
      <c r="V315" s="19"/>
      <c r="W315" s="19"/>
      <c r="X315" s="19"/>
      <c r="Y315" s="19"/>
      <c r="Z315" s="19"/>
      <c r="AA315" s="19"/>
      <c r="AB315" s="19"/>
    </row>
    <row r="316" spans="1:28" ht="13" x14ac:dyDescent="0.15">
      <c r="A316" s="19"/>
      <c r="B316" s="19"/>
      <c r="C316" s="19"/>
      <c r="D316" s="19"/>
      <c r="E316" s="16"/>
      <c r="F316" s="16"/>
      <c r="G316" s="16"/>
      <c r="H316" s="16"/>
      <c r="I316" s="16"/>
      <c r="J316" s="16"/>
      <c r="K316" s="16"/>
      <c r="L316" s="19"/>
      <c r="M316" s="19"/>
      <c r="N316" s="19"/>
      <c r="O316" s="19"/>
      <c r="P316" s="19"/>
      <c r="Q316" s="19"/>
      <c r="R316" s="19"/>
      <c r="S316" s="19"/>
      <c r="T316" s="19"/>
      <c r="U316" s="19"/>
      <c r="V316" s="19"/>
      <c r="W316" s="19"/>
      <c r="X316" s="19"/>
      <c r="Y316" s="19"/>
      <c r="Z316" s="19"/>
      <c r="AA316" s="19"/>
      <c r="AB316" s="19"/>
    </row>
    <row r="317" spans="1:28" ht="13" x14ac:dyDescent="0.15">
      <c r="A317" s="19"/>
      <c r="B317" s="19"/>
      <c r="C317" s="19"/>
      <c r="D317" s="19"/>
      <c r="E317" s="16"/>
      <c r="F317" s="16"/>
      <c r="G317" s="16"/>
      <c r="H317" s="16"/>
      <c r="I317" s="16"/>
      <c r="J317" s="16"/>
      <c r="K317" s="16"/>
      <c r="L317" s="19"/>
      <c r="M317" s="19"/>
      <c r="N317" s="19"/>
      <c r="O317" s="19"/>
      <c r="P317" s="19"/>
      <c r="Q317" s="19"/>
      <c r="R317" s="19"/>
      <c r="S317" s="19"/>
      <c r="T317" s="19"/>
      <c r="U317" s="19"/>
      <c r="V317" s="19"/>
      <c r="W317" s="19"/>
      <c r="X317" s="19"/>
      <c r="Y317" s="19"/>
      <c r="Z317" s="19"/>
      <c r="AA317" s="19"/>
      <c r="AB317" s="19"/>
    </row>
    <row r="318" spans="1:28" ht="13" x14ac:dyDescent="0.15">
      <c r="A318" s="19"/>
      <c r="B318" s="19"/>
      <c r="C318" s="19"/>
      <c r="D318" s="19"/>
      <c r="E318" s="16"/>
      <c r="F318" s="16"/>
      <c r="G318" s="16"/>
      <c r="H318" s="16"/>
      <c r="I318" s="16"/>
      <c r="J318" s="16"/>
      <c r="K318" s="16"/>
      <c r="L318" s="19"/>
      <c r="M318" s="19"/>
      <c r="N318" s="19"/>
      <c r="O318" s="19"/>
      <c r="P318" s="19"/>
      <c r="Q318" s="19"/>
      <c r="R318" s="19"/>
      <c r="S318" s="19"/>
      <c r="T318" s="19"/>
      <c r="U318" s="19"/>
      <c r="V318" s="19"/>
      <c r="W318" s="19"/>
      <c r="X318" s="19"/>
      <c r="Y318" s="19"/>
      <c r="Z318" s="19"/>
      <c r="AA318" s="19"/>
      <c r="AB318" s="19"/>
    </row>
    <row r="319" spans="1:28" ht="13" x14ac:dyDescent="0.15">
      <c r="A319" s="19"/>
      <c r="B319" s="19"/>
      <c r="C319" s="19"/>
      <c r="D319" s="19"/>
      <c r="E319" s="16"/>
      <c r="F319" s="16"/>
      <c r="G319" s="16"/>
      <c r="H319" s="16"/>
      <c r="I319" s="16"/>
      <c r="J319" s="16"/>
      <c r="K319" s="16"/>
      <c r="L319" s="19"/>
      <c r="M319" s="19"/>
      <c r="N319" s="19"/>
      <c r="O319" s="19"/>
      <c r="P319" s="19"/>
      <c r="Q319" s="19"/>
      <c r="R319" s="19"/>
      <c r="S319" s="19"/>
      <c r="T319" s="19"/>
      <c r="U319" s="19"/>
      <c r="V319" s="19"/>
      <c r="W319" s="19"/>
      <c r="X319" s="19"/>
      <c r="Y319" s="19"/>
      <c r="Z319" s="19"/>
      <c r="AA319" s="19"/>
      <c r="AB319" s="19"/>
    </row>
    <row r="320" spans="1:28" ht="13" x14ac:dyDescent="0.15">
      <c r="A320" s="19"/>
      <c r="B320" s="19"/>
      <c r="C320" s="19"/>
      <c r="D320" s="19"/>
      <c r="E320" s="16"/>
      <c r="F320" s="16"/>
      <c r="G320" s="16"/>
      <c r="H320" s="16"/>
      <c r="I320" s="16"/>
      <c r="J320" s="16"/>
      <c r="K320" s="16"/>
      <c r="L320" s="19"/>
      <c r="M320" s="19"/>
      <c r="N320" s="19"/>
      <c r="O320" s="19"/>
      <c r="P320" s="19"/>
      <c r="Q320" s="19"/>
      <c r="R320" s="19"/>
      <c r="S320" s="19"/>
      <c r="T320" s="19"/>
      <c r="U320" s="19"/>
      <c r="V320" s="19"/>
      <c r="W320" s="19"/>
      <c r="X320" s="19"/>
      <c r="Y320" s="19"/>
      <c r="Z320" s="19"/>
      <c r="AA320" s="19"/>
      <c r="AB320" s="19"/>
    </row>
    <row r="321" spans="1:28" ht="13" x14ac:dyDescent="0.15">
      <c r="A321" s="19"/>
      <c r="B321" s="19"/>
      <c r="C321" s="19"/>
      <c r="D321" s="19"/>
      <c r="E321" s="16"/>
      <c r="F321" s="16"/>
      <c r="G321" s="16"/>
      <c r="H321" s="16"/>
      <c r="I321" s="16"/>
      <c r="J321" s="16"/>
      <c r="K321" s="16"/>
      <c r="L321" s="19"/>
      <c r="M321" s="19"/>
      <c r="N321" s="19"/>
      <c r="O321" s="19"/>
      <c r="P321" s="19"/>
      <c r="Q321" s="19"/>
      <c r="R321" s="19"/>
      <c r="S321" s="19"/>
      <c r="T321" s="19"/>
      <c r="U321" s="19"/>
      <c r="V321" s="19"/>
      <c r="W321" s="19"/>
      <c r="X321" s="19"/>
      <c r="Y321" s="19"/>
      <c r="Z321" s="19"/>
      <c r="AA321" s="19"/>
      <c r="AB321" s="19"/>
    </row>
    <row r="322" spans="1:28" ht="13" x14ac:dyDescent="0.15">
      <c r="A322" s="19"/>
      <c r="B322" s="19"/>
      <c r="C322" s="19"/>
      <c r="D322" s="19"/>
      <c r="E322" s="16"/>
      <c r="F322" s="16"/>
      <c r="G322" s="16"/>
      <c r="H322" s="16"/>
      <c r="I322" s="16"/>
      <c r="J322" s="16"/>
      <c r="K322" s="16"/>
      <c r="L322" s="19"/>
      <c r="M322" s="19"/>
      <c r="N322" s="19"/>
      <c r="O322" s="19"/>
      <c r="P322" s="19"/>
      <c r="Q322" s="19"/>
      <c r="R322" s="19"/>
      <c r="S322" s="19"/>
      <c r="T322" s="19"/>
      <c r="U322" s="19"/>
      <c r="V322" s="19"/>
      <c r="W322" s="19"/>
      <c r="X322" s="19"/>
      <c r="Y322" s="19"/>
      <c r="Z322" s="19"/>
      <c r="AA322" s="19"/>
      <c r="AB322" s="19"/>
    </row>
    <row r="323" spans="1:28" ht="13" x14ac:dyDescent="0.15">
      <c r="A323" s="19"/>
      <c r="B323" s="19"/>
      <c r="C323" s="19"/>
      <c r="D323" s="19"/>
      <c r="E323" s="16"/>
      <c r="F323" s="16"/>
      <c r="G323" s="16"/>
      <c r="H323" s="16"/>
      <c r="I323" s="16"/>
      <c r="J323" s="16"/>
      <c r="K323" s="16"/>
      <c r="L323" s="19"/>
      <c r="M323" s="19"/>
      <c r="N323" s="19"/>
      <c r="O323" s="19"/>
      <c r="P323" s="19"/>
      <c r="Q323" s="19"/>
      <c r="R323" s="19"/>
      <c r="S323" s="19"/>
      <c r="T323" s="19"/>
      <c r="U323" s="19"/>
      <c r="V323" s="19"/>
      <c r="W323" s="19"/>
      <c r="X323" s="19"/>
      <c r="Y323" s="19"/>
      <c r="Z323" s="19"/>
      <c r="AA323" s="19"/>
      <c r="AB323" s="19"/>
    </row>
    <row r="324" spans="1:28" ht="13" x14ac:dyDescent="0.15">
      <c r="A324" s="19"/>
      <c r="B324" s="19"/>
      <c r="C324" s="19"/>
      <c r="D324" s="19"/>
      <c r="E324" s="16"/>
      <c r="F324" s="16"/>
      <c r="G324" s="16"/>
      <c r="H324" s="16"/>
      <c r="I324" s="16"/>
      <c r="J324" s="16"/>
      <c r="K324" s="16"/>
      <c r="L324" s="19"/>
      <c r="M324" s="19"/>
      <c r="N324" s="19"/>
      <c r="O324" s="19"/>
      <c r="P324" s="19"/>
      <c r="Q324" s="19"/>
      <c r="R324" s="19"/>
      <c r="S324" s="19"/>
      <c r="T324" s="19"/>
      <c r="U324" s="19"/>
      <c r="V324" s="19"/>
      <c r="W324" s="19"/>
      <c r="X324" s="19"/>
      <c r="Y324" s="19"/>
      <c r="Z324" s="19"/>
      <c r="AA324" s="19"/>
      <c r="AB324" s="19"/>
    </row>
    <row r="325" spans="1:28" ht="13" x14ac:dyDescent="0.15">
      <c r="A325" s="19"/>
      <c r="B325" s="19"/>
      <c r="C325" s="19"/>
      <c r="D325" s="19"/>
      <c r="E325" s="16"/>
      <c r="F325" s="16"/>
      <c r="G325" s="16"/>
      <c r="H325" s="16"/>
      <c r="I325" s="16"/>
      <c r="J325" s="16"/>
      <c r="K325" s="16"/>
      <c r="L325" s="19"/>
      <c r="M325" s="19"/>
      <c r="N325" s="19"/>
      <c r="O325" s="19"/>
      <c r="P325" s="19"/>
      <c r="Q325" s="19"/>
      <c r="R325" s="19"/>
      <c r="S325" s="19"/>
      <c r="T325" s="19"/>
      <c r="U325" s="19"/>
      <c r="V325" s="19"/>
      <c r="W325" s="19"/>
      <c r="X325" s="19"/>
      <c r="Y325" s="19"/>
      <c r="Z325" s="19"/>
      <c r="AA325" s="19"/>
      <c r="AB325" s="19"/>
    </row>
    <row r="326" spans="1:28" ht="13" x14ac:dyDescent="0.15">
      <c r="A326" s="19"/>
      <c r="B326" s="19"/>
      <c r="C326" s="19"/>
      <c r="D326" s="19"/>
      <c r="E326" s="16"/>
      <c r="F326" s="16"/>
      <c r="G326" s="16"/>
      <c r="H326" s="16"/>
      <c r="I326" s="16"/>
      <c r="J326" s="16"/>
      <c r="K326" s="16"/>
      <c r="L326" s="19"/>
      <c r="M326" s="19"/>
      <c r="N326" s="19"/>
      <c r="O326" s="19"/>
      <c r="P326" s="19"/>
      <c r="Q326" s="19"/>
      <c r="R326" s="19"/>
      <c r="S326" s="19"/>
      <c r="T326" s="19"/>
      <c r="U326" s="19"/>
      <c r="V326" s="19"/>
      <c r="W326" s="19"/>
      <c r="X326" s="19"/>
      <c r="Y326" s="19"/>
      <c r="Z326" s="19"/>
      <c r="AA326" s="19"/>
      <c r="AB326" s="19"/>
    </row>
    <row r="327" spans="1:28" ht="13" x14ac:dyDescent="0.15">
      <c r="A327" s="19"/>
      <c r="B327" s="19"/>
      <c r="C327" s="19"/>
      <c r="D327" s="19"/>
      <c r="E327" s="16"/>
      <c r="F327" s="16"/>
      <c r="G327" s="16"/>
      <c r="H327" s="16"/>
      <c r="I327" s="16"/>
      <c r="J327" s="16"/>
      <c r="K327" s="16"/>
      <c r="L327" s="19"/>
      <c r="M327" s="19"/>
      <c r="N327" s="19"/>
      <c r="O327" s="19"/>
      <c r="P327" s="19"/>
      <c r="Q327" s="19"/>
      <c r="R327" s="19"/>
      <c r="S327" s="19"/>
      <c r="T327" s="19"/>
      <c r="U327" s="19"/>
      <c r="V327" s="19"/>
      <c r="W327" s="19"/>
      <c r="X327" s="19"/>
      <c r="Y327" s="19"/>
      <c r="Z327" s="19"/>
      <c r="AA327" s="19"/>
      <c r="AB327" s="19"/>
    </row>
    <row r="328" spans="1:28" ht="13" x14ac:dyDescent="0.15">
      <c r="A328" s="19"/>
      <c r="B328" s="19"/>
      <c r="C328" s="19"/>
      <c r="D328" s="19"/>
      <c r="E328" s="16"/>
      <c r="F328" s="16"/>
      <c r="G328" s="16"/>
      <c r="H328" s="16"/>
      <c r="I328" s="16"/>
      <c r="J328" s="16"/>
      <c r="K328" s="16"/>
      <c r="L328" s="19"/>
      <c r="M328" s="19"/>
      <c r="N328" s="19"/>
      <c r="O328" s="19"/>
      <c r="P328" s="19"/>
      <c r="Q328" s="19"/>
      <c r="R328" s="19"/>
      <c r="S328" s="19"/>
      <c r="T328" s="19"/>
      <c r="U328" s="19"/>
      <c r="V328" s="19"/>
      <c r="W328" s="19"/>
      <c r="X328" s="19"/>
      <c r="Y328" s="19"/>
      <c r="Z328" s="19"/>
      <c r="AA328" s="19"/>
      <c r="AB328" s="19"/>
    </row>
    <row r="329" spans="1:28" ht="13" x14ac:dyDescent="0.15">
      <c r="A329" s="19"/>
      <c r="B329" s="19"/>
      <c r="C329" s="19"/>
      <c r="D329" s="19"/>
      <c r="E329" s="16"/>
      <c r="F329" s="16"/>
      <c r="G329" s="16"/>
      <c r="H329" s="16"/>
      <c r="I329" s="16"/>
      <c r="J329" s="16"/>
      <c r="K329" s="16"/>
      <c r="L329" s="19"/>
      <c r="M329" s="19"/>
      <c r="N329" s="19"/>
      <c r="O329" s="19"/>
      <c r="P329" s="19"/>
      <c r="Q329" s="19"/>
      <c r="R329" s="19"/>
      <c r="S329" s="19"/>
      <c r="T329" s="19"/>
      <c r="U329" s="19"/>
      <c r="V329" s="19"/>
      <c r="W329" s="19"/>
      <c r="X329" s="19"/>
      <c r="Y329" s="19"/>
      <c r="Z329" s="19"/>
      <c r="AA329" s="19"/>
      <c r="AB329" s="19"/>
    </row>
    <row r="330" spans="1:28" ht="13" x14ac:dyDescent="0.15">
      <c r="A330" s="19"/>
      <c r="B330" s="19"/>
      <c r="C330" s="19"/>
      <c r="D330" s="19"/>
      <c r="E330" s="16"/>
      <c r="F330" s="16"/>
      <c r="G330" s="16"/>
      <c r="H330" s="16"/>
      <c r="I330" s="16"/>
      <c r="J330" s="16"/>
      <c r="K330" s="16"/>
      <c r="L330" s="19"/>
      <c r="M330" s="19"/>
      <c r="N330" s="19"/>
      <c r="O330" s="19"/>
      <c r="P330" s="19"/>
      <c r="Q330" s="19"/>
      <c r="R330" s="19"/>
      <c r="S330" s="19"/>
      <c r="T330" s="19"/>
      <c r="U330" s="19"/>
      <c r="V330" s="19"/>
      <c r="W330" s="19"/>
      <c r="X330" s="19"/>
      <c r="Y330" s="19"/>
      <c r="Z330" s="19"/>
      <c r="AA330" s="19"/>
      <c r="AB330" s="19"/>
    </row>
    <row r="331" spans="1:28" ht="13" x14ac:dyDescent="0.15">
      <c r="A331" s="19"/>
      <c r="B331" s="19"/>
      <c r="C331" s="19"/>
      <c r="D331" s="19"/>
      <c r="E331" s="16"/>
      <c r="F331" s="16"/>
      <c r="G331" s="16"/>
      <c r="H331" s="16"/>
      <c r="I331" s="16"/>
      <c r="J331" s="16"/>
      <c r="K331" s="16"/>
      <c r="L331" s="19"/>
      <c r="M331" s="19"/>
      <c r="N331" s="19"/>
      <c r="O331" s="19"/>
      <c r="P331" s="19"/>
      <c r="Q331" s="19"/>
      <c r="R331" s="19"/>
      <c r="S331" s="19"/>
      <c r="T331" s="19"/>
      <c r="U331" s="19"/>
      <c r="V331" s="19"/>
      <c r="W331" s="19"/>
      <c r="X331" s="19"/>
      <c r="Y331" s="19"/>
      <c r="Z331" s="19"/>
      <c r="AA331" s="19"/>
      <c r="AB331" s="19"/>
    </row>
    <row r="332" spans="1:28" ht="13" x14ac:dyDescent="0.15">
      <c r="A332" s="19"/>
      <c r="B332" s="19"/>
      <c r="C332" s="19"/>
      <c r="D332" s="19"/>
      <c r="E332" s="16"/>
      <c r="F332" s="16"/>
      <c r="G332" s="16"/>
      <c r="H332" s="16"/>
      <c r="I332" s="16"/>
      <c r="J332" s="16"/>
      <c r="K332" s="16"/>
      <c r="L332" s="19"/>
      <c r="M332" s="19"/>
      <c r="N332" s="19"/>
      <c r="O332" s="19"/>
      <c r="P332" s="19"/>
      <c r="Q332" s="19"/>
      <c r="R332" s="19"/>
      <c r="S332" s="19"/>
      <c r="T332" s="19"/>
      <c r="U332" s="19"/>
      <c r="V332" s="19"/>
      <c r="W332" s="19"/>
      <c r="X332" s="19"/>
      <c r="Y332" s="19"/>
      <c r="Z332" s="19"/>
      <c r="AA332" s="19"/>
      <c r="AB332" s="19"/>
    </row>
    <row r="333" spans="1:28" ht="13" x14ac:dyDescent="0.15">
      <c r="A333" s="19"/>
      <c r="B333" s="19"/>
      <c r="C333" s="19"/>
      <c r="D333" s="19"/>
      <c r="E333" s="16"/>
      <c r="F333" s="16"/>
      <c r="G333" s="16"/>
      <c r="H333" s="16"/>
      <c r="I333" s="16"/>
      <c r="J333" s="16"/>
      <c r="K333" s="16"/>
      <c r="L333" s="19"/>
      <c r="M333" s="19"/>
      <c r="N333" s="19"/>
      <c r="O333" s="19"/>
      <c r="P333" s="19"/>
      <c r="Q333" s="19"/>
      <c r="R333" s="19"/>
      <c r="S333" s="19"/>
      <c r="T333" s="19"/>
      <c r="U333" s="19"/>
      <c r="V333" s="19"/>
      <c r="W333" s="19"/>
      <c r="X333" s="19"/>
      <c r="Y333" s="19"/>
      <c r="Z333" s="19"/>
      <c r="AA333" s="19"/>
      <c r="AB333" s="19"/>
    </row>
    <row r="334" spans="1:28" ht="13" x14ac:dyDescent="0.15">
      <c r="A334" s="19"/>
      <c r="B334" s="19"/>
      <c r="C334" s="19"/>
      <c r="D334" s="19"/>
      <c r="E334" s="16"/>
      <c r="F334" s="16"/>
      <c r="G334" s="16"/>
      <c r="H334" s="16"/>
      <c r="I334" s="16"/>
      <c r="J334" s="16"/>
      <c r="K334" s="16"/>
      <c r="L334" s="19"/>
      <c r="M334" s="19"/>
      <c r="N334" s="19"/>
      <c r="O334" s="19"/>
      <c r="P334" s="19"/>
      <c r="Q334" s="19"/>
      <c r="R334" s="19"/>
      <c r="S334" s="19"/>
      <c r="T334" s="19"/>
      <c r="U334" s="19"/>
      <c r="V334" s="19"/>
      <c r="W334" s="19"/>
      <c r="X334" s="19"/>
      <c r="Y334" s="19"/>
      <c r="Z334" s="19"/>
      <c r="AA334" s="19"/>
      <c r="AB334" s="19"/>
    </row>
    <row r="335" spans="1:28" ht="13" x14ac:dyDescent="0.15">
      <c r="A335" s="19"/>
      <c r="B335" s="19"/>
      <c r="C335" s="19"/>
      <c r="D335" s="19"/>
      <c r="E335" s="16"/>
      <c r="F335" s="16"/>
      <c r="G335" s="16"/>
      <c r="H335" s="16"/>
      <c r="I335" s="16"/>
      <c r="J335" s="16"/>
      <c r="K335" s="16"/>
      <c r="L335" s="19"/>
      <c r="M335" s="19"/>
      <c r="N335" s="19"/>
      <c r="O335" s="19"/>
      <c r="P335" s="19"/>
      <c r="Q335" s="19"/>
      <c r="R335" s="19"/>
      <c r="S335" s="19"/>
      <c r="T335" s="19"/>
      <c r="U335" s="19"/>
      <c r="V335" s="19"/>
      <c r="W335" s="19"/>
      <c r="X335" s="19"/>
      <c r="Y335" s="19"/>
      <c r="Z335" s="19"/>
      <c r="AA335" s="19"/>
      <c r="AB335" s="19"/>
    </row>
    <row r="336" spans="1:28" ht="13" x14ac:dyDescent="0.15">
      <c r="A336" s="19"/>
      <c r="B336" s="19"/>
      <c r="C336" s="19"/>
      <c r="D336" s="19"/>
      <c r="E336" s="16"/>
      <c r="F336" s="16"/>
      <c r="G336" s="16"/>
      <c r="H336" s="16"/>
      <c r="I336" s="16"/>
      <c r="J336" s="16"/>
      <c r="K336" s="16"/>
      <c r="L336" s="19"/>
      <c r="M336" s="19"/>
      <c r="N336" s="19"/>
      <c r="O336" s="19"/>
      <c r="P336" s="19"/>
      <c r="Q336" s="19"/>
      <c r="R336" s="19"/>
      <c r="S336" s="19"/>
      <c r="T336" s="19"/>
      <c r="U336" s="19"/>
      <c r="V336" s="19"/>
      <c r="W336" s="19"/>
      <c r="X336" s="19"/>
      <c r="Y336" s="19"/>
      <c r="Z336" s="19"/>
      <c r="AA336" s="19"/>
      <c r="AB336" s="19"/>
    </row>
    <row r="337" spans="1:28" ht="13" x14ac:dyDescent="0.15">
      <c r="A337" s="19"/>
      <c r="B337" s="19"/>
      <c r="C337" s="19"/>
      <c r="D337" s="19"/>
      <c r="E337" s="16"/>
      <c r="F337" s="16"/>
      <c r="G337" s="16"/>
      <c r="H337" s="16"/>
      <c r="I337" s="16"/>
      <c r="J337" s="16"/>
      <c r="K337" s="16"/>
      <c r="L337" s="19"/>
      <c r="M337" s="19"/>
      <c r="N337" s="19"/>
      <c r="O337" s="19"/>
      <c r="P337" s="19"/>
      <c r="Q337" s="19"/>
      <c r="R337" s="19"/>
      <c r="S337" s="19"/>
      <c r="T337" s="19"/>
      <c r="U337" s="19"/>
      <c r="V337" s="19"/>
      <c r="W337" s="19"/>
      <c r="X337" s="19"/>
      <c r="Y337" s="19"/>
      <c r="Z337" s="19"/>
      <c r="AA337" s="19"/>
      <c r="AB337" s="19"/>
    </row>
    <row r="338" spans="1:28" ht="13" x14ac:dyDescent="0.15">
      <c r="A338" s="19"/>
      <c r="B338" s="19"/>
      <c r="C338" s="19"/>
      <c r="D338" s="19"/>
      <c r="E338" s="16"/>
      <c r="F338" s="16"/>
      <c r="G338" s="16"/>
      <c r="H338" s="16"/>
      <c r="I338" s="16"/>
      <c r="J338" s="16"/>
      <c r="K338" s="16"/>
      <c r="L338" s="19"/>
      <c r="M338" s="19"/>
      <c r="N338" s="19"/>
      <c r="O338" s="19"/>
      <c r="P338" s="19"/>
      <c r="Q338" s="19"/>
      <c r="R338" s="19"/>
      <c r="S338" s="19"/>
      <c r="T338" s="19"/>
      <c r="U338" s="19"/>
      <c r="V338" s="19"/>
      <c r="W338" s="19"/>
      <c r="X338" s="19"/>
      <c r="Y338" s="19"/>
      <c r="Z338" s="19"/>
      <c r="AA338" s="19"/>
      <c r="AB338" s="19"/>
    </row>
    <row r="339" spans="1:28" ht="13" x14ac:dyDescent="0.15">
      <c r="A339" s="19"/>
      <c r="B339" s="19"/>
      <c r="C339" s="19"/>
      <c r="D339" s="19"/>
      <c r="E339" s="16"/>
      <c r="F339" s="16"/>
      <c r="G339" s="16"/>
      <c r="H339" s="16"/>
      <c r="I339" s="16"/>
      <c r="J339" s="16"/>
      <c r="K339" s="16"/>
      <c r="L339" s="19"/>
      <c r="M339" s="19"/>
      <c r="N339" s="19"/>
      <c r="O339" s="19"/>
      <c r="P339" s="19"/>
      <c r="Q339" s="19"/>
      <c r="R339" s="19"/>
      <c r="S339" s="19"/>
      <c r="T339" s="19"/>
      <c r="U339" s="19"/>
      <c r="V339" s="19"/>
      <c r="W339" s="19"/>
      <c r="X339" s="19"/>
      <c r="Y339" s="19"/>
      <c r="Z339" s="19"/>
      <c r="AA339" s="19"/>
      <c r="AB339" s="19"/>
    </row>
    <row r="340" spans="1:28" ht="13" x14ac:dyDescent="0.15">
      <c r="A340" s="19"/>
      <c r="B340" s="19"/>
      <c r="C340" s="19"/>
      <c r="D340" s="19"/>
      <c r="E340" s="16"/>
      <c r="F340" s="16"/>
      <c r="G340" s="16"/>
      <c r="H340" s="16"/>
      <c r="I340" s="16"/>
      <c r="J340" s="16"/>
      <c r="K340" s="16"/>
      <c r="L340" s="19"/>
      <c r="M340" s="19"/>
      <c r="N340" s="19"/>
      <c r="O340" s="19"/>
      <c r="P340" s="19"/>
      <c r="Q340" s="19"/>
      <c r="R340" s="19"/>
      <c r="S340" s="19"/>
      <c r="T340" s="19"/>
      <c r="U340" s="19"/>
      <c r="V340" s="19"/>
      <c r="W340" s="19"/>
      <c r="X340" s="19"/>
      <c r="Y340" s="19"/>
      <c r="Z340" s="19"/>
      <c r="AA340" s="19"/>
      <c r="AB340" s="19"/>
    </row>
    <row r="341" spans="1:28" ht="13" x14ac:dyDescent="0.15">
      <c r="A341" s="19"/>
      <c r="B341" s="19"/>
      <c r="C341" s="19"/>
      <c r="D341" s="19"/>
      <c r="E341" s="16"/>
      <c r="F341" s="16"/>
      <c r="G341" s="16"/>
      <c r="H341" s="16"/>
      <c r="I341" s="16"/>
      <c r="J341" s="16"/>
      <c r="K341" s="16"/>
      <c r="L341" s="19"/>
      <c r="M341" s="19"/>
      <c r="N341" s="19"/>
      <c r="O341" s="19"/>
      <c r="P341" s="19"/>
      <c r="Q341" s="19"/>
      <c r="R341" s="19"/>
      <c r="S341" s="19"/>
      <c r="T341" s="19"/>
      <c r="U341" s="19"/>
      <c r="V341" s="19"/>
      <c r="W341" s="19"/>
      <c r="X341" s="19"/>
      <c r="Y341" s="19"/>
      <c r="Z341" s="19"/>
      <c r="AA341" s="19"/>
      <c r="AB341" s="19"/>
    </row>
    <row r="342" spans="1:28" ht="13" x14ac:dyDescent="0.15">
      <c r="A342" s="19"/>
      <c r="B342" s="19"/>
      <c r="C342" s="19"/>
      <c r="D342" s="19"/>
      <c r="E342" s="16"/>
      <c r="F342" s="16"/>
      <c r="G342" s="16"/>
      <c r="H342" s="16"/>
      <c r="I342" s="16"/>
      <c r="J342" s="16"/>
      <c r="K342" s="16"/>
      <c r="L342" s="19"/>
      <c r="M342" s="19"/>
      <c r="N342" s="19"/>
      <c r="O342" s="19"/>
      <c r="P342" s="19"/>
      <c r="Q342" s="19"/>
      <c r="R342" s="19"/>
      <c r="S342" s="19"/>
      <c r="T342" s="19"/>
      <c r="U342" s="19"/>
      <c r="V342" s="19"/>
      <c r="W342" s="19"/>
      <c r="X342" s="19"/>
      <c r="Y342" s="19"/>
      <c r="Z342" s="19"/>
      <c r="AA342" s="19"/>
      <c r="AB342" s="19"/>
    </row>
    <row r="343" spans="1:28" ht="13" x14ac:dyDescent="0.15">
      <c r="A343" s="19"/>
      <c r="B343" s="19"/>
      <c r="C343" s="19"/>
      <c r="D343" s="19"/>
      <c r="E343" s="16"/>
      <c r="F343" s="16"/>
      <c r="G343" s="16"/>
      <c r="H343" s="16"/>
      <c r="I343" s="16"/>
      <c r="J343" s="16"/>
      <c r="K343" s="16"/>
      <c r="L343" s="19"/>
      <c r="M343" s="19"/>
      <c r="N343" s="19"/>
      <c r="O343" s="19"/>
      <c r="P343" s="19"/>
      <c r="Q343" s="19"/>
      <c r="R343" s="19"/>
      <c r="S343" s="19"/>
      <c r="T343" s="19"/>
      <c r="U343" s="19"/>
      <c r="V343" s="19"/>
      <c r="W343" s="19"/>
      <c r="X343" s="19"/>
      <c r="Y343" s="19"/>
      <c r="Z343" s="19"/>
      <c r="AA343" s="19"/>
      <c r="AB343" s="19"/>
    </row>
    <row r="344" spans="1:28" ht="13" x14ac:dyDescent="0.15">
      <c r="A344" s="19"/>
      <c r="B344" s="19"/>
      <c r="C344" s="19"/>
      <c r="D344" s="19"/>
      <c r="E344" s="16"/>
      <c r="F344" s="16"/>
      <c r="G344" s="16"/>
      <c r="H344" s="16"/>
      <c r="I344" s="16"/>
      <c r="J344" s="16"/>
      <c r="K344" s="16"/>
      <c r="L344" s="19"/>
      <c r="M344" s="19"/>
      <c r="N344" s="19"/>
      <c r="O344" s="19"/>
      <c r="P344" s="19"/>
      <c r="Q344" s="19"/>
      <c r="R344" s="19"/>
      <c r="S344" s="19"/>
      <c r="T344" s="19"/>
      <c r="U344" s="19"/>
      <c r="V344" s="19"/>
      <c r="W344" s="19"/>
      <c r="X344" s="19"/>
      <c r="Y344" s="19"/>
      <c r="Z344" s="19"/>
      <c r="AA344" s="19"/>
      <c r="AB344" s="19"/>
    </row>
    <row r="345" spans="1:28" ht="13" x14ac:dyDescent="0.15">
      <c r="A345" s="19"/>
      <c r="B345" s="19"/>
      <c r="C345" s="19"/>
      <c r="D345" s="19"/>
      <c r="E345" s="16"/>
      <c r="F345" s="16"/>
      <c r="G345" s="16"/>
      <c r="H345" s="16"/>
      <c r="I345" s="16"/>
      <c r="J345" s="16"/>
      <c r="K345" s="16"/>
      <c r="L345" s="19"/>
      <c r="M345" s="19"/>
      <c r="N345" s="19"/>
      <c r="O345" s="19"/>
      <c r="P345" s="19"/>
      <c r="Q345" s="19"/>
      <c r="R345" s="19"/>
      <c r="S345" s="19"/>
      <c r="T345" s="19"/>
      <c r="U345" s="19"/>
      <c r="V345" s="19"/>
      <c r="W345" s="19"/>
      <c r="X345" s="19"/>
      <c r="Y345" s="19"/>
      <c r="Z345" s="19"/>
      <c r="AA345" s="19"/>
      <c r="AB345" s="19"/>
    </row>
    <row r="346" spans="1:28" ht="13" x14ac:dyDescent="0.15">
      <c r="A346" s="19"/>
      <c r="B346" s="19"/>
      <c r="C346" s="19"/>
      <c r="D346" s="19"/>
      <c r="E346" s="16"/>
      <c r="F346" s="16"/>
      <c r="G346" s="16"/>
      <c r="H346" s="16"/>
      <c r="I346" s="16"/>
      <c r="J346" s="16"/>
      <c r="K346" s="16"/>
      <c r="L346" s="19"/>
      <c r="M346" s="19"/>
      <c r="N346" s="19"/>
      <c r="O346" s="19"/>
      <c r="P346" s="19"/>
      <c r="Q346" s="19"/>
      <c r="R346" s="19"/>
      <c r="S346" s="19"/>
      <c r="T346" s="19"/>
      <c r="U346" s="19"/>
      <c r="V346" s="19"/>
      <c r="W346" s="19"/>
      <c r="X346" s="19"/>
      <c r="Y346" s="19"/>
      <c r="Z346" s="19"/>
      <c r="AA346" s="19"/>
      <c r="AB346" s="19"/>
    </row>
    <row r="347" spans="1:28" ht="13" x14ac:dyDescent="0.15">
      <c r="A347" s="19"/>
      <c r="B347" s="19"/>
      <c r="C347" s="19"/>
      <c r="D347" s="19"/>
      <c r="E347" s="16"/>
      <c r="F347" s="16"/>
      <c r="G347" s="16"/>
      <c r="H347" s="16"/>
      <c r="I347" s="16"/>
      <c r="J347" s="16"/>
      <c r="K347" s="16"/>
      <c r="L347" s="19"/>
      <c r="M347" s="19"/>
      <c r="N347" s="19"/>
      <c r="O347" s="19"/>
      <c r="P347" s="19"/>
      <c r="Q347" s="19"/>
      <c r="R347" s="19"/>
      <c r="S347" s="19"/>
      <c r="T347" s="19"/>
      <c r="U347" s="19"/>
      <c r="V347" s="19"/>
      <c r="W347" s="19"/>
      <c r="X347" s="19"/>
      <c r="Y347" s="19"/>
      <c r="Z347" s="19"/>
      <c r="AA347" s="19"/>
      <c r="AB347" s="19"/>
    </row>
    <row r="348" spans="1:28" ht="13" x14ac:dyDescent="0.15">
      <c r="A348" s="19"/>
      <c r="B348" s="19"/>
      <c r="C348" s="19"/>
      <c r="D348" s="19"/>
      <c r="E348" s="16"/>
      <c r="F348" s="16"/>
      <c r="G348" s="16"/>
      <c r="H348" s="16"/>
      <c r="I348" s="16"/>
      <c r="J348" s="16"/>
      <c r="K348" s="16"/>
      <c r="L348" s="19"/>
      <c r="M348" s="19"/>
      <c r="N348" s="19"/>
      <c r="O348" s="19"/>
      <c r="P348" s="19"/>
      <c r="Q348" s="19"/>
      <c r="R348" s="19"/>
      <c r="S348" s="19"/>
      <c r="T348" s="19"/>
      <c r="U348" s="19"/>
      <c r="V348" s="19"/>
      <c r="W348" s="19"/>
      <c r="X348" s="19"/>
      <c r="Y348" s="19"/>
      <c r="Z348" s="19"/>
      <c r="AA348" s="19"/>
      <c r="AB348" s="19"/>
    </row>
    <row r="349" spans="1:28" ht="13" x14ac:dyDescent="0.15">
      <c r="A349" s="19"/>
      <c r="B349" s="19"/>
      <c r="C349" s="19"/>
      <c r="D349" s="19"/>
      <c r="E349" s="16"/>
      <c r="F349" s="16"/>
      <c r="G349" s="16"/>
      <c r="H349" s="16"/>
      <c r="I349" s="16"/>
      <c r="J349" s="16"/>
      <c r="K349" s="16"/>
      <c r="L349" s="19"/>
      <c r="M349" s="19"/>
      <c r="N349" s="19"/>
      <c r="O349" s="19"/>
      <c r="P349" s="19"/>
      <c r="Q349" s="19"/>
      <c r="R349" s="19"/>
      <c r="S349" s="19"/>
      <c r="T349" s="19"/>
      <c r="U349" s="19"/>
      <c r="V349" s="19"/>
      <c r="W349" s="19"/>
      <c r="X349" s="19"/>
      <c r="Y349" s="19"/>
      <c r="Z349" s="19"/>
      <c r="AA349" s="19"/>
      <c r="AB349" s="19"/>
    </row>
    <row r="350" spans="1:28" ht="13" x14ac:dyDescent="0.15">
      <c r="A350" s="19"/>
      <c r="B350" s="19"/>
      <c r="C350" s="19"/>
      <c r="D350" s="19"/>
      <c r="E350" s="16"/>
      <c r="F350" s="16"/>
      <c r="G350" s="16"/>
      <c r="H350" s="16"/>
      <c r="I350" s="16"/>
      <c r="J350" s="16"/>
      <c r="K350" s="16"/>
      <c r="L350" s="19"/>
      <c r="M350" s="19"/>
      <c r="N350" s="19"/>
      <c r="O350" s="19"/>
      <c r="P350" s="19"/>
      <c r="Q350" s="19"/>
      <c r="R350" s="19"/>
      <c r="S350" s="19"/>
      <c r="T350" s="19"/>
      <c r="U350" s="19"/>
      <c r="V350" s="19"/>
      <c r="W350" s="19"/>
      <c r="X350" s="19"/>
      <c r="Y350" s="19"/>
      <c r="Z350" s="19"/>
      <c r="AA350" s="19"/>
      <c r="AB350" s="19"/>
    </row>
    <row r="351" spans="1:28" ht="13" x14ac:dyDescent="0.15">
      <c r="A351" s="19"/>
      <c r="B351" s="19"/>
      <c r="C351" s="19"/>
      <c r="D351" s="19"/>
      <c r="E351" s="16"/>
      <c r="F351" s="16"/>
      <c r="G351" s="16"/>
      <c r="H351" s="16"/>
      <c r="I351" s="16"/>
      <c r="J351" s="16"/>
      <c r="K351" s="16"/>
      <c r="L351" s="19"/>
      <c r="M351" s="19"/>
      <c r="N351" s="19"/>
      <c r="O351" s="19"/>
      <c r="P351" s="19"/>
      <c r="Q351" s="19"/>
      <c r="R351" s="19"/>
      <c r="S351" s="19"/>
      <c r="T351" s="19"/>
      <c r="U351" s="19"/>
      <c r="V351" s="19"/>
      <c r="W351" s="19"/>
      <c r="X351" s="19"/>
      <c r="Y351" s="19"/>
      <c r="Z351" s="19"/>
      <c r="AA351" s="19"/>
      <c r="AB351" s="19"/>
    </row>
    <row r="352" spans="1:28" ht="13" x14ac:dyDescent="0.15">
      <c r="A352" s="19"/>
      <c r="B352" s="19"/>
      <c r="C352" s="19"/>
      <c r="D352" s="19"/>
      <c r="E352" s="16"/>
      <c r="F352" s="16"/>
      <c r="G352" s="16"/>
      <c r="H352" s="16"/>
      <c r="I352" s="16"/>
      <c r="J352" s="16"/>
      <c r="K352" s="16"/>
      <c r="L352" s="19"/>
      <c r="M352" s="19"/>
      <c r="N352" s="19"/>
      <c r="O352" s="19"/>
      <c r="P352" s="19"/>
      <c r="Q352" s="19"/>
      <c r="R352" s="19"/>
      <c r="S352" s="19"/>
      <c r="T352" s="19"/>
      <c r="U352" s="19"/>
      <c r="V352" s="19"/>
      <c r="W352" s="19"/>
      <c r="X352" s="19"/>
      <c r="Y352" s="19"/>
      <c r="Z352" s="19"/>
      <c r="AA352" s="19"/>
      <c r="AB352" s="19"/>
    </row>
    <row r="353" spans="1:28" ht="13" x14ac:dyDescent="0.15">
      <c r="A353" s="19"/>
      <c r="B353" s="19"/>
      <c r="C353" s="19"/>
      <c r="D353" s="19"/>
      <c r="E353" s="16"/>
      <c r="F353" s="16"/>
      <c r="G353" s="16"/>
      <c r="H353" s="16"/>
      <c r="I353" s="16"/>
      <c r="J353" s="16"/>
      <c r="K353" s="16"/>
      <c r="L353" s="19"/>
      <c r="M353" s="19"/>
      <c r="N353" s="19"/>
      <c r="O353" s="19"/>
      <c r="P353" s="19"/>
      <c r="Q353" s="19"/>
      <c r="R353" s="19"/>
      <c r="S353" s="19"/>
      <c r="T353" s="19"/>
      <c r="U353" s="19"/>
      <c r="V353" s="19"/>
      <c r="W353" s="19"/>
      <c r="X353" s="19"/>
      <c r="Y353" s="19"/>
      <c r="Z353" s="19"/>
      <c r="AA353" s="19"/>
      <c r="AB353" s="19"/>
    </row>
    <row r="354" spans="1:28" ht="13" x14ac:dyDescent="0.15">
      <c r="A354" s="19"/>
      <c r="B354" s="19"/>
      <c r="C354" s="19"/>
      <c r="D354" s="19"/>
      <c r="E354" s="16"/>
      <c r="F354" s="16"/>
      <c r="G354" s="16"/>
      <c r="H354" s="16"/>
      <c r="I354" s="16"/>
      <c r="J354" s="16"/>
      <c r="K354" s="16"/>
      <c r="L354" s="19"/>
      <c r="M354" s="19"/>
      <c r="N354" s="19"/>
      <c r="O354" s="19"/>
      <c r="P354" s="19"/>
      <c r="Q354" s="19"/>
      <c r="R354" s="19"/>
      <c r="S354" s="19"/>
      <c r="T354" s="19"/>
      <c r="U354" s="19"/>
      <c r="V354" s="19"/>
      <c r="W354" s="19"/>
      <c r="X354" s="19"/>
      <c r="Y354" s="19"/>
      <c r="Z354" s="19"/>
      <c r="AA354" s="19"/>
      <c r="AB354" s="19"/>
    </row>
    <row r="355" spans="1:28" ht="13" x14ac:dyDescent="0.15">
      <c r="A355" s="19"/>
      <c r="B355" s="19"/>
      <c r="C355" s="19"/>
      <c r="D355" s="19"/>
      <c r="E355" s="16"/>
      <c r="F355" s="16"/>
      <c r="G355" s="16"/>
      <c r="H355" s="16"/>
      <c r="I355" s="16"/>
      <c r="J355" s="16"/>
      <c r="K355" s="16"/>
      <c r="L355" s="19"/>
      <c r="M355" s="19"/>
      <c r="N355" s="19"/>
      <c r="O355" s="19"/>
      <c r="P355" s="19"/>
      <c r="Q355" s="19"/>
      <c r="R355" s="19"/>
      <c r="S355" s="19"/>
      <c r="T355" s="19"/>
      <c r="U355" s="19"/>
      <c r="V355" s="19"/>
      <c r="W355" s="19"/>
      <c r="X355" s="19"/>
      <c r="Y355" s="19"/>
      <c r="Z355" s="19"/>
      <c r="AA355" s="19"/>
      <c r="AB355" s="19"/>
    </row>
    <row r="356" spans="1:28" ht="13" x14ac:dyDescent="0.15">
      <c r="A356" s="19"/>
      <c r="B356" s="19"/>
      <c r="C356" s="19"/>
      <c r="D356" s="19"/>
      <c r="E356" s="16"/>
      <c r="F356" s="16"/>
      <c r="G356" s="16"/>
      <c r="H356" s="16"/>
      <c r="I356" s="16"/>
      <c r="J356" s="16"/>
      <c r="K356" s="16"/>
      <c r="L356" s="19"/>
      <c r="M356" s="19"/>
      <c r="N356" s="19"/>
      <c r="O356" s="19"/>
      <c r="P356" s="19"/>
      <c r="Q356" s="19"/>
      <c r="R356" s="19"/>
      <c r="S356" s="19"/>
      <c r="T356" s="19"/>
      <c r="U356" s="19"/>
      <c r="V356" s="19"/>
      <c r="W356" s="19"/>
      <c r="X356" s="19"/>
      <c r="Y356" s="19"/>
      <c r="Z356" s="19"/>
      <c r="AA356" s="19"/>
      <c r="AB356" s="19"/>
    </row>
    <row r="357" spans="1:28" ht="13" x14ac:dyDescent="0.15">
      <c r="A357" s="19"/>
      <c r="B357" s="19"/>
      <c r="C357" s="19"/>
      <c r="D357" s="19"/>
      <c r="E357" s="16"/>
      <c r="F357" s="16"/>
      <c r="G357" s="16"/>
      <c r="H357" s="16"/>
      <c r="I357" s="16"/>
      <c r="J357" s="16"/>
      <c r="K357" s="16"/>
      <c r="L357" s="19"/>
      <c r="M357" s="19"/>
      <c r="N357" s="19"/>
      <c r="O357" s="19"/>
      <c r="P357" s="19"/>
      <c r="Q357" s="19"/>
      <c r="R357" s="19"/>
      <c r="S357" s="19"/>
      <c r="T357" s="19"/>
      <c r="U357" s="19"/>
      <c r="V357" s="19"/>
      <c r="W357" s="19"/>
      <c r="X357" s="19"/>
      <c r="Y357" s="19"/>
      <c r="Z357" s="19"/>
      <c r="AA357" s="19"/>
      <c r="AB357" s="19"/>
    </row>
    <row r="358" spans="1:28" ht="13" x14ac:dyDescent="0.15">
      <c r="A358" s="19"/>
      <c r="B358" s="19"/>
      <c r="C358" s="19"/>
      <c r="D358" s="19"/>
      <c r="E358" s="16"/>
      <c r="F358" s="16"/>
      <c r="G358" s="16"/>
      <c r="H358" s="16"/>
      <c r="I358" s="16"/>
      <c r="J358" s="16"/>
      <c r="K358" s="16"/>
      <c r="L358" s="19"/>
      <c r="M358" s="19"/>
      <c r="N358" s="19"/>
      <c r="O358" s="19"/>
      <c r="P358" s="19"/>
      <c r="Q358" s="19"/>
      <c r="R358" s="19"/>
      <c r="S358" s="19"/>
      <c r="T358" s="19"/>
      <c r="U358" s="19"/>
      <c r="V358" s="19"/>
      <c r="W358" s="19"/>
      <c r="X358" s="19"/>
      <c r="Y358" s="19"/>
      <c r="Z358" s="19"/>
      <c r="AA358" s="19"/>
      <c r="AB358" s="19"/>
    </row>
    <row r="359" spans="1:28" ht="13" x14ac:dyDescent="0.15">
      <c r="A359" s="19"/>
      <c r="B359" s="19"/>
      <c r="C359" s="19"/>
      <c r="D359" s="19"/>
      <c r="E359" s="16"/>
      <c r="F359" s="16"/>
      <c r="G359" s="16"/>
      <c r="H359" s="16"/>
      <c r="I359" s="16"/>
      <c r="J359" s="16"/>
      <c r="K359" s="16"/>
      <c r="L359" s="19"/>
      <c r="M359" s="19"/>
      <c r="N359" s="19"/>
      <c r="O359" s="19"/>
      <c r="P359" s="19"/>
      <c r="Q359" s="19"/>
      <c r="R359" s="19"/>
      <c r="S359" s="19"/>
      <c r="T359" s="19"/>
      <c r="U359" s="19"/>
      <c r="V359" s="19"/>
      <c r="W359" s="19"/>
      <c r="X359" s="19"/>
      <c r="Y359" s="19"/>
      <c r="Z359" s="19"/>
      <c r="AA359" s="19"/>
      <c r="AB359" s="19"/>
    </row>
    <row r="360" spans="1:28" ht="13" x14ac:dyDescent="0.15">
      <c r="A360" s="19"/>
      <c r="B360" s="19"/>
      <c r="C360" s="19"/>
      <c r="D360" s="19"/>
      <c r="E360" s="16"/>
      <c r="F360" s="16"/>
      <c r="G360" s="16"/>
      <c r="H360" s="16"/>
      <c r="I360" s="16"/>
      <c r="J360" s="16"/>
      <c r="K360" s="16"/>
      <c r="L360" s="19"/>
      <c r="M360" s="19"/>
      <c r="N360" s="19"/>
      <c r="O360" s="19"/>
      <c r="P360" s="19"/>
      <c r="Q360" s="19"/>
      <c r="R360" s="19"/>
      <c r="S360" s="19"/>
      <c r="T360" s="19"/>
      <c r="U360" s="19"/>
      <c r="V360" s="19"/>
      <c r="W360" s="19"/>
      <c r="X360" s="19"/>
      <c r="Y360" s="19"/>
      <c r="Z360" s="19"/>
      <c r="AA360" s="19"/>
      <c r="AB360" s="19"/>
    </row>
    <row r="361" spans="1:28" ht="13" x14ac:dyDescent="0.15">
      <c r="A361" s="19"/>
      <c r="B361" s="19"/>
      <c r="C361" s="19"/>
      <c r="D361" s="19"/>
      <c r="E361" s="16"/>
      <c r="F361" s="16"/>
      <c r="G361" s="16"/>
      <c r="H361" s="16"/>
      <c r="I361" s="16"/>
      <c r="J361" s="16"/>
      <c r="K361" s="16"/>
      <c r="L361" s="19"/>
      <c r="M361" s="19"/>
      <c r="N361" s="19"/>
      <c r="O361" s="19"/>
      <c r="P361" s="19"/>
      <c r="Q361" s="19"/>
      <c r="R361" s="19"/>
      <c r="S361" s="19"/>
      <c r="T361" s="19"/>
      <c r="U361" s="19"/>
      <c r="V361" s="19"/>
      <c r="W361" s="19"/>
      <c r="X361" s="19"/>
      <c r="Y361" s="19"/>
      <c r="Z361" s="19"/>
      <c r="AA361" s="19"/>
      <c r="AB361" s="19"/>
    </row>
    <row r="362" spans="1:28" ht="13" x14ac:dyDescent="0.15">
      <c r="A362" s="19"/>
      <c r="B362" s="19"/>
      <c r="C362" s="19"/>
      <c r="D362" s="19"/>
      <c r="E362" s="16"/>
      <c r="F362" s="16"/>
      <c r="G362" s="16"/>
      <c r="H362" s="16"/>
      <c r="I362" s="16"/>
      <c r="J362" s="16"/>
      <c r="K362" s="16"/>
      <c r="L362" s="19"/>
      <c r="M362" s="19"/>
      <c r="N362" s="19"/>
      <c r="O362" s="19"/>
      <c r="P362" s="19"/>
      <c r="Q362" s="19"/>
      <c r="R362" s="19"/>
      <c r="S362" s="19"/>
      <c r="T362" s="19"/>
      <c r="U362" s="19"/>
      <c r="V362" s="19"/>
      <c r="W362" s="19"/>
      <c r="X362" s="19"/>
      <c r="Y362" s="19"/>
      <c r="Z362" s="19"/>
      <c r="AA362" s="19"/>
      <c r="AB362" s="19"/>
    </row>
    <row r="363" spans="1:28" ht="13" x14ac:dyDescent="0.15">
      <c r="A363" s="19"/>
      <c r="B363" s="19"/>
      <c r="C363" s="19"/>
      <c r="D363" s="19"/>
      <c r="E363" s="16"/>
      <c r="F363" s="16"/>
      <c r="G363" s="16"/>
      <c r="H363" s="16"/>
      <c r="I363" s="16"/>
      <c r="J363" s="16"/>
      <c r="K363" s="16"/>
      <c r="L363" s="19"/>
      <c r="M363" s="19"/>
      <c r="N363" s="19"/>
      <c r="O363" s="19"/>
      <c r="P363" s="19"/>
      <c r="Q363" s="19"/>
      <c r="R363" s="19"/>
      <c r="S363" s="19"/>
      <c r="T363" s="19"/>
      <c r="U363" s="19"/>
      <c r="V363" s="19"/>
      <c r="W363" s="19"/>
      <c r="X363" s="19"/>
      <c r="Y363" s="19"/>
      <c r="Z363" s="19"/>
      <c r="AA363" s="19"/>
      <c r="AB363" s="19"/>
    </row>
    <row r="364" spans="1:28" ht="13" x14ac:dyDescent="0.15">
      <c r="A364" s="19"/>
      <c r="B364" s="19"/>
      <c r="C364" s="19"/>
      <c r="D364" s="19"/>
      <c r="E364" s="16"/>
      <c r="F364" s="16"/>
      <c r="G364" s="16"/>
      <c r="H364" s="16"/>
      <c r="I364" s="16"/>
      <c r="J364" s="16"/>
      <c r="K364" s="16"/>
      <c r="L364" s="19"/>
      <c r="M364" s="19"/>
      <c r="N364" s="19"/>
      <c r="O364" s="19"/>
      <c r="P364" s="19"/>
      <c r="Q364" s="19"/>
      <c r="R364" s="19"/>
      <c r="S364" s="19"/>
      <c r="T364" s="19"/>
      <c r="U364" s="19"/>
      <c r="V364" s="19"/>
      <c r="W364" s="19"/>
      <c r="X364" s="19"/>
      <c r="Y364" s="19"/>
      <c r="Z364" s="19"/>
      <c r="AA364" s="19"/>
      <c r="AB364" s="19"/>
    </row>
    <row r="365" spans="1:28" ht="13" x14ac:dyDescent="0.15">
      <c r="A365" s="19"/>
      <c r="B365" s="19"/>
      <c r="C365" s="19"/>
      <c r="D365" s="19"/>
      <c r="E365" s="16"/>
      <c r="F365" s="16"/>
      <c r="G365" s="16"/>
      <c r="H365" s="16"/>
      <c r="I365" s="16"/>
      <c r="J365" s="16"/>
      <c r="K365" s="16"/>
      <c r="L365" s="19"/>
      <c r="M365" s="19"/>
      <c r="N365" s="19"/>
      <c r="O365" s="19"/>
      <c r="P365" s="19"/>
      <c r="Q365" s="19"/>
      <c r="R365" s="19"/>
      <c r="S365" s="19"/>
      <c r="T365" s="19"/>
      <c r="U365" s="19"/>
      <c r="V365" s="19"/>
      <c r="W365" s="19"/>
      <c r="X365" s="19"/>
      <c r="Y365" s="19"/>
      <c r="Z365" s="19"/>
      <c r="AA365" s="19"/>
      <c r="AB365" s="19"/>
    </row>
    <row r="366" spans="1:28" ht="13" x14ac:dyDescent="0.15">
      <c r="A366" s="19"/>
      <c r="B366" s="19"/>
      <c r="C366" s="19"/>
      <c r="D366" s="19"/>
      <c r="E366" s="16"/>
      <c r="F366" s="16"/>
      <c r="G366" s="16"/>
      <c r="H366" s="16"/>
      <c r="I366" s="16"/>
      <c r="J366" s="16"/>
      <c r="K366" s="16"/>
      <c r="L366" s="19"/>
      <c r="M366" s="19"/>
      <c r="N366" s="19"/>
      <c r="O366" s="19"/>
      <c r="P366" s="19"/>
      <c r="Q366" s="19"/>
      <c r="R366" s="19"/>
      <c r="S366" s="19"/>
      <c r="T366" s="19"/>
      <c r="U366" s="19"/>
      <c r="V366" s="19"/>
      <c r="W366" s="19"/>
      <c r="X366" s="19"/>
      <c r="Y366" s="19"/>
      <c r="Z366" s="19"/>
      <c r="AA366" s="19"/>
      <c r="AB366" s="19"/>
    </row>
    <row r="367" spans="1:28" ht="13" x14ac:dyDescent="0.15">
      <c r="A367" s="19"/>
      <c r="B367" s="19"/>
      <c r="C367" s="19"/>
      <c r="D367" s="19"/>
      <c r="E367" s="16"/>
      <c r="F367" s="16"/>
      <c r="G367" s="16"/>
      <c r="H367" s="16"/>
      <c r="I367" s="16"/>
      <c r="J367" s="16"/>
      <c r="K367" s="16"/>
      <c r="L367" s="19"/>
      <c r="M367" s="19"/>
      <c r="N367" s="19"/>
      <c r="O367" s="19"/>
      <c r="P367" s="19"/>
      <c r="Q367" s="19"/>
      <c r="R367" s="19"/>
      <c r="S367" s="19"/>
      <c r="T367" s="19"/>
      <c r="U367" s="19"/>
      <c r="V367" s="19"/>
      <c r="W367" s="19"/>
      <c r="X367" s="19"/>
      <c r="Y367" s="19"/>
      <c r="Z367" s="19"/>
      <c r="AA367" s="19"/>
      <c r="AB367" s="19"/>
    </row>
    <row r="368" spans="1:28" ht="13" x14ac:dyDescent="0.15">
      <c r="A368" s="19"/>
      <c r="B368" s="19"/>
      <c r="C368" s="19"/>
      <c r="D368" s="19"/>
      <c r="E368" s="16"/>
      <c r="F368" s="16"/>
      <c r="G368" s="16"/>
      <c r="H368" s="16"/>
      <c r="I368" s="16"/>
      <c r="J368" s="16"/>
      <c r="K368" s="16"/>
      <c r="L368" s="19"/>
      <c r="M368" s="19"/>
      <c r="N368" s="19"/>
      <c r="O368" s="19"/>
      <c r="P368" s="19"/>
      <c r="Q368" s="19"/>
      <c r="R368" s="19"/>
      <c r="S368" s="19"/>
      <c r="T368" s="19"/>
      <c r="U368" s="19"/>
      <c r="V368" s="19"/>
      <c r="W368" s="19"/>
      <c r="X368" s="19"/>
      <c r="Y368" s="19"/>
      <c r="Z368" s="19"/>
      <c r="AA368" s="19"/>
      <c r="AB368" s="19"/>
    </row>
    <row r="369" spans="1:28" ht="13" x14ac:dyDescent="0.15">
      <c r="A369" s="19"/>
      <c r="B369" s="19"/>
      <c r="C369" s="19"/>
      <c r="D369" s="19"/>
      <c r="E369" s="16"/>
      <c r="F369" s="16"/>
      <c r="G369" s="16"/>
      <c r="H369" s="16"/>
      <c r="I369" s="16"/>
      <c r="J369" s="16"/>
      <c r="K369" s="16"/>
      <c r="L369" s="19"/>
      <c r="M369" s="19"/>
      <c r="N369" s="19"/>
      <c r="O369" s="19"/>
      <c r="P369" s="19"/>
      <c r="Q369" s="19"/>
      <c r="R369" s="19"/>
      <c r="S369" s="19"/>
      <c r="T369" s="19"/>
      <c r="U369" s="19"/>
      <c r="V369" s="19"/>
      <c r="W369" s="19"/>
      <c r="X369" s="19"/>
      <c r="Y369" s="19"/>
      <c r="Z369" s="19"/>
      <c r="AA369" s="19"/>
      <c r="AB369" s="19"/>
    </row>
    <row r="370" spans="1:28" ht="13" x14ac:dyDescent="0.15">
      <c r="A370" s="19"/>
      <c r="B370" s="19"/>
      <c r="C370" s="19"/>
      <c r="D370" s="19"/>
      <c r="E370" s="16"/>
      <c r="F370" s="16"/>
      <c r="G370" s="16"/>
      <c r="H370" s="16"/>
      <c r="I370" s="16"/>
      <c r="J370" s="16"/>
      <c r="K370" s="16"/>
      <c r="L370" s="19"/>
      <c r="M370" s="19"/>
      <c r="N370" s="19"/>
      <c r="O370" s="19"/>
      <c r="P370" s="19"/>
      <c r="Q370" s="19"/>
      <c r="R370" s="19"/>
      <c r="S370" s="19"/>
      <c r="T370" s="19"/>
      <c r="U370" s="19"/>
      <c r="V370" s="19"/>
      <c r="W370" s="19"/>
      <c r="X370" s="19"/>
      <c r="Y370" s="19"/>
      <c r="Z370" s="19"/>
      <c r="AA370" s="19"/>
      <c r="AB370" s="19"/>
    </row>
    <row r="371" spans="1:28" ht="13" x14ac:dyDescent="0.15">
      <c r="A371" s="19"/>
      <c r="B371" s="19"/>
      <c r="C371" s="19"/>
      <c r="D371" s="19"/>
      <c r="E371" s="16"/>
      <c r="F371" s="16"/>
      <c r="G371" s="16"/>
      <c r="H371" s="16"/>
      <c r="I371" s="16"/>
      <c r="J371" s="16"/>
      <c r="K371" s="16"/>
      <c r="L371" s="19"/>
      <c r="M371" s="19"/>
      <c r="N371" s="19"/>
      <c r="O371" s="19"/>
      <c r="P371" s="19"/>
      <c r="Q371" s="19"/>
      <c r="R371" s="19"/>
      <c r="S371" s="19"/>
      <c r="T371" s="19"/>
      <c r="U371" s="19"/>
      <c r="V371" s="19"/>
      <c r="W371" s="19"/>
      <c r="X371" s="19"/>
      <c r="Y371" s="19"/>
      <c r="Z371" s="19"/>
      <c r="AA371" s="19"/>
      <c r="AB371" s="19"/>
    </row>
    <row r="372" spans="1:28" ht="13" x14ac:dyDescent="0.15">
      <c r="A372" s="19"/>
      <c r="B372" s="19"/>
      <c r="C372" s="19"/>
      <c r="D372" s="19"/>
      <c r="E372" s="16"/>
      <c r="F372" s="16"/>
      <c r="G372" s="16"/>
      <c r="H372" s="16"/>
      <c r="I372" s="16"/>
      <c r="J372" s="16"/>
      <c r="K372" s="16"/>
      <c r="L372" s="19"/>
      <c r="M372" s="19"/>
      <c r="N372" s="19"/>
      <c r="O372" s="19"/>
      <c r="P372" s="19"/>
      <c r="Q372" s="19"/>
      <c r="R372" s="19"/>
      <c r="S372" s="19"/>
      <c r="T372" s="19"/>
      <c r="U372" s="19"/>
      <c r="V372" s="19"/>
      <c r="W372" s="19"/>
      <c r="X372" s="19"/>
      <c r="Y372" s="19"/>
      <c r="Z372" s="19"/>
      <c r="AA372" s="19"/>
      <c r="AB372" s="19"/>
    </row>
    <row r="373" spans="1:28" ht="13" x14ac:dyDescent="0.15">
      <c r="A373" s="19"/>
      <c r="B373" s="19"/>
      <c r="C373" s="19"/>
      <c r="D373" s="19"/>
      <c r="E373" s="16"/>
      <c r="F373" s="16"/>
      <c r="G373" s="16"/>
      <c r="H373" s="16"/>
      <c r="I373" s="16"/>
      <c r="J373" s="16"/>
      <c r="K373" s="16"/>
      <c r="L373" s="19"/>
      <c r="M373" s="19"/>
      <c r="N373" s="19"/>
      <c r="O373" s="19"/>
      <c r="P373" s="19"/>
      <c r="Q373" s="19"/>
      <c r="R373" s="19"/>
      <c r="S373" s="19"/>
      <c r="T373" s="19"/>
      <c r="U373" s="19"/>
      <c r="V373" s="19"/>
      <c r="W373" s="19"/>
      <c r="X373" s="19"/>
      <c r="Y373" s="19"/>
      <c r="Z373" s="19"/>
      <c r="AA373" s="19"/>
      <c r="AB373" s="19"/>
    </row>
    <row r="374" spans="1:28" ht="13" x14ac:dyDescent="0.15">
      <c r="A374" s="19"/>
      <c r="B374" s="19"/>
      <c r="C374" s="19"/>
      <c r="D374" s="19"/>
      <c r="E374" s="16"/>
      <c r="F374" s="16"/>
      <c r="G374" s="16"/>
      <c r="H374" s="16"/>
      <c r="I374" s="16"/>
      <c r="J374" s="16"/>
      <c r="K374" s="16"/>
      <c r="L374" s="19"/>
      <c r="M374" s="19"/>
      <c r="N374" s="19"/>
      <c r="O374" s="19"/>
      <c r="P374" s="19"/>
      <c r="Q374" s="19"/>
      <c r="R374" s="19"/>
      <c r="S374" s="19"/>
      <c r="T374" s="19"/>
      <c r="U374" s="19"/>
      <c r="V374" s="19"/>
      <c r="W374" s="19"/>
      <c r="X374" s="19"/>
      <c r="Y374" s="19"/>
      <c r="Z374" s="19"/>
      <c r="AA374" s="19"/>
      <c r="AB374" s="19"/>
    </row>
    <row r="375" spans="1:28" ht="13" x14ac:dyDescent="0.15">
      <c r="A375" s="19"/>
      <c r="B375" s="19"/>
      <c r="C375" s="19"/>
      <c r="D375" s="19"/>
      <c r="E375" s="16"/>
      <c r="F375" s="16"/>
      <c r="G375" s="16"/>
      <c r="H375" s="16"/>
      <c r="I375" s="16"/>
      <c r="J375" s="16"/>
      <c r="K375" s="16"/>
      <c r="L375" s="19"/>
      <c r="M375" s="19"/>
      <c r="N375" s="19"/>
      <c r="O375" s="19"/>
      <c r="P375" s="19"/>
      <c r="Q375" s="19"/>
      <c r="R375" s="19"/>
      <c r="S375" s="19"/>
      <c r="T375" s="19"/>
      <c r="U375" s="19"/>
      <c r="V375" s="19"/>
      <c r="W375" s="19"/>
      <c r="X375" s="19"/>
      <c r="Y375" s="19"/>
      <c r="Z375" s="19"/>
      <c r="AA375" s="19"/>
      <c r="AB375" s="19"/>
    </row>
    <row r="376" spans="1:28" ht="13" x14ac:dyDescent="0.15">
      <c r="A376" s="19"/>
      <c r="B376" s="19"/>
      <c r="C376" s="19"/>
      <c r="D376" s="19"/>
      <c r="E376" s="16"/>
      <c r="F376" s="16"/>
      <c r="G376" s="16"/>
      <c r="H376" s="16"/>
      <c r="I376" s="16"/>
      <c r="J376" s="16"/>
      <c r="K376" s="16"/>
      <c r="L376" s="19"/>
      <c r="M376" s="19"/>
      <c r="N376" s="19"/>
      <c r="O376" s="19"/>
      <c r="P376" s="19"/>
      <c r="Q376" s="19"/>
      <c r="R376" s="19"/>
      <c r="S376" s="19"/>
      <c r="T376" s="19"/>
      <c r="U376" s="19"/>
      <c r="V376" s="19"/>
      <c r="W376" s="19"/>
      <c r="X376" s="19"/>
      <c r="Y376" s="19"/>
      <c r="Z376" s="19"/>
      <c r="AA376" s="19"/>
      <c r="AB376" s="19"/>
    </row>
    <row r="377" spans="1:28" ht="13" x14ac:dyDescent="0.15">
      <c r="A377" s="19"/>
      <c r="B377" s="19"/>
      <c r="C377" s="19"/>
      <c r="D377" s="19"/>
      <c r="E377" s="16"/>
      <c r="F377" s="16"/>
      <c r="G377" s="16"/>
      <c r="H377" s="16"/>
      <c r="I377" s="16"/>
      <c r="J377" s="16"/>
      <c r="K377" s="16"/>
      <c r="L377" s="19"/>
      <c r="M377" s="19"/>
      <c r="N377" s="19"/>
      <c r="O377" s="19"/>
      <c r="P377" s="19"/>
      <c r="Q377" s="19"/>
      <c r="R377" s="19"/>
      <c r="S377" s="19"/>
      <c r="T377" s="19"/>
      <c r="U377" s="19"/>
      <c r="V377" s="19"/>
      <c r="W377" s="19"/>
      <c r="X377" s="19"/>
      <c r="Y377" s="19"/>
      <c r="Z377" s="19"/>
      <c r="AA377" s="19"/>
      <c r="AB377" s="19"/>
    </row>
    <row r="378" spans="1:28" ht="13" x14ac:dyDescent="0.15">
      <c r="A378" s="19"/>
      <c r="B378" s="19"/>
      <c r="C378" s="19"/>
      <c r="D378" s="19"/>
      <c r="E378" s="16"/>
      <c r="F378" s="16"/>
      <c r="G378" s="16"/>
      <c r="H378" s="16"/>
      <c r="I378" s="16"/>
      <c r="J378" s="16"/>
      <c r="K378" s="16"/>
      <c r="L378" s="19"/>
      <c r="M378" s="19"/>
      <c r="N378" s="19"/>
      <c r="O378" s="19"/>
      <c r="P378" s="19"/>
      <c r="Q378" s="19"/>
      <c r="R378" s="19"/>
      <c r="S378" s="19"/>
      <c r="T378" s="19"/>
      <c r="U378" s="19"/>
      <c r="V378" s="19"/>
      <c r="W378" s="19"/>
      <c r="X378" s="19"/>
      <c r="Y378" s="19"/>
      <c r="Z378" s="19"/>
      <c r="AA378" s="19"/>
      <c r="AB378" s="19"/>
    </row>
    <row r="379" spans="1:28" ht="13" x14ac:dyDescent="0.15">
      <c r="A379" s="19"/>
      <c r="B379" s="19"/>
      <c r="C379" s="19"/>
      <c r="D379" s="19"/>
      <c r="E379" s="16"/>
      <c r="F379" s="16"/>
      <c r="G379" s="16"/>
      <c r="H379" s="16"/>
      <c r="I379" s="16"/>
      <c r="J379" s="16"/>
      <c r="K379" s="16"/>
      <c r="L379" s="19"/>
      <c r="M379" s="19"/>
      <c r="N379" s="19"/>
      <c r="O379" s="19"/>
      <c r="P379" s="19"/>
      <c r="Q379" s="19"/>
      <c r="R379" s="19"/>
      <c r="S379" s="19"/>
      <c r="T379" s="19"/>
      <c r="U379" s="19"/>
      <c r="V379" s="19"/>
      <c r="W379" s="19"/>
      <c r="X379" s="19"/>
      <c r="Y379" s="19"/>
      <c r="Z379" s="19"/>
      <c r="AA379" s="19"/>
      <c r="AB379" s="19"/>
    </row>
    <row r="380" spans="1:28" ht="13" x14ac:dyDescent="0.15">
      <c r="A380" s="19"/>
      <c r="B380" s="19"/>
      <c r="C380" s="19"/>
      <c r="D380" s="19"/>
      <c r="E380" s="16"/>
      <c r="F380" s="16"/>
      <c r="G380" s="16"/>
      <c r="H380" s="16"/>
      <c r="I380" s="16"/>
      <c r="J380" s="16"/>
      <c r="K380" s="16"/>
      <c r="L380" s="19"/>
      <c r="M380" s="19"/>
      <c r="N380" s="19"/>
      <c r="O380" s="19"/>
      <c r="P380" s="19"/>
      <c r="Q380" s="19"/>
      <c r="R380" s="19"/>
      <c r="S380" s="19"/>
      <c r="T380" s="19"/>
      <c r="U380" s="19"/>
      <c r="V380" s="19"/>
      <c r="W380" s="19"/>
      <c r="X380" s="19"/>
      <c r="Y380" s="19"/>
      <c r="Z380" s="19"/>
      <c r="AA380" s="19"/>
      <c r="AB380" s="19"/>
    </row>
    <row r="381" spans="1:28" ht="13" x14ac:dyDescent="0.15">
      <c r="A381" s="19"/>
      <c r="B381" s="19"/>
      <c r="C381" s="19"/>
      <c r="D381" s="19"/>
      <c r="E381" s="16"/>
      <c r="F381" s="16"/>
      <c r="G381" s="16"/>
      <c r="H381" s="16"/>
      <c r="I381" s="16"/>
      <c r="J381" s="16"/>
      <c r="K381" s="16"/>
      <c r="L381" s="19"/>
      <c r="M381" s="19"/>
      <c r="N381" s="19"/>
      <c r="O381" s="19"/>
      <c r="P381" s="19"/>
      <c r="Q381" s="19"/>
      <c r="R381" s="19"/>
      <c r="S381" s="19"/>
      <c r="T381" s="19"/>
      <c r="U381" s="19"/>
      <c r="V381" s="19"/>
      <c r="W381" s="19"/>
      <c r="X381" s="19"/>
      <c r="Y381" s="19"/>
      <c r="Z381" s="19"/>
      <c r="AA381" s="19"/>
      <c r="AB381" s="19"/>
    </row>
    <row r="382" spans="1:28" ht="13" x14ac:dyDescent="0.15">
      <c r="A382" s="19"/>
      <c r="B382" s="19"/>
      <c r="C382" s="19"/>
      <c r="D382" s="19"/>
      <c r="E382" s="16"/>
      <c r="F382" s="16"/>
      <c r="G382" s="16"/>
      <c r="H382" s="16"/>
      <c r="I382" s="16"/>
      <c r="J382" s="16"/>
      <c r="K382" s="16"/>
      <c r="L382" s="19"/>
      <c r="M382" s="19"/>
      <c r="N382" s="19"/>
      <c r="O382" s="19"/>
      <c r="P382" s="19"/>
      <c r="Q382" s="19"/>
      <c r="R382" s="19"/>
      <c r="S382" s="19"/>
      <c r="T382" s="19"/>
      <c r="U382" s="19"/>
      <c r="V382" s="19"/>
      <c r="W382" s="19"/>
      <c r="X382" s="19"/>
      <c r="Y382" s="19"/>
      <c r="Z382" s="19"/>
      <c r="AA382" s="19"/>
      <c r="AB382" s="19"/>
    </row>
    <row r="383" spans="1:28" ht="13" x14ac:dyDescent="0.15">
      <c r="A383" s="19"/>
      <c r="B383" s="19"/>
      <c r="C383" s="19"/>
      <c r="D383" s="19"/>
      <c r="E383" s="16"/>
      <c r="F383" s="16"/>
      <c r="G383" s="16"/>
      <c r="H383" s="16"/>
      <c r="I383" s="16"/>
      <c r="J383" s="16"/>
      <c r="K383" s="16"/>
      <c r="L383" s="19"/>
      <c r="M383" s="19"/>
      <c r="N383" s="19"/>
      <c r="O383" s="19"/>
      <c r="P383" s="19"/>
      <c r="Q383" s="19"/>
      <c r="R383" s="19"/>
      <c r="S383" s="19"/>
      <c r="T383" s="19"/>
      <c r="U383" s="19"/>
      <c r="V383" s="19"/>
      <c r="W383" s="19"/>
      <c r="X383" s="19"/>
      <c r="Y383" s="19"/>
      <c r="Z383" s="19"/>
      <c r="AA383" s="19"/>
      <c r="AB383" s="19"/>
    </row>
    <row r="384" spans="1:28" ht="13" x14ac:dyDescent="0.15">
      <c r="A384" s="19"/>
      <c r="B384" s="19"/>
      <c r="C384" s="19"/>
      <c r="D384" s="19"/>
      <c r="E384" s="16"/>
      <c r="F384" s="16"/>
      <c r="G384" s="16"/>
      <c r="H384" s="16"/>
      <c r="I384" s="16"/>
      <c r="J384" s="16"/>
      <c r="K384" s="16"/>
      <c r="L384" s="19"/>
      <c r="M384" s="19"/>
      <c r="N384" s="19"/>
      <c r="O384" s="19"/>
      <c r="P384" s="19"/>
      <c r="Q384" s="19"/>
      <c r="R384" s="19"/>
      <c r="S384" s="19"/>
      <c r="T384" s="19"/>
      <c r="U384" s="19"/>
      <c r="V384" s="19"/>
      <c r="W384" s="19"/>
      <c r="X384" s="19"/>
      <c r="Y384" s="19"/>
      <c r="Z384" s="19"/>
      <c r="AA384" s="19"/>
      <c r="AB384" s="19"/>
    </row>
    <row r="385" spans="1:28" ht="13" x14ac:dyDescent="0.15">
      <c r="A385" s="19"/>
      <c r="B385" s="19"/>
      <c r="C385" s="19"/>
      <c r="D385" s="19"/>
      <c r="E385" s="16"/>
      <c r="F385" s="16"/>
      <c r="G385" s="16"/>
      <c r="H385" s="16"/>
      <c r="I385" s="16"/>
      <c r="J385" s="16"/>
      <c r="K385" s="16"/>
      <c r="L385" s="19"/>
      <c r="M385" s="19"/>
      <c r="N385" s="19"/>
      <c r="O385" s="19"/>
      <c r="P385" s="19"/>
      <c r="Q385" s="19"/>
      <c r="R385" s="19"/>
      <c r="S385" s="19"/>
      <c r="T385" s="19"/>
      <c r="U385" s="19"/>
      <c r="V385" s="19"/>
      <c r="W385" s="19"/>
      <c r="X385" s="19"/>
      <c r="Y385" s="19"/>
      <c r="Z385" s="19"/>
      <c r="AA385" s="19"/>
      <c r="AB385" s="19"/>
    </row>
    <row r="386" spans="1:28" ht="13" x14ac:dyDescent="0.15">
      <c r="A386" s="19"/>
      <c r="B386" s="19"/>
      <c r="C386" s="19"/>
      <c r="D386" s="19"/>
      <c r="E386" s="16"/>
      <c r="F386" s="16"/>
      <c r="G386" s="16"/>
      <c r="H386" s="16"/>
      <c r="I386" s="16"/>
      <c r="J386" s="16"/>
      <c r="K386" s="16"/>
      <c r="L386" s="19"/>
      <c r="M386" s="19"/>
      <c r="N386" s="19"/>
      <c r="O386" s="19"/>
      <c r="P386" s="19"/>
      <c r="Q386" s="19"/>
      <c r="R386" s="19"/>
      <c r="S386" s="19"/>
      <c r="T386" s="19"/>
      <c r="U386" s="19"/>
      <c r="V386" s="19"/>
      <c r="W386" s="19"/>
      <c r="X386" s="19"/>
      <c r="Y386" s="19"/>
      <c r="Z386" s="19"/>
      <c r="AA386" s="19"/>
      <c r="AB386" s="19"/>
    </row>
    <row r="387" spans="1:28" ht="13" x14ac:dyDescent="0.15">
      <c r="A387" s="19"/>
      <c r="B387" s="19"/>
      <c r="C387" s="19"/>
      <c r="D387" s="19"/>
      <c r="E387" s="16"/>
      <c r="F387" s="16"/>
      <c r="G387" s="16"/>
      <c r="H387" s="16"/>
      <c r="I387" s="16"/>
      <c r="J387" s="16"/>
      <c r="K387" s="16"/>
      <c r="L387" s="19"/>
      <c r="M387" s="19"/>
      <c r="N387" s="19"/>
      <c r="O387" s="19"/>
      <c r="P387" s="19"/>
      <c r="Q387" s="19"/>
      <c r="R387" s="19"/>
      <c r="S387" s="19"/>
      <c r="T387" s="19"/>
      <c r="U387" s="19"/>
      <c r="V387" s="19"/>
      <c r="W387" s="19"/>
      <c r="X387" s="19"/>
      <c r="Y387" s="19"/>
      <c r="Z387" s="19"/>
      <c r="AA387" s="19"/>
      <c r="AB387" s="19"/>
    </row>
    <row r="388" spans="1:28" ht="13" x14ac:dyDescent="0.15">
      <c r="A388" s="19"/>
      <c r="B388" s="19"/>
      <c r="C388" s="19"/>
      <c r="D388" s="19"/>
      <c r="E388" s="16"/>
      <c r="F388" s="16"/>
      <c r="G388" s="16"/>
      <c r="H388" s="16"/>
      <c r="I388" s="16"/>
      <c r="J388" s="16"/>
      <c r="K388" s="16"/>
      <c r="L388" s="19"/>
      <c r="M388" s="19"/>
      <c r="N388" s="19"/>
      <c r="O388" s="19"/>
      <c r="P388" s="19"/>
      <c r="Q388" s="19"/>
      <c r="R388" s="19"/>
      <c r="S388" s="19"/>
      <c r="T388" s="19"/>
      <c r="U388" s="19"/>
      <c r="V388" s="19"/>
      <c r="W388" s="19"/>
      <c r="X388" s="19"/>
      <c r="Y388" s="19"/>
      <c r="Z388" s="19"/>
      <c r="AA388" s="19"/>
      <c r="AB388" s="19"/>
    </row>
    <row r="389" spans="1:28" ht="13" x14ac:dyDescent="0.15">
      <c r="A389" s="19"/>
      <c r="B389" s="19"/>
      <c r="C389" s="19"/>
      <c r="D389" s="19"/>
      <c r="E389" s="16"/>
      <c r="F389" s="16"/>
      <c r="G389" s="16"/>
      <c r="H389" s="16"/>
      <c r="I389" s="16"/>
      <c r="J389" s="16"/>
      <c r="K389" s="16"/>
      <c r="L389" s="19"/>
      <c r="M389" s="19"/>
      <c r="N389" s="19"/>
      <c r="O389" s="19"/>
      <c r="P389" s="19"/>
      <c r="Q389" s="19"/>
      <c r="R389" s="19"/>
      <c r="S389" s="19"/>
      <c r="T389" s="19"/>
      <c r="U389" s="19"/>
      <c r="V389" s="19"/>
      <c r="W389" s="19"/>
      <c r="X389" s="19"/>
      <c r="Y389" s="19"/>
      <c r="Z389" s="19"/>
      <c r="AA389" s="19"/>
      <c r="AB389" s="19"/>
    </row>
    <row r="390" spans="1:28" ht="13" x14ac:dyDescent="0.15">
      <c r="A390" s="19"/>
      <c r="B390" s="19"/>
      <c r="C390" s="19"/>
      <c r="D390" s="19"/>
      <c r="E390" s="16"/>
      <c r="F390" s="16"/>
      <c r="G390" s="16"/>
      <c r="H390" s="16"/>
      <c r="I390" s="16"/>
      <c r="J390" s="16"/>
      <c r="K390" s="16"/>
      <c r="L390" s="19"/>
      <c r="M390" s="19"/>
      <c r="N390" s="19"/>
      <c r="O390" s="19"/>
      <c r="P390" s="19"/>
      <c r="Q390" s="19"/>
      <c r="R390" s="19"/>
      <c r="S390" s="19"/>
      <c r="T390" s="19"/>
      <c r="U390" s="19"/>
      <c r="V390" s="19"/>
      <c r="W390" s="19"/>
      <c r="X390" s="19"/>
      <c r="Y390" s="19"/>
      <c r="Z390" s="19"/>
      <c r="AA390" s="19"/>
      <c r="AB390" s="19"/>
    </row>
    <row r="391" spans="1:28" ht="13" x14ac:dyDescent="0.15">
      <c r="A391" s="19"/>
      <c r="B391" s="19"/>
      <c r="C391" s="19"/>
      <c r="D391" s="19"/>
      <c r="E391" s="16"/>
      <c r="F391" s="16"/>
      <c r="G391" s="16"/>
      <c r="H391" s="16"/>
      <c r="I391" s="16"/>
      <c r="J391" s="16"/>
      <c r="K391" s="16"/>
      <c r="L391" s="19"/>
      <c r="M391" s="19"/>
      <c r="N391" s="19"/>
      <c r="O391" s="19"/>
      <c r="P391" s="19"/>
      <c r="Q391" s="19"/>
      <c r="R391" s="19"/>
      <c r="S391" s="19"/>
      <c r="T391" s="19"/>
      <c r="U391" s="19"/>
      <c r="V391" s="19"/>
      <c r="W391" s="19"/>
      <c r="X391" s="19"/>
      <c r="Y391" s="19"/>
      <c r="Z391" s="19"/>
      <c r="AA391" s="19"/>
      <c r="AB391" s="19"/>
    </row>
    <row r="392" spans="1:28" ht="13" x14ac:dyDescent="0.15">
      <c r="A392" s="19"/>
      <c r="B392" s="19"/>
      <c r="C392" s="19"/>
      <c r="D392" s="19"/>
      <c r="E392" s="16"/>
      <c r="F392" s="16"/>
      <c r="G392" s="16"/>
      <c r="H392" s="16"/>
      <c r="I392" s="16"/>
      <c r="J392" s="16"/>
      <c r="K392" s="16"/>
      <c r="L392" s="19"/>
      <c r="M392" s="19"/>
      <c r="N392" s="19"/>
      <c r="O392" s="19"/>
      <c r="P392" s="19"/>
      <c r="Q392" s="19"/>
      <c r="R392" s="19"/>
      <c r="S392" s="19"/>
      <c r="T392" s="19"/>
      <c r="U392" s="19"/>
      <c r="V392" s="19"/>
      <c r="W392" s="19"/>
      <c r="X392" s="19"/>
      <c r="Y392" s="19"/>
      <c r="Z392" s="19"/>
      <c r="AA392" s="19"/>
      <c r="AB392" s="19"/>
    </row>
    <row r="393" spans="1:28" ht="13" x14ac:dyDescent="0.15">
      <c r="A393" s="19"/>
      <c r="B393" s="19"/>
      <c r="C393" s="19"/>
      <c r="D393" s="19"/>
      <c r="E393" s="16"/>
      <c r="F393" s="16"/>
      <c r="G393" s="16"/>
      <c r="H393" s="16"/>
      <c r="I393" s="16"/>
      <c r="J393" s="16"/>
      <c r="K393" s="16"/>
      <c r="L393" s="19"/>
      <c r="M393" s="19"/>
      <c r="N393" s="19"/>
      <c r="O393" s="19"/>
      <c r="P393" s="19"/>
      <c r="Q393" s="19"/>
      <c r="R393" s="19"/>
      <c r="S393" s="19"/>
      <c r="T393" s="19"/>
      <c r="U393" s="19"/>
      <c r="V393" s="19"/>
      <c r="W393" s="19"/>
      <c r="X393" s="19"/>
      <c r="Y393" s="19"/>
      <c r="Z393" s="19"/>
      <c r="AA393" s="19"/>
      <c r="AB393" s="19"/>
    </row>
    <row r="394" spans="1:28" ht="13" x14ac:dyDescent="0.15">
      <c r="A394" s="19"/>
      <c r="B394" s="19"/>
      <c r="C394" s="19"/>
      <c r="D394" s="19"/>
      <c r="E394" s="16"/>
      <c r="F394" s="16"/>
      <c r="G394" s="16"/>
      <c r="H394" s="16"/>
      <c r="I394" s="16"/>
      <c r="J394" s="16"/>
      <c r="K394" s="16"/>
      <c r="L394" s="19"/>
      <c r="M394" s="19"/>
      <c r="N394" s="19"/>
      <c r="O394" s="19"/>
      <c r="P394" s="19"/>
      <c r="Q394" s="19"/>
      <c r="R394" s="19"/>
      <c r="S394" s="19"/>
      <c r="T394" s="19"/>
      <c r="U394" s="19"/>
      <c r="V394" s="19"/>
      <c r="W394" s="19"/>
      <c r="X394" s="19"/>
      <c r="Y394" s="19"/>
      <c r="Z394" s="19"/>
      <c r="AA394" s="19"/>
      <c r="AB394" s="19"/>
    </row>
    <row r="395" spans="1:28" ht="13" x14ac:dyDescent="0.15">
      <c r="A395" s="19"/>
      <c r="B395" s="19"/>
      <c r="C395" s="19"/>
      <c r="D395" s="19"/>
      <c r="E395" s="16"/>
      <c r="F395" s="16"/>
      <c r="G395" s="16"/>
      <c r="H395" s="16"/>
      <c r="I395" s="16"/>
      <c r="J395" s="16"/>
      <c r="K395" s="16"/>
      <c r="L395" s="19"/>
      <c r="M395" s="19"/>
      <c r="N395" s="19"/>
      <c r="O395" s="19"/>
      <c r="P395" s="19"/>
      <c r="Q395" s="19"/>
      <c r="R395" s="19"/>
      <c r="S395" s="19"/>
      <c r="T395" s="19"/>
      <c r="U395" s="19"/>
      <c r="V395" s="19"/>
      <c r="W395" s="19"/>
      <c r="X395" s="19"/>
      <c r="Y395" s="19"/>
      <c r="Z395" s="19"/>
      <c r="AA395" s="19"/>
      <c r="AB395" s="19"/>
    </row>
    <row r="396" spans="1:28" ht="13" x14ac:dyDescent="0.15">
      <c r="A396" s="19"/>
      <c r="B396" s="19"/>
      <c r="C396" s="19"/>
      <c r="D396" s="19"/>
      <c r="E396" s="16"/>
      <c r="F396" s="16"/>
      <c r="G396" s="16"/>
      <c r="H396" s="16"/>
      <c r="I396" s="16"/>
      <c r="J396" s="16"/>
      <c r="K396" s="16"/>
      <c r="L396" s="19"/>
      <c r="M396" s="19"/>
      <c r="N396" s="19"/>
      <c r="O396" s="19"/>
      <c r="P396" s="19"/>
      <c r="Q396" s="19"/>
      <c r="R396" s="19"/>
      <c r="S396" s="19"/>
      <c r="T396" s="19"/>
      <c r="U396" s="19"/>
      <c r="V396" s="19"/>
      <c r="W396" s="19"/>
      <c r="X396" s="19"/>
      <c r="Y396" s="19"/>
      <c r="Z396" s="19"/>
      <c r="AA396" s="19"/>
      <c r="AB396" s="19"/>
    </row>
    <row r="397" spans="1:28" ht="13" x14ac:dyDescent="0.15">
      <c r="A397" s="19"/>
      <c r="B397" s="19"/>
      <c r="C397" s="19"/>
      <c r="D397" s="19"/>
      <c r="E397" s="16"/>
      <c r="F397" s="16"/>
      <c r="G397" s="16"/>
      <c r="H397" s="16"/>
      <c r="I397" s="16"/>
      <c r="J397" s="16"/>
      <c r="K397" s="16"/>
      <c r="L397" s="19"/>
      <c r="M397" s="19"/>
      <c r="N397" s="19"/>
      <c r="O397" s="19"/>
      <c r="P397" s="19"/>
      <c r="Q397" s="19"/>
      <c r="R397" s="19"/>
      <c r="S397" s="19"/>
      <c r="T397" s="19"/>
      <c r="U397" s="19"/>
      <c r="V397" s="19"/>
      <c r="W397" s="19"/>
      <c r="X397" s="19"/>
      <c r="Y397" s="19"/>
      <c r="Z397" s="19"/>
      <c r="AA397" s="19"/>
      <c r="AB397" s="19"/>
    </row>
    <row r="398" spans="1:28" ht="13" x14ac:dyDescent="0.15">
      <c r="A398" s="19"/>
      <c r="B398" s="19"/>
      <c r="C398" s="19"/>
      <c r="D398" s="19"/>
      <c r="E398" s="16"/>
      <c r="F398" s="16"/>
      <c r="G398" s="16"/>
      <c r="H398" s="16"/>
      <c r="I398" s="16"/>
      <c r="J398" s="16"/>
      <c r="K398" s="16"/>
      <c r="L398" s="19"/>
      <c r="M398" s="19"/>
      <c r="N398" s="19"/>
      <c r="O398" s="19"/>
      <c r="P398" s="19"/>
      <c r="Q398" s="19"/>
      <c r="R398" s="19"/>
      <c r="S398" s="19"/>
      <c r="T398" s="19"/>
      <c r="U398" s="19"/>
      <c r="V398" s="19"/>
      <c r="W398" s="19"/>
      <c r="X398" s="19"/>
      <c r="Y398" s="19"/>
      <c r="Z398" s="19"/>
      <c r="AA398" s="19"/>
      <c r="AB398" s="19"/>
    </row>
    <row r="399" spans="1:28" ht="13" x14ac:dyDescent="0.15">
      <c r="A399" s="19"/>
      <c r="B399" s="19"/>
      <c r="C399" s="19"/>
      <c r="D399" s="19"/>
      <c r="E399" s="16"/>
      <c r="F399" s="16"/>
      <c r="G399" s="16"/>
      <c r="H399" s="16"/>
      <c r="I399" s="16"/>
      <c r="J399" s="16"/>
      <c r="K399" s="16"/>
      <c r="L399" s="19"/>
      <c r="M399" s="19"/>
      <c r="N399" s="19"/>
      <c r="O399" s="19"/>
      <c r="P399" s="19"/>
      <c r="Q399" s="19"/>
      <c r="R399" s="19"/>
      <c r="S399" s="19"/>
      <c r="T399" s="19"/>
      <c r="U399" s="19"/>
      <c r="V399" s="19"/>
      <c r="W399" s="19"/>
      <c r="X399" s="19"/>
      <c r="Y399" s="19"/>
      <c r="Z399" s="19"/>
      <c r="AA399" s="19"/>
      <c r="AB399" s="19"/>
    </row>
    <row r="400" spans="1:28" ht="13" x14ac:dyDescent="0.15">
      <c r="A400" s="19"/>
      <c r="B400" s="19"/>
      <c r="C400" s="19"/>
      <c r="D400" s="19"/>
      <c r="E400" s="16"/>
      <c r="F400" s="16"/>
      <c r="G400" s="16"/>
      <c r="H400" s="16"/>
      <c r="I400" s="16"/>
      <c r="J400" s="16"/>
      <c r="K400" s="16"/>
      <c r="L400" s="19"/>
      <c r="M400" s="19"/>
      <c r="N400" s="19"/>
      <c r="O400" s="19"/>
      <c r="P400" s="19"/>
      <c r="Q400" s="19"/>
      <c r="R400" s="19"/>
      <c r="S400" s="19"/>
      <c r="T400" s="19"/>
      <c r="U400" s="19"/>
      <c r="V400" s="19"/>
      <c r="W400" s="19"/>
      <c r="X400" s="19"/>
      <c r="Y400" s="19"/>
      <c r="Z400" s="19"/>
      <c r="AA400" s="19"/>
      <c r="AB400" s="19"/>
    </row>
    <row r="401" spans="1:28" ht="13" x14ac:dyDescent="0.15">
      <c r="A401" s="19"/>
      <c r="B401" s="19"/>
      <c r="C401" s="19"/>
      <c r="D401" s="19"/>
      <c r="E401" s="16"/>
      <c r="F401" s="16"/>
      <c r="G401" s="16"/>
      <c r="H401" s="16"/>
      <c r="I401" s="16"/>
      <c r="J401" s="16"/>
      <c r="K401" s="16"/>
      <c r="L401" s="19"/>
      <c r="M401" s="19"/>
      <c r="N401" s="19"/>
      <c r="O401" s="19"/>
      <c r="P401" s="19"/>
      <c r="Q401" s="19"/>
      <c r="R401" s="19"/>
      <c r="S401" s="19"/>
      <c r="T401" s="19"/>
      <c r="U401" s="19"/>
      <c r="V401" s="19"/>
      <c r="W401" s="19"/>
      <c r="X401" s="19"/>
      <c r="Y401" s="19"/>
      <c r="Z401" s="19"/>
      <c r="AA401" s="19"/>
      <c r="AB401" s="19"/>
    </row>
    <row r="402" spans="1:28" ht="13" x14ac:dyDescent="0.15">
      <c r="A402" s="19"/>
      <c r="B402" s="19"/>
      <c r="C402" s="19"/>
      <c r="D402" s="19"/>
      <c r="E402" s="16"/>
      <c r="F402" s="16"/>
      <c r="G402" s="16"/>
      <c r="H402" s="16"/>
      <c r="I402" s="16"/>
      <c r="J402" s="16"/>
      <c r="K402" s="16"/>
      <c r="L402" s="19"/>
      <c r="M402" s="19"/>
      <c r="N402" s="19"/>
      <c r="O402" s="19"/>
      <c r="P402" s="19"/>
      <c r="Q402" s="19"/>
      <c r="R402" s="19"/>
      <c r="S402" s="19"/>
      <c r="T402" s="19"/>
      <c r="U402" s="19"/>
      <c r="V402" s="19"/>
      <c r="W402" s="19"/>
      <c r="X402" s="19"/>
      <c r="Y402" s="19"/>
      <c r="Z402" s="19"/>
      <c r="AA402" s="19"/>
      <c r="AB402" s="19"/>
    </row>
    <row r="403" spans="1:28" ht="13" x14ac:dyDescent="0.15">
      <c r="A403" s="19"/>
      <c r="B403" s="19"/>
      <c r="C403" s="19"/>
      <c r="D403" s="19"/>
      <c r="E403" s="16"/>
      <c r="F403" s="16"/>
      <c r="G403" s="16"/>
      <c r="H403" s="16"/>
      <c r="I403" s="16"/>
      <c r="J403" s="16"/>
      <c r="K403" s="16"/>
      <c r="L403" s="19"/>
      <c r="M403" s="19"/>
      <c r="N403" s="19"/>
      <c r="O403" s="19"/>
      <c r="P403" s="19"/>
      <c r="Q403" s="19"/>
      <c r="R403" s="19"/>
      <c r="S403" s="19"/>
      <c r="T403" s="19"/>
      <c r="U403" s="19"/>
      <c r="V403" s="19"/>
      <c r="W403" s="19"/>
      <c r="X403" s="19"/>
      <c r="Y403" s="19"/>
      <c r="Z403" s="19"/>
      <c r="AA403" s="19"/>
      <c r="AB403" s="19"/>
    </row>
    <row r="404" spans="1:28" ht="13" x14ac:dyDescent="0.15">
      <c r="A404" s="19"/>
      <c r="B404" s="19"/>
      <c r="C404" s="19"/>
      <c r="D404" s="19"/>
      <c r="E404" s="16"/>
      <c r="F404" s="16"/>
      <c r="G404" s="16"/>
      <c r="H404" s="16"/>
      <c r="I404" s="16"/>
      <c r="J404" s="16"/>
      <c r="K404" s="16"/>
      <c r="L404" s="19"/>
      <c r="M404" s="19"/>
      <c r="N404" s="19"/>
      <c r="O404" s="19"/>
      <c r="P404" s="19"/>
      <c r="Q404" s="19"/>
      <c r="R404" s="19"/>
      <c r="S404" s="19"/>
      <c r="T404" s="19"/>
      <c r="U404" s="19"/>
      <c r="V404" s="19"/>
      <c r="W404" s="19"/>
      <c r="X404" s="19"/>
      <c r="Y404" s="19"/>
      <c r="Z404" s="19"/>
      <c r="AA404" s="19"/>
      <c r="AB404" s="19"/>
    </row>
    <row r="405" spans="1:28" ht="13" x14ac:dyDescent="0.15">
      <c r="A405" s="19"/>
      <c r="B405" s="19"/>
      <c r="C405" s="19"/>
      <c r="D405" s="19"/>
      <c r="E405" s="16"/>
      <c r="F405" s="16"/>
      <c r="G405" s="16"/>
      <c r="H405" s="16"/>
      <c r="I405" s="16"/>
      <c r="J405" s="16"/>
      <c r="K405" s="16"/>
      <c r="L405" s="19"/>
      <c r="M405" s="19"/>
      <c r="N405" s="19"/>
      <c r="O405" s="19"/>
      <c r="P405" s="19"/>
      <c r="Q405" s="19"/>
      <c r="R405" s="19"/>
      <c r="S405" s="19"/>
      <c r="T405" s="19"/>
      <c r="U405" s="19"/>
      <c r="V405" s="19"/>
      <c r="W405" s="19"/>
      <c r="X405" s="19"/>
      <c r="Y405" s="19"/>
      <c r="Z405" s="19"/>
      <c r="AA405" s="19"/>
      <c r="AB405" s="19"/>
    </row>
    <row r="406" spans="1:28" ht="13" x14ac:dyDescent="0.15">
      <c r="A406" s="19"/>
      <c r="B406" s="19"/>
      <c r="C406" s="19"/>
      <c r="D406" s="19"/>
      <c r="E406" s="16"/>
      <c r="F406" s="16"/>
      <c r="G406" s="16"/>
      <c r="H406" s="16"/>
      <c r="I406" s="16"/>
      <c r="J406" s="16"/>
      <c r="K406" s="16"/>
      <c r="L406" s="19"/>
      <c r="M406" s="19"/>
      <c r="N406" s="19"/>
      <c r="O406" s="19"/>
      <c r="P406" s="19"/>
      <c r="Q406" s="19"/>
      <c r="R406" s="19"/>
      <c r="S406" s="19"/>
      <c r="T406" s="19"/>
      <c r="U406" s="19"/>
      <c r="V406" s="19"/>
      <c r="W406" s="19"/>
      <c r="X406" s="19"/>
      <c r="Y406" s="19"/>
      <c r="Z406" s="19"/>
      <c r="AA406" s="19"/>
      <c r="AB406" s="19"/>
    </row>
    <row r="407" spans="1:28" ht="13" x14ac:dyDescent="0.15">
      <c r="A407" s="19"/>
      <c r="B407" s="19"/>
      <c r="C407" s="19"/>
      <c r="D407" s="19"/>
      <c r="E407" s="16"/>
      <c r="F407" s="16"/>
      <c r="G407" s="16"/>
      <c r="H407" s="16"/>
      <c r="I407" s="16"/>
      <c r="J407" s="16"/>
      <c r="K407" s="16"/>
      <c r="L407" s="19"/>
      <c r="M407" s="19"/>
      <c r="N407" s="19"/>
      <c r="O407" s="19"/>
      <c r="P407" s="19"/>
      <c r="Q407" s="19"/>
      <c r="R407" s="19"/>
      <c r="S407" s="19"/>
      <c r="T407" s="19"/>
      <c r="U407" s="19"/>
      <c r="V407" s="19"/>
      <c r="W407" s="19"/>
      <c r="X407" s="19"/>
      <c r="Y407" s="19"/>
      <c r="Z407" s="19"/>
      <c r="AA407" s="19"/>
      <c r="AB407" s="19"/>
    </row>
    <row r="408" spans="1:28" ht="13" x14ac:dyDescent="0.15">
      <c r="A408" s="19"/>
      <c r="B408" s="19"/>
      <c r="C408" s="19"/>
      <c r="D408" s="19"/>
      <c r="E408" s="16"/>
      <c r="F408" s="16"/>
      <c r="G408" s="16"/>
      <c r="H408" s="16"/>
      <c r="I408" s="16"/>
      <c r="J408" s="16"/>
      <c r="K408" s="16"/>
      <c r="L408" s="19"/>
      <c r="M408" s="19"/>
      <c r="N408" s="19"/>
      <c r="O408" s="19"/>
      <c r="P408" s="19"/>
      <c r="Q408" s="19"/>
      <c r="R408" s="19"/>
      <c r="S408" s="19"/>
      <c r="T408" s="19"/>
      <c r="U408" s="19"/>
      <c r="V408" s="19"/>
      <c r="W408" s="19"/>
      <c r="X408" s="19"/>
      <c r="Y408" s="19"/>
      <c r="Z408" s="19"/>
      <c r="AA408" s="19"/>
      <c r="AB408" s="19"/>
    </row>
    <row r="409" spans="1:28" ht="13" x14ac:dyDescent="0.15">
      <c r="A409" s="19"/>
      <c r="B409" s="19"/>
      <c r="C409" s="19"/>
      <c r="D409" s="19"/>
      <c r="E409" s="16"/>
      <c r="F409" s="16"/>
      <c r="G409" s="16"/>
      <c r="H409" s="16"/>
      <c r="I409" s="16"/>
      <c r="J409" s="16"/>
      <c r="K409" s="16"/>
      <c r="L409" s="19"/>
      <c r="M409" s="19"/>
      <c r="N409" s="19"/>
      <c r="O409" s="19"/>
      <c r="P409" s="19"/>
      <c r="Q409" s="19"/>
      <c r="R409" s="19"/>
      <c r="S409" s="19"/>
      <c r="T409" s="19"/>
      <c r="U409" s="19"/>
      <c r="V409" s="19"/>
      <c r="W409" s="19"/>
      <c r="X409" s="19"/>
      <c r="Y409" s="19"/>
      <c r="Z409" s="19"/>
      <c r="AA409" s="19"/>
      <c r="AB409" s="19"/>
    </row>
    <row r="410" spans="1:28" ht="13" x14ac:dyDescent="0.15">
      <c r="A410" s="19"/>
      <c r="B410" s="19"/>
      <c r="C410" s="19"/>
      <c r="D410" s="19"/>
      <c r="E410" s="16"/>
      <c r="F410" s="16"/>
      <c r="G410" s="16"/>
      <c r="H410" s="16"/>
      <c r="I410" s="16"/>
      <c r="J410" s="16"/>
      <c r="K410" s="16"/>
      <c r="L410" s="19"/>
      <c r="M410" s="19"/>
      <c r="N410" s="19"/>
      <c r="O410" s="19"/>
      <c r="P410" s="19"/>
      <c r="Q410" s="19"/>
      <c r="R410" s="19"/>
      <c r="S410" s="19"/>
      <c r="T410" s="19"/>
      <c r="U410" s="19"/>
      <c r="V410" s="19"/>
      <c r="W410" s="19"/>
      <c r="X410" s="19"/>
      <c r="Y410" s="19"/>
      <c r="Z410" s="19"/>
      <c r="AA410" s="19"/>
      <c r="AB410" s="19"/>
    </row>
    <row r="411" spans="1:28" ht="13" x14ac:dyDescent="0.15">
      <c r="A411" s="19"/>
      <c r="B411" s="19"/>
      <c r="C411" s="19"/>
      <c r="D411" s="19"/>
      <c r="E411" s="16"/>
      <c r="F411" s="16"/>
      <c r="G411" s="16"/>
      <c r="H411" s="16"/>
      <c r="I411" s="16"/>
      <c r="J411" s="16"/>
      <c r="K411" s="16"/>
      <c r="L411" s="19"/>
      <c r="M411" s="19"/>
      <c r="N411" s="19"/>
      <c r="O411" s="19"/>
      <c r="P411" s="19"/>
      <c r="Q411" s="19"/>
      <c r="R411" s="19"/>
      <c r="S411" s="19"/>
      <c r="T411" s="19"/>
      <c r="U411" s="19"/>
      <c r="V411" s="19"/>
      <c r="W411" s="19"/>
      <c r="X411" s="19"/>
      <c r="Y411" s="19"/>
      <c r="Z411" s="19"/>
      <c r="AA411" s="19"/>
      <c r="AB411" s="19"/>
    </row>
    <row r="412" spans="1:28" ht="13" x14ac:dyDescent="0.15">
      <c r="A412" s="19"/>
      <c r="B412" s="19"/>
      <c r="C412" s="19"/>
      <c r="D412" s="19"/>
      <c r="E412" s="16"/>
      <c r="F412" s="16"/>
      <c r="G412" s="16"/>
      <c r="H412" s="16"/>
      <c r="I412" s="16"/>
      <c r="J412" s="16"/>
      <c r="K412" s="16"/>
      <c r="L412" s="19"/>
      <c r="M412" s="19"/>
      <c r="N412" s="19"/>
      <c r="O412" s="19"/>
      <c r="P412" s="19"/>
      <c r="Q412" s="19"/>
      <c r="R412" s="19"/>
      <c r="S412" s="19"/>
      <c r="T412" s="19"/>
      <c r="U412" s="19"/>
      <c r="V412" s="19"/>
      <c r="W412" s="19"/>
      <c r="X412" s="19"/>
      <c r="Y412" s="19"/>
      <c r="Z412" s="19"/>
      <c r="AA412" s="19"/>
      <c r="AB412" s="19"/>
    </row>
    <row r="413" spans="1:28" ht="13" x14ac:dyDescent="0.15">
      <c r="A413" s="19"/>
      <c r="B413" s="19"/>
      <c r="C413" s="19"/>
      <c r="D413" s="19"/>
      <c r="E413" s="16"/>
      <c r="F413" s="16"/>
      <c r="G413" s="16"/>
      <c r="H413" s="16"/>
      <c r="I413" s="16"/>
      <c r="J413" s="16"/>
      <c r="K413" s="16"/>
      <c r="L413" s="19"/>
      <c r="M413" s="19"/>
      <c r="N413" s="19"/>
      <c r="O413" s="19"/>
      <c r="P413" s="19"/>
      <c r="Q413" s="19"/>
      <c r="R413" s="19"/>
      <c r="S413" s="19"/>
      <c r="T413" s="19"/>
      <c r="U413" s="19"/>
      <c r="V413" s="19"/>
      <c r="W413" s="19"/>
      <c r="X413" s="19"/>
      <c r="Y413" s="19"/>
      <c r="Z413" s="19"/>
      <c r="AA413" s="19"/>
      <c r="AB413" s="19"/>
    </row>
    <row r="414" spans="1:28" ht="13" x14ac:dyDescent="0.15">
      <c r="A414" s="19"/>
      <c r="B414" s="19"/>
      <c r="C414" s="19"/>
      <c r="D414" s="19"/>
      <c r="E414" s="16"/>
      <c r="F414" s="16"/>
      <c r="G414" s="16"/>
      <c r="H414" s="16"/>
      <c r="I414" s="16"/>
      <c r="J414" s="16"/>
      <c r="K414" s="16"/>
      <c r="L414" s="19"/>
      <c r="M414" s="19"/>
      <c r="N414" s="19"/>
      <c r="O414" s="19"/>
      <c r="P414" s="19"/>
      <c r="Q414" s="19"/>
      <c r="R414" s="19"/>
      <c r="S414" s="19"/>
      <c r="T414" s="19"/>
      <c r="U414" s="19"/>
      <c r="V414" s="19"/>
      <c r="W414" s="19"/>
      <c r="X414" s="19"/>
      <c r="Y414" s="19"/>
      <c r="Z414" s="19"/>
      <c r="AA414" s="19"/>
      <c r="AB414" s="19"/>
    </row>
    <row r="415" spans="1:28" ht="13" x14ac:dyDescent="0.15">
      <c r="A415" s="19"/>
      <c r="B415" s="19"/>
      <c r="C415" s="19"/>
      <c r="D415" s="19"/>
      <c r="E415" s="16"/>
      <c r="F415" s="16"/>
      <c r="G415" s="16"/>
      <c r="H415" s="16"/>
      <c r="I415" s="16"/>
      <c r="J415" s="16"/>
      <c r="K415" s="16"/>
      <c r="L415" s="19"/>
      <c r="M415" s="19"/>
      <c r="N415" s="19"/>
      <c r="O415" s="19"/>
      <c r="P415" s="19"/>
      <c r="Q415" s="19"/>
      <c r="R415" s="19"/>
      <c r="S415" s="19"/>
      <c r="T415" s="19"/>
      <c r="U415" s="19"/>
      <c r="V415" s="19"/>
      <c r="W415" s="19"/>
      <c r="X415" s="19"/>
      <c r="Y415" s="19"/>
      <c r="Z415" s="19"/>
      <c r="AA415" s="19"/>
      <c r="AB415" s="19"/>
    </row>
    <row r="416" spans="1:28" ht="13" x14ac:dyDescent="0.15">
      <c r="A416" s="19"/>
      <c r="B416" s="19"/>
      <c r="C416" s="19"/>
      <c r="D416" s="19"/>
      <c r="E416" s="16"/>
      <c r="F416" s="16"/>
      <c r="G416" s="16"/>
      <c r="H416" s="16"/>
      <c r="I416" s="16"/>
      <c r="J416" s="16"/>
      <c r="K416" s="16"/>
      <c r="L416" s="19"/>
      <c r="M416" s="19"/>
      <c r="N416" s="19"/>
      <c r="O416" s="19"/>
      <c r="P416" s="19"/>
      <c r="Q416" s="19"/>
      <c r="R416" s="19"/>
      <c r="S416" s="19"/>
      <c r="T416" s="19"/>
      <c r="U416" s="19"/>
      <c r="V416" s="19"/>
      <c r="W416" s="19"/>
      <c r="X416" s="19"/>
      <c r="Y416" s="19"/>
      <c r="Z416" s="19"/>
      <c r="AA416" s="19"/>
      <c r="AB416" s="19"/>
    </row>
    <row r="417" spans="1:28" ht="13" x14ac:dyDescent="0.15">
      <c r="A417" s="19"/>
      <c r="B417" s="19"/>
      <c r="C417" s="19"/>
      <c r="D417" s="19"/>
      <c r="E417" s="16"/>
      <c r="F417" s="16"/>
      <c r="G417" s="16"/>
      <c r="H417" s="16"/>
      <c r="I417" s="16"/>
      <c r="J417" s="16"/>
      <c r="K417" s="16"/>
      <c r="L417" s="19"/>
      <c r="M417" s="19"/>
      <c r="N417" s="19"/>
      <c r="O417" s="19"/>
      <c r="P417" s="19"/>
      <c r="Q417" s="19"/>
      <c r="R417" s="19"/>
      <c r="S417" s="19"/>
      <c r="T417" s="19"/>
      <c r="U417" s="19"/>
      <c r="V417" s="19"/>
      <c r="W417" s="19"/>
      <c r="X417" s="19"/>
      <c r="Y417" s="19"/>
      <c r="Z417" s="19"/>
      <c r="AA417" s="19"/>
      <c r="AB417" s="19"/>
    </row>
    <row r="418" spans="1:28" ht="13" x14ac:dyDescent="0.15">
      <c r="A418" s="19"/>
      <c r="B418" s="19"/>
      <c r="C418" s="19"/>
      <c r="D418" s="19"/>
      <c r="E418" s="16"/>
      <c r="F418" s="16"/>
      <c r="G418" s="16"/>
      <c r="H418" s="16"/>
      <c r="I418" s="16"/>
      <c r="J418" s="16"/>
      <c r="K418" s="16"/>
      <c r="L418" s="19"/>
      <c r="M418" s="19"/>
      <c r="N418" s="19"/>
      <c r="O418" s="19"/>
      <c r="P418" s="19"/>
      <c r="Q418" s="19"/>
      <c r="R418" s="19"/>
      <c r="S418" s="19"/>
      <c r="T418" s="19"/>
      <c r="U418" s="19"/>
      <c r="V418" s="19"/>
      <c r="W418" s="19"/>
      <c r="X418" s="19"/>
      <c r="Y418" s="19"/>
      <c r="Z418" s="19"/>
      <c r="AA418" s="19"/>
      <c r="AB418" s="19"/>
    </row>
    <row r="419" spans="1:28" ht="13" x14ac:dyDescent="0.15">
      <c r="A419" s="19"/>
      <c r="B419" s="19"/>
      <c r="C419" s="19"/>
      <c r="D419" s="19"/>
      <c r="E419" s="16"/>
      <c r="F419" s="16"/>
      <c r="G419" s="16"/>
      <c r="H419" s="16"/>
      <c r="I419" s="16"/>
      <c r="J419" s="16"/>
      <c r="K419" s="16"/>
      <c r="L419" s="19"/>
      <c r="M419" s="19"/>
      <c r="N419" s="19"/>
      <c r="O419" s="19"/>
      <c r="P419" s="19"/>
      <c r="Q419" s="19"/>
      <c r="R419" s="19"/>
      <c r="S419" s="19"/>
      <c r="T419" s="19"/>
      <c r="U419" s="19"/>
      <c r="V419" s="19"/>
      <c r="W419" s="19"/>
      <c r="X419" s="19"/>
      <c r="Y419" s="19"/>
      <c r="Z419" s="19"/>
      <c r="AA419" s="19"/>
      <c r="AB419" s="19"/>
    </row>
    <row r="420" spans="1:28" ht="13" x14ac:dyDescent="0.15">
      <c r="A420" s="19"/>
      <c r="B420" s="19"/>
      <c r="C420" s="19"/>
      <c r="D420" s="19"/>
      <c r="E420" s="16"/>
      <c r="F420" s="16"/>
      <c r="G420" s="16"/>
      <c r="H420" s="16"/>
      <c r="I420" s="16"/>
      <c r="J420" s="16"/>
      <c r="K420" s="16"/>
      <c r="L420" s="19"/>
      <c r="M420" s="19"/>
      <c r="N420" s="19"/>
      <c r="O420" s="19"/>
      <c r="P420" s="19"/>
      <c r="Q420" s="19"/>
      <c r="R420" s="19"/>
      <c r="S420" s="19"/>
      <c r="T420" s="19"/>
      <c r="U420" s="19"/>
      <c r="V420" s="19"/>
      <c r="W420" s="19"/>
      <c r="X420" s="19"/>
      <c r="Y420" s="19"/>
      <c r="Z420" s="19"/>
      <c r="AA420" s="19"/>
      <c r="AB420" s="19"/>
    </row>
    <row r="421" spans="1:28" ht="13" x14ac:dyDescent="0.15">
      <c r="A421" s="19"/>
      <c r="B421" s="19"/>
      <c r="C421" s="19"/>
      <c r="D421" s="19"/>
      <c r="E421" s="16"/>
      <c r="F421" s="16"/>
      <c r="G421" s="16"/>
      <c r="H421" s="16"/>
      <c r="I421" s="16"/>
      <c r="J421" s="16"/>
      <c r="K421" s="16"/>
      <c r="L421" s="19"/>
      <c r="M421" s="19"/>
      <c r="N421" s="19"/>
      <c r="O421" s="19"/>
      <c r="P421" s="19"/>
      <c r="Q421" s="19"/>
      <c r="R421" s="19"/>
      <c r="S421" s="19"/>
      <c r="T421" s="19"/>
      <c r="U421" s="19"/>
      <c r="V421" s="19"/>
      <c r="W421" s="19"/>
      <c r="X421" s="19"/>
      <c r="Y421" s="19"/>
      <c r="Z421" s="19"/>
      <c r="AA421" s="19"/>
      <c r="AB421" s="19"/>
    </row>
    <row r="422" spans="1:28" ht="13" x14ac:dyDescent="0.15">
      <c r="A422" s="19"/>
      <c r="B422" s="19"/>
      <c r="C422" s="19"/>
      <c r="D422" s="19"/>
      <c r="E422" s="16"/>
      <c r="F422" s="16"/>
      <c r="G422" s="16"/>
      <c r="H422" s="16"/>
      <c r="I422" s="16"/>
      <c r="J422" s="16"/>
      <c r="K422" s="16"/>
      <c r="L422" s="19"/>
      <c r="M422" s="19"/>
      <c r="N422" s="19"/>
      <c r="O422" s="19"/>
      <c r="P422" s="19"/>
      <c r="Q422" s="19"/>
      <c r="R422" s="19"/>
      <c r="S422" s="19"/>
      <c r="T422" s="19"/>
      <c r="U422" s="19"/>
      <c r="V422" s="19"/>
      <c r="W422" s="19"/>
      <c r="X422" s="19"/>
      <c r="Y422" s="19"/>
      <c r="Z422" s="19"/>
      <c r="AA422" s="19"/>
      <c r="AB422" s="19"/>
    </row>
    <row r="423" spans="1:28" ht="13" x14ac:dyDescent="0.15">
      <c r="A423" s="19"/>
      <c r="B423" s="19"/>
      <c r="C423" s="19"/>
      <c r="D423" s="19"/>
      <c r="E423" s="16"/>
      <c r="F423" s="16"/>
      <c r="G423" s="16"/>
      <c r="H423" s="16"/>
      <c r="I423" s="16"/>
      <c r="J423" s="16"/>
      <c r="K423" s="16"/>
      <c r="L423" s="19"/>
      <c r="M423" s="19"/>
      <c r="N423" s="19"/>
      <c r="O423" s="19"/>
      <c r="P423" s="19"/>
      <c r="Q423" s="19"/>
      <c r="R423" s="19"/>
      <c r="S423" s="19"/>
      <c r="T423" s="19"/>
      <c r="U423" s="19"/>
      <c r="V423" s="19"/>
      <c r="W423" s="19"/>
      <c r="X423" s="19"/>
      <c r="Y423" s="19"/>
      <c r="Z423" s="19"/>
      <c r="AA423" s="19"/>
      <c r="AB423" s="19"/>
    </row>
    <row r="424" spans="1:28" ht="13" x14ac:dyDescent="0.15">
      <c r="A424" s="19"/>
      <c r="B424" s="19"/>
      <c r="C424" s="19"/>
      <c r="D424" s="19"/>
      <c r="E424" s="16"/>
      <c r="F424" s="16"/>
      <c r="G424" s="16"/>
      <c r="H424" s="16"/>
      <c r="I424" s="16"/>
      <c r="J424" s="16"/>
      <c r="K424" s="16"/>
      <c r="L424" s="19"/>
      <c r="M424" s="19"/>
      <c r="N424" s="19"/>
      <c r="O424" s="19"/>
      <c r="P424" s="19"/>
      <c r="Q424" s="19"/>
      <c r="R424" s="19"/>
      <c r="S424" s="19"/>
      <c r="T424" s="19"/>
      <c r="U424" s="19"/>
      <c r="V424" s="19"/>
      <c r="W424" s="19"/>
      <c r="X424" s="19"/>
      <c r="Y424" s="19"/>
      <c r="Z424" s="19"/>
      <c r="AA424" s="19"/>
      <c r="AB424" s="19"/>
    </row>
    <row r="425" spans="1:28" ht="13" x14ac:dyDescent="0.15">
      <c r="A425" s="19"/>
      <c r="B425" s="19"/>
      <c r="C425" s="19"/>
      <c r="D425" s="19"/>
      <c r="E425" s="16"/>
      <c r="F425" s="16"/>
      <c r="G425" s="16"/>
      <c r="H425" s="16"/>
      <c r="I425" s="16"/>
      <c r="J425" s="16"/>
      <c r="K425" s="16"/>
      <c r="L425" s="19"/>
      <c r="M425" s="19"/>
      <c r="N425" s="19"/>
      <c r="O425" s="19"/>
      <c r="P425" s="19"/>
      <c r="Q425" s="19"/>
      <c r="R425" s="19"/>
      <c r="S425" s="19"/>
      <c r="T425" s="19"/>
      <c r="U425" s="19"/>
      <c r="V425" s="19"/>
      <c r="W425" s="19"/>
      <c r="X425" s="19"/>
      <c r="Y425" s="19"/>
      <c r="Z425" s="19"/>
      <c r="AA425" s="19"/>
      <c r="AB425" s="19"/>
    </row>
    <row r="426" spans="1:28" ht="13" x14ac:dyDescent="0.15">
      <c r="A426" s="19"/>
      <c r="B426" s="19"/>
      <c r="C426" s="19"/>
      <c r="D426" s="19"/>
      <c r="E426" s="16"/>
      <c r="F426" s="16"/>
      <c r="G426" s="16"/>
      <c r="H426" s="16"/>
      <c r="I426" s="16"/>
      <c r="J426" s="16"/>
      <c r="K426" s="16"/>
      <c r="L426" s="19"/>
      <c r="M426" s="19"/>
      <c r="N426" s="19"/>
      <c r="O426" s="19"/>
      <c r="P426" s="19"/>
      <c r="Q426" s="19"/>
      <c r="R426" s="19"/>
      <c r="S426" s="19"/>
      <c r="T426" s="19"/>
      <c r="U426" s="19"/>
      <c r="V426" s="19"/>
      <c r="W426" s="19"/>
      <c r="X426" s="19"/>
      <c r="Y426" s="19"/>
      <c r="Z426" s="19"/>
      <c r="AA426" s="19"/>
      <c r="AB426" s="19"/>
    </row>
    <row r="427" spans="1:28" ht="13" x14ac:dyDescent="0.15">
      <c r="A427" s="19"/>
      <c r="B427" s="19"/>
      <c r="C427" s="19"/>
      <c r="D427" s="19"/>
      <c r="E427" s="16"/>
      <c r="F427" s="16"/>
      <c r="G427" s="16"/>
      <c r="H427" s="16"/>
      <c r="I427" s="16"/>
      <c r="J427" s="16"/>
      <c r="K427" s="16"/>
      <c r="L427" s="19"/>
      <c r="M427" s="19"/>
      <c r="N427" s="19"/>
      <c r="O427" s="19"/>
      <c r="P427" s="19"/>
      <c r="Q427" s="19"/>
      <c r="R427" s="19"/>
      <c r="S427" s="19"/>
      <c r="T427" s="19"/>
      <c r="U427" s="19"/>
      <c r="V427" s="19"/>
      <c r="W427" s="19"/>
      <c r="X427" s="19"/>
      <c r="Y427" s="19"/>
      <c r="Z427" s="19"/>
      <c r="AA427" s="19"/>
      <c r="AB427" s="19"/>
    </row>
    <row r="428" spans="1:28" ht="13" x14ac:dyDescent="0.15">
      <c r="A428" s="19"/>
      <c r="B428" s="19"/>
      <c r="C428" s="19"/>
      <c r="D428" s="19"/>
      <c r="E428" s="16"/>
      <c r="F428" s="16"/>
      <c r="G428" s="16"/>
      <c r="H428" s="16"/>
      <c r="I428" s="16"/>
      <c r="J428" s="16"/>
      <c r="K428" s="16"/>
      <c r="L428" s="19"/>
      <c r="M428" s="19"/>
      <c r="N428" s="19"/>
      <c r="O428" s="19"/>
      <c r="P428" s="19"/>
      <c r="Q428" s="19"/>
      <c r="R428" s="19"/>
      <c r="S428" s="19"/>
      <c r="T428" s="19"/>
      <c r="U428" s="19"/>
      <c r="V428" s="19"/>
      <c r="W428" s="19"/>
      <c r="X428" s="19"/>
      <c r="Y428" s="19"/>
      <c r="Z428" s="19"/>
      <c r="AA428" s="19"/>
      <c r="AB428" s="19"/>
    </row>
    <row r="429" spans="1:28" ht="13" x14ac:dyDescent="0.15">
      <c r="A429" s="19"/>
      <c r="B429" s="19"/>
      <c r="C429" s="19"/>
      <c r="D429" s="19"/>
      <c r="E429" s="16"/>
      <c r="F429" s="16"/>
      <c r="G429" s="16"/>
      <c r="H429" s="16"/>
      <c r="I429" s="16"/>
      <c r="J429" s="16"/>
      <c r="K429" s="16"/>
      <c r="L429" s="19"/>
      <c r="M429" s="19"/>
      <c r="N429" s="19"/>
      <c r="O429" s="19"/>
      <c r="P429" s="19"/>
      <c r="Q429" s="19"/>
      <c r="R429" s="19"/>
      <c r="S429" s="19"/>
      <c r="T429" s="19"/>
      <c r="U429" s="19"/>
      <c r="V429" s="19"/>
      <c r="W429" s="19"/>
      <c r="X429" s="19"/>
      <c r="Y429" s="19"/>
      <c r="Z429" s="19"/>
      <c r="AA429" s="19"/>
      <c r="AB429" s="19"/>
    </row>
    <row r="430" spans="1:28" ht="13" x14ac:dyDescent="0.15">
      <c r="A430" s="19"/>
      <c r="B430" s="19"/>
      <c r="C430" s="19"/>
      <c r="D430" s="19"/>
      <c r="E430" s="16"/>
      <c r="F430" s="16"/>
      <c r="G430" s="16"/>
      <c r="H430" s="16"/>
      <c r="I430" s="16"/>
      <c r="J430" s="16"/>
      <c r="K430" s="16"/>
      <c r="L430" s="19"/>
      <c r="M430" s="19"/>
      <c r="N430" s="19"/>
      <c r="O430" s="19"/>
      <c r="P430" s="19"/>
      <c r="Q430" s="19"/>
      <c r="R430" s="19"/>
      <c r="S430" s="19"/>
      <c r="T430" s="19"/>
      <c r="U430" s="19"/>
      <c r="V430" s="19"/>
      <c r="W430" s="19"/>
      <c r="X430" s="19"/>
      <c r="Y430" s="19"/>
      <c r="Z430" s="19"/>
      <c r="AA430" s="19"/>
      <c r="AB430" s="19"/>
    </row>
    <row r="431" spans="1:28" ht="13" x14ac:dyDescent="0.15">
      <c r="A431" s="19"/>
      <c r="B431" s="19"/>
      <c r="C431" s="19"/>
      <c r="D431" s="19"/>
      <c r="E431" s="16"/>
      <c r="F431" s="16"/>
      <c r="G431" s="16"/>
      <c r="H431" s="16"/>
      <c r="I431" s="16"/>
      <c r="J431" s="16"/>
      <c r="K431" s="16"/>
      <c r="L431" s="19"/>
      <c r="M431" s="19"/>
      <c r="N431" s="19"/>
      <c r="O431" s="19"/>
      <c r="P431" s="19"/>
      <c r="Q431" s="19"/>
      <c r="R431" s="19"/>
      <c r="S431" s="19"/>
      <c r="T431" s="19"/>
      <c r="U431" s="19"/>
      <c r="V431" s="19"/>
      <c r="W431" s="19"/>
      <c r="X431" s="19"/>
      <c r="Y431" s="19"/>
      <c r="Z431" s="19"/>
      <c r="AA431" s="19"/>
      <c r="AB431" s="19"/>
    </row>
    <row r="432" spans="1:28" ht="13" x14ac:dyDescent="0.15">
      <c r="A432" s="19"/>
      <c r="B432" s="19"/>
      <c r="C432" s="19"/>
      <c r="D432" s="19"/>
      <c r="E432" s="16"/>
      <c r="F432" s="16"/>
      <c r="G432" s="16"/>
      <c r="H432" s="16"/>
      <c r="I432" s="16"/>
      <c r="J432" s="16"/>
      <c r="K432" s="16"/>
      <c r="L432" s="19"/>
      <c r="M432" s="19"/>
      <c r="N432" s="19"/>
      <c r="O432" s="19"/>
      <c r="P432" s="19"/>
      <c r="Q432" s="19"/>
      <c r="R432" s="19"/>
      <c r="S432" s="19"/>
      <c r="T432" s="19"/>
      <c r="U432" s="19"/>
      <c r="V432" s="19"/>
      <c r="W432" s="19"/>
      <c r="X432" s="19"/>
      <c r="Y432" s="19"/>
      <c r="Z432" s="19"/>
      <c r="AA432" s="19"/>
      <c r="AB432" s="19"/>
    </row>
    <row r="433" spans="1:28" ht="13" x14ac:dyDescent="0.15">
      <c r="A433" s="19"/>
      <c r="B433" s="19"/>
      <c r="C433" s="19"/>
      <c r="D433" s="19"/>
      <c r="E433" s="16"/>
      <c r="F433" s="16"/>
      <c r="G433" s="16"/>
      <c r="H433" s="16"/>
      <c r="I433" s="16"/>
      <c r="J433" s="16"/>
      <c r="K433" s="16"/>
      <c r="L433" s="19"/>
      <c r="M433" s="19"/>
      <c r="N433" s="19"/>
      <c r="O433" s="19"/>
      <c r="P433" s="19"/>
      <c r="Q433" s="19"/>
      <c r="R433" s="19"/>
      <c r="S433" s="19"/>
      <c r="T433" s="19"/>
      <c r="U433" s="19"/>
      <c r="V433" s="19"/>
      <c r="W433" s="19"/>
      <c r="X433" s="19"/>
      <c r="Y433" s="19"/>
      <c r="Z433" s="19"/>
      <c r="AA433" s="19"/>
      <c r="AB433" s="19"/>
    </row>
    <row r="434" spans="1:28" ht="13" x14ac:dyDescent="0.15">
      <c r="A434" s="19"/>
      <c r="B434" s="19"/>
      <c r="C434" s="19"/>
      <c r="D434" s="19"/>
      <c r="E434" s="16"/>
      <c r="F434" s="16"/>
      <c r="G434" s="16"/>
      <c r="H434" s="16"/>
      <c r="I434" s="16"/>
      <c r="J434" s="16"/>
      <c r="K434" s="16"/>
      <c r="L434" s="19"/>
      <c r="M434" s="19"/>
      <c r="N434" s="19"/>
      <c r="O434" s="19"/>
      <c r="P434" s="19"/>
      <c r="Q434" s="19"/>
      <c r="R434" s="19"/>
      <c r="S434" s="19"/>
      <c r="T434" s="19"/>
      <c r="U434" s="19"/>
      <c r="V434" s="19"/>
      <c r="W434" s="19"/>
      <c r="X434" s="19"/>
      <c r="Y434" s="19"/>
      <c r="Z434" s="19"/>
      <c r="AA434" s="19"/>
      <c r="AB434" s="19"/>
    </row>
    <row r="435" spans="1:28" ht="13" x14ac:dyDescent="0.15">
      <c r="A435" s="19"/>
      <c r="B435" s="19"/>
      <c r="C435" s="19"/>
      <c r="D435" s="19"/>
      <c r="E435" s="16"/>
      <c r="F435" s="16"/>
      <c r="G435" s="16"/>
      <c r="H435" s="16"/>
      <c r="I435" s="16"/>
      <c r="J435" s="16"/>
      <c r="K435" s="16"/>
      <c r="L435" s="19"/>
      <c r="M435" s="19"/>
      <c r="N435" s="19"/>
      <c r="O435" s="19"/>
      <c r="P435" s="19"/>
      <c r="Q435" s="19"/>
      <c r="R435" s="19"/>
      <c r="S435" s="19"/>
      <c r="T435" s="19"/>
      <c r="U435" s="19"/>
      <c r="V435" s="19"/>
      <c r="W435" s="19"/>
      <c r="X435" s="19"/>
      <c r="Y435" s="19"/>
      <c r="Z435" s="19"/>
      <c r="AA435" s="19"/>
      <c r="AB435" s="19"/>
    </row>
    <row r="436" spans="1:28" ht="13" x14ac:dyDescent="0.15">
      <c r="A436" s="19"/>
      <c r="B436" s="19"/>
      <c r="C436" s="19"/>
      <c r="D436" s="19"/>
      <c r="E436" s="16"/>
      <c r="F436" s="16"/>
      <c r="G436" s="16"/>
      <c r="H436" s="16"/>
      <c r="I436" s="16"/>
      <c r="J436" s="16"/>
      <c r="K436" s="16"/>
      <c r="L436" s="19"/>
      <c r="M436" s="19"/>
      <c r="N436" s="19"/>
      <c r="O436" s="19"/>
      <c r="P436" s="19"/>
      <c r="Q436" s="19"/>
      <c r="R436" s="19"/>
      <c r="S436" s="19"/>
      <c r="T436" s="19"/>
      <c r="U436" s="19"/>
      <c r="V436" s="19"/>
      <c r="W436" s="19"/>
      <c r="X436" s="19"/>
      <c r="Y436" s="19"/>
      <c r="Z436" s="19"/>
      <c r="AA436" s="19"/>
      <c r="AB436" s="19"/>
    </row>
    <row r="437" spans="1:28" ht="13" x14ac:dyDescent="0.15">
      <c r="A437" s="19"/>
      <c r="B437" s="19"/>
      <c r="C437" s="19"/>
      <c r="D437" s="19"/>
      <c r="E437" s="16"/>
      <c r="F437" s="16"/>
      <c r="G437" s="16"/>
      <c r="H437" s="16"/>
      <c r="I437" s="16"/>
      <c r="J437" s="16"/>
      <c r="K437" s="16"/>
      <c r="L437" s="19"/>
      <c r="M437" s="19"/>
      <c r="N437" s="19"/>
      <c r="O437" s="19"/>
      <c r="P437" s="19"/>
      <c r="Q437" s="19"/>
      <c r="R437" s="19"/>
      <c r="S437" s="19"/>
      <c r="T437" s="19"/>
      <c r="U437" s="19"/>
      <c r="V437" s="19"/>
      <c r="W437" s="19"/>
      <c r="X437" s="19"/>
      <c r="Y437" s="19"/>
      <c r="Z437" s="19"/>
      <c r="AA437" s="19"/>
      <c r="AB437" s="19"/>
    </row>
    <row r="438" spans="1:28" ht="13" x14ac:dyDescent="0.15">
      <c r="A438" s="19"/>
      <c r="B438" s="19"/>
      <c r="C438" s="19"/>
      <c r="D438" s="19"/>
      <c r="E438" s="16"/>
      <c r="F438" s="16"/>
      <c r="G438" s="16"/>
      <c r="H438" s="16"/>
      <c r="I438" s="16"/>
      <c r="J438" s="16"/>
      <c r="K438" s="16"/>
      <c r="L438" s="19"/>
      <c r="M438" s="19"/>
      <c r="N438" s="19"/>
      <c r="O438" s="19"/>
      <c r="P438" s="19"/>
      <c r="Q438" s="19"/>
      <c r="R438" s="19"/>
      <c r="S438" s="19"/>
      <c r="T438" s="19"/>
      <c r="U438" s="19"/>
      <c r="V438" s="19"/>
      <c r="W438" s="19"/>
      <c r="X438" s="19"/>
      <c r="Y438" s="19"/>
      <c r="Z438" s="19"/>
      <c r="AA438" s="19"/>
      <c r="AB438" s="19"/>
    </row>
    <row r="439" spans="1:28" ht="13" x14ac:dyDescent="0.15">
      <c r="A439" s="19"/>
      <c r="B439" s="19"/>
      <c r="C439" s="19"/>
      <c r="D439" s="19"/>
      <c r="E439" s="16"/>
      <c r="F439" s="16"/>
      <c r="G439" s="16"/>
      <c r="H439" s="16"/>
      <c r="I439" s="16"/>
      <c r="J439" s="16"/>
      <c r="K439" s="16"/>
      <c r="L439" s="19"/>
      <c r="M439" s="19"/>
      <c r="N439" s="19"/>
      <c r="O439" s="19"/>
      <c r="P439" s="19"/>
      <c r="Q439" s="19"/>
      <c r="R439" s="19"/>
      <c r="S439" s="19"/>
      <c r="T439" s="19"/>
      <c r="U439" s="19"/>
      <c r="V439" s="19"/>
      <c r="W439" s="19"/>
      <c r="X439" s="19"/>
      <c r="Y439" s="19"/>
      <c r="Z439" s="19"/>
      <c r="AA439" s="19"/>
      <c r="AB439" s="19"/>
    </row>
    <row r="440" spans="1:28" ht="13" x14ac:dyDescent="0.15">
      <c r="A440" s="19"/>
      <c r="B440" s="19"/>
      <c r="C440" s="19"/>
      <c r="D440" s="19"/>
      <c r="E440" s="16"/>
      <c r="F440" s="16"/>
      <c r="G440" s="16"/>
      <c r="H440" s="16"/>
      <c r="I440" s="16"/>
      <c r="J440" s="16"/>
      <c r="K440" s="16"/>
      <c r="L440" s="19"/>
      <c r="M440" s="19"/>
      <c r="N440" s="19"/>
      <c r="O440" s="19"/>
      <c r="P440" s="19"/>
      <c r="Q440" s="19"/>
      <c r="R440" s="19"/>
      <c r="S440" s="19"/>
      <c r="T440" s="19"/>
      <c r="U440" s="19"/>
      <c r="V440" s="19"/>
      <c r="W440" s="19"/>
      <c r="X440" s="19"/>
      <c r="Y440" s="19"/>
      <c r="Z440" s="19"/>
      <c r="AA440" s="19"/>
      <c r="AB440" s="19"/>
    </row>
    <row r="441" spans="1:28" ht="13" x14ac:dyDescent="0.15">
      <c r="A441" s="19"/>
      <c r="B441" s="19"/>
      <c r="C441" s="19"/>
      <c r="D441" s="19"/>
      <c r="E441" s="16"/>
      <c r="F441" s="16"/>
      <c r="G441" s="16"/>
      <c r="H441" s="16"/>
      <c r="I441" s="16"/>
      <c r="J441" s="16"/>
      <c r="K441" s="16"/>
      <c r="L441" s="19"/>
      <c r="M441" s="19"/>
      <c r="N441" s="19"/>
      <c r="O441" s="19"/>
      <c r="P441" s="19"/>
      <c r="Q441" s="19"/>
      <c r="R441" s="19"/>
      <c r="S441" s="19"/>
      <c r="T441" s="19"/>
      <c r="U441" s="19"/>
      <c r="V441" s="19"/>
      <c r="W441" s="19"/>
      <c r="X441" s="19"/>
      <c r="Y441" s="19"/>
      <c r="Z441" s="19"/>
      <c r="AA441" s="19"/>
      <c r="AB441" s="19"/>
    </row>
    <row r="442" spans="1:28" ht="13" x14ac:dyDescent="0.15">
      <c r="A442" s="19"/>
      <c r="B442" s="19"/>
      <c r="C442" s="19"/>
      <c r="D442" s="19"/>
      <c r="E442" s="16"/>
      <c r="F442" s="16"/>
      <c r="G442" s="16"/>
      <c r="H442" s="16"/>
      <c r="I442" s="16"/>
      <c r="J442" s="16"/>
      <c r="K442" s="16"/>
      <c r="L442" s="19"/>
      <c r="M442" s="19"/>
      <c r="N442" s="19"/>
      <c r="O442" s="19"/>
      <c r="P442" s="19"/>
      <c r="Q442" s="19"/>
      <c r="R442" s="19"/>
      <c r="S442" s="19"/>
      <c r="T442" s="19"/>
      <c r="U442" s="19"/>
      <c r="V442" s="19"/>
      <c r="W442" s="19"/>
      <c r="X442" s="19"/>
      <c r="Y442" s="19"/>
      <c r="Z442" s="19"/>
      <c r="AA442" s="19"/>
      <c r="AB442" s="19"/>
    </row>
    <row r="443" spans="1:28" ht="13" x14ac:dyDescent="0.15">
      <c r="A443" s="19"/>
      <c r="B443" s="19"/>
      <c r="C443" s="19"/>
      <c r="D443" s="19"/>
      <c r="E443" s="16"/>
      <c r="F443" s="16"/>
      <c r="G443" s="16"/>
      <c r="H443" s="16"/>
      <c r="I443" s="16"/>
      <c r="J443" s="16"/>
      <c r="K443" s="16"/>
      <c r="L443" s="19"/>
      <c r="M443" s="19"/>
      <c r="N443" s="19"/>
      <c r="O443" s="19"/>
      <c r="P443" s="19"/>
      <c r="Q443" s="19"/>
      <c r="R443" s="19"/>
      <c r="S443" s="19"/>
      <c r="T443" s="19"/>
      <c r="U443" s="19"/>
      <c r="V443" s="19"/>
      <c r="W443" s="19"/>
      <c r="X443" s="19"/>
      <c r="Y443" s="19"/>
      <c r="Z443" s="19"/>
      <c r="AA443" s="19"/>
      <c r="AB443" s="19"/>
    </row>
    <row r="444" spans="1:28" ht="13" x14ac:dyDescent="0.15">
      <c r="A444" s="19"/>
      <c r="B444" s="19"/>
      <c r="C444" s="19"/>
      <c r="D444" s="19"/>
      <c r="E444" s="16"/>
      <c r="F444" s="16"/>
      <c r="G444" s="16"/>
      <c r="H444" s="16"/>
      <c r="I444" s="16"/>
      <c r="J444" s="16"/>
      <c r="K444" s="16"/>
      <c r="L444" s="19"/>
      <c r="M444" s="19"/>
      <c r="N444" s="19"/>
      <c r="O444" s="19"/>
      <c r="P444" s="19"/>
      <c r="Q444" s="19"/>
      <c r="R444" s="19"/>
      <c r="S444" s="19"/>
      <c r="T444" s="19"/>
      <c r="U444" s="19"/>
      <c r="V444" s="19"/>
      <c r="W444" s="19"/>
      <c r="X444" s="19"/>
      <c r="Y444" s="19"/>
      <c r="Z444" s="19"/>
      <c r="AA444" s="19"/>
      <c r="AB444" s="19"/>
    </row>
    <row r="445" spans="1:28" ht="13" x14ac:dyDescent="0.15">
      <c r="A445" s="19"/>
      <c r="B445" s="19"/>
      <c r="C445" s="19"/>
      <c r="D445" s="19"/>
      <c r="E445" s="16"/>
      <c r="F445" s="16"/>
      <c r="G445" s="16"/>
      <c r="H445" s="16"/>
      <c r="I445" s="16"/>
      <c r="J445" s="16"/>
      <c r="K445" s="16"/>
      <c r="L445" s="19"/>
      <c r="M445" s="19"/>
      <c r="N445" s="19"/>
      <c r="O445" s="19"/>
      <c r="P445" s="19"/>
      <c r="Q445" s="19"/>
      <c r="R445" s="19"/>
      <c r="S445" s="19"/>
      <c r="T445" s="19"/>
      <c r="U445" s="19"/>
      <c r="V445" s="19"/>
      <c r="W445" s="19"/>
      <c r="X445" s="19"/>
      <c r="Y445" s="19"/>
      <c r="Z445" s="19"/>
      <c r="AA445" s="19"/>
      <c r="AB445" s="19"/>
    </row>
    <row r="446" spans="1:28" ht="13" x14ac:dyDescent="0.15">
      <c r="A446" s="19"/>
      <c r="B446" s="19"/>
      <c r="C446" s="19"/>
      <c r="D446" s="19"/>
      <c r="E446" s="16"/>
      <c r="F446" s="16"/>
      <c r="G446" s="16"/>
      <c r="H446" s="16"/>
      <c r="I446" s="16"/>
      <c r="J446" s="16"/>
      <c r="K446" s="16"/>
      <c r="L446" s="19"/>
      <c r="M446" s="19"/>
      <c r="N446" s="19"/>
      <c r="O446" s="19"/>
      <c r="P446" s="19"/>
      <c r="Q446" s="19"/>
      <c r="R446" s="19"/>
      <c r="S446" s="19"/>
      <c r="T446" s="19"/>
      <c r="U446" s="19"/>
      <c r="V446" s="19"/>
      <c r="W446" s="19"/>
      <c r="X446" s="19"/>
      <c r="Y446" s="19"/>
      <c r="Z446" s="19"/>
      <c r="AA446" s="19"/>
      <c r="AB446" s="19"/>
    </row>
    <row r="447" spans="1:28" ht="13" x14ac:dyDescent="0.15">
      <c r="A447" s="19"/>
      <c r="B447" s="19"/>
      <c r="C447" s="19"/>
      <c r="D447" s="19"/>
      <c r="E447" s="16"/>
      <c r="F447" s="16"/>
      <c r="G447" s="16"/>
      <c r="H447" s="16"/>
      <c r="I447" s="16"/>
      <c r="J447" s="16"/>
      <c r="K447" s="16"/>
      <c r="L447" s="19"/>
      <c r="M447" s="19"/>
      <c r="N447" s="19"/>
      <c r="O447" s="19"/>
      <c r="P447" s="19"/>
      <c r="Q447" s="19"/>
      <c r="R447" s="19"/>
      <c r="S447" s="19"/>
      <c r="T447" s="19"/>
      <c r="U447" s="19"/>
      <c r="V447" s="19"/>
      <c r="W447" s="19"/>
      <c r="X447" s="19"/>
      <c r="Y447" s="19"/>
      <c r="Z447" s="19"/>
      <c r="AA447" s="19"/>
      <c r="AB447" s="19"/>
    </row>
    <row r="448" spans="1:28" ht="13" x14ac:dyDescent="0.15">
      <c r="A448" s="19"/>
      <c r="B448" s="19"/>
      <c r="C448" s="19"/>
      <c r="D448" s="19"/>
      <c r="E448" s="16"/>
      <c r="F448" s="16"/>
      <c r="G448" s="16"/>
      <c r="H448" s="16"/>
      <c r="I448" s="16"/>
      <c r="J448" s="16"/>
      <c r="K448" s="16"/>
      <c r="L448" s="19"/>
      <c r="M448" s="19"/>
      <c r="N448" s="19"/>
      <c r="O448" s="19"/>
      <c r="P448" s="19"/>
      <c r="Q448" s="19"/>
      <c r="R448" s="19"/>
      <c r="S448" s="19"/>
      <c r="T448" s="19"/>
      <c r="U448" s="19"/>
      <c r="V448" s="19"/>
      <c r="W448" s="19"/>
      <c r="X448" s="19"/>
      <c r="Y448" s="19"/>
      <c r="Z448" s="19"/>
      <c r="AA448" s="19"/>
      <c r="AB448" s="19"/>
    </row>
    <row r="449" spans="1:28" ht="13" x14ac:dyDescent="0.15">
      <c r="A449" s="19"/>
      <c r="B449" s="19"/>
      <c r="C449" s="19"/>
      <c r="D449" s="19"/>
      <c r="E449" s="16"/>
      <c r="F449" s="16"/>
      <c r="G449" s="16"/>
      <c r="H449" s="16"/>
      <c r="I449" s="16"/>
      <c r="J449" s="16"/>
      <c r="K449" s="16"/>
      <c r="L449" s="19"/>
      <c r="M449" s="19"/>
      <c r="N449" s="19"/>
      <c r="O449" s="19"/>
      <c r="P449" s="19"/>
      <c r="Q449" s="19"/>
      <c r="R449" s="19"/>
      <c r="S449" s="19"/>
      <c r="T449" s="19"/>
      <c r="U449" s="19"/>
      <c r="V449" s="19"/>
      <c r="W449" s="19"/>
      <c r="X449" s="19"/>
      <c r="Y449" s="19"/>
      <c r="Z449" s="19"/>
      <c r="AA449" s="19"/>
      <c r="AB449" s="19"/>
    </row>
    <row r="450" spans="1:28" ht="13" x14ac:dyDescent="0.15">
      <c r="A450" s="19"/>
      <c r="B450" s="19"/>
      <c r="C450" s="19"/>
      <c r="D450" s="19"/>
      <c r="E450" s="16"/>
      <c r="F450" s="16"/>
      <c r="G450" s="16"/>
      <c r="H450" s="16"/>
      <c r="I450" s="16"/>
      <c r="J450" s="16"/>
      <c r="K450" s="16"/>
      <c r="L450" s="19"/>
      <c r="M450" s="19"/>
      <c r="N450" s="19"/>
      <c r="O450" s="19"/>
      <c r="P450" s="19"/>
      <c r="Q450" s="19"/>
      <c r="R450" s="19"/>
      <c r="S450" s="19"/>
      <c r="T450" s="19"/>
      <c r="U450" s="19"/>
      <c r="V450" s="19"/>
      <c r="W450" s="19"/>
      <c r="X450" s="19"/>
      <c r="Y450" s="19"/>
      <c r="Z450" s="19"/>
      <c r="AA450" s="19"/>
      <c r="AB450" s="19"/>
    </row>
    <row r="451" spans="1:28" ht="13" x14ac:dyDescent="0.15">
      <c r="A451" s="19"/>
      <c r="B451" s="19"/>
      <c r="C451" s="19"/>
      <c r="D451" s="19"/>
      <c r="E451" s="16"/>
      <c r="F451" s="16"/>
      <c r="G451" s="16"/>
      <c r="H451" s="16"/>
      <c r="I451" s="16"/>
      <c r="J451" s="16"/>
      <c r="K451" s="16"/>
      <c r="L451" s="19"/>
      <c r="M451" s="19"/>
      <c r="N451" s="19"/>
      <c r="O451" s="19"/>
      <c r="P451" s="19"/>
      <c r="Q451" s="19"/>
      <c r="R451" s="19"/>
      <c r="S451" s="19"/>
      <c r="T451" s="19"/>
      <c r="U451" s="19"/>
      <c r="V451" s="19"/>
      <c r="W451" s="19"/>
      <c r="X451" s="19"/>
      <c r="Y451" s="19"/>
      <c r="Z451" s="19"/>
      <c r="AA451" s="19"/>
      <c r="AB451" s="19"/>
    </row>
    <row r="452" spans="1:28" ht="13" x14ac:dyDescent="0.15">
      <c r="A452" s="19"/>
      <c r="B452" s="19"/>
      <c r="C452" s="19"/>
      <c r="D452" s="19"/>
      <c r="E452" s="16"/>
      <c r="F452" s="16"/>
      <c r="G452" s="16"/>
      <c r="H452" s="16"/>
      <c r="I452" s="16"/>
      <c r="J452" s="16"/>
      <c r="K452" s="16"/>
      <c r="L452" s="19"/>
      <c r="M452" s="19"/>
      <c r="N452" s="19"/>
      <c r="O452" s="19"/>
      <c r="P452" s="19"/>
      <c r="Q452" s="19"/>
      <c r="R452" s="19"/>
      <c r="S452" s="19"/>
      <c r="T452" s="19"/>
      <c r="U452" s="19"/>
      <c r="V452" s="19"/>
      <c r="W452" s="19"/>
      <c r="X452" s="19"/>
      <c r="Y452" s="19"/>
      <c r="Z452" s="19"/>
      <c r="AA452" s="19"/>
      <c r="AB452" s="19"/>
    </row>
    <row r="453" spans="1:28" ht="13" x14ac:dyDescent="0.15">
      <c r="A453" s="19"/>
      <c r="B453" s="19"/>
      <c r="C453" s="19"/>
      <c r="D453" s="19"/>
      <c r="E453" s="16"/>
      <c r="F453" s="16"/>
      <c r="G453" s="16"/>
      <c r="H453" s="16"/>
      <c r="I453" s="16"/>
      <c r="J453" s="16"/>
      <c r="K453" s="16"/>
      <c r="L453" s="19"/>
      <c r="M453" s="19"/>
      <c r="N453" s="19"/>
      <c r="O453" s="19"/>
      <c r="P453" s="19"/>
      <c r="Q453" s="19"/>
      <c r="R453" s="19"/>
      <c r="S453" s="19"/>
      <c r="T453" s="19"/>
      <c r="U453" s="19"/>
      <c r="V453" s="19"/>
      <c r="W453" s="19"/>
      <c r="X453" s="19"/>
      <c r="Y453" s="19"/>
      <c r="Z453" s="19"/>
      <c r="AA453" s="19"/>
      <c r="AB453" s="19"/>
    </row>
    <row r="454" spans="1:28" ht="13" x14ac:dyDescent="0.15">
      <c r="A454" s="19"/>
      <c r="B454" s="19"/>
      <c r="C454" s="19"/>
      <c r="D454" s="19"/>
      <c r="E454" s="16"/>
      <c r="F454" s="16"/>
      <c r="G454" s="16"/>
      <c r="H454" s="16"/>
      <c r="I454" s="16"/>
      <c r="J454" s="16"/>
      <c r="K454" s="16"/>
      <c r="L454" s="19"/>
      <c r="M454" s="19"/>
      <c r="N454" s="19"/>
      <c r="O454" s="19"/>
      <c r="P454" s="19"/>
      <c r="Q454" s="19"/>
      <c r="R454" s="19"/>
      <c r="S454" s="19"/>
      <c r="T454" s="19"/>
      <c r="U454" s="19"/>
      <c r="V454" s="19"/>
      <c r="W454" s="19"/>
      <c r="X454" s="19"/>
      <c r="Y454" s="19"/>
      <c r="Z454" s="19"/>
      <c r="AA454" s="19"/>
      <c r="AB454" s="19"/>
    </row>
    <row r="455" spans="1:28" ht="13" x14ac:dyDescent="0.15">
      <c r="A455" s="19"/>
      <c r="B455" s="19"/>
      <c r="C455" s="19"/>
      <c r="D455" s="19"/>
      <c r="E455" s="16"/>
      <c r="F455" s="16"/>
      <c r="G455" s="16"/>
      <c r="H455" s="16"/>
      <c r="I455" s="16"/>
      <c r="J455" s="16"/>
      <c r="K455" s="16"/>
      <c r="L455" s="19"/>
      <c r="M455" s="19"/>
      <c r="N455" s="19"/>
      <c r="O455" s="19"/>
      <c r="P455" s="19"/>
      <c r="Q455" s="19"/>
      <c r="R455" s="19"/>
      <c r="S455" s="19"/>
      <c r="T455" s="19"/>
      <c r="U455" s="19"/>
      <c r="V455" s="19"/>
      <c r="W455" s="19"/>
      <c r="X455" s="19"/>
      <c r="Y455" s="19"/>
      <c r="Z455" s="19"/>
      <c r="AA455" s="19"/>
      <c r="AB455" s="19"/>
    </row>
    <row r="456" spans="1:28" ht="13" x14ac:dyDescent="0.15">
      <c r="A456" s="19"/>
      <c r="B456" s="19"/>
      <c r="C456" s="19"/>
      <c r="D456" s="19"/>
      <c r="E456" s="16"/>
      <c r="F456" s="16"/>
      <c r="G456" s="16"/>
      <c r="H456" s="16"/>
      <c r="I456" s="16"/>
      <c r="J456" s="16"/>
      <c r="K456" s="16"/>
      <c r="L456" s="19"/>
      <c r="M456" s="19"/>
      <c r="N456" s="19"/>
      <c r="O456" s="19"/>
      <c r="P456" s="19"/>
      <c r="Q456" s="19"/>
      <c r="R456" s="19"/>
      <c r="S456" s="19"/>
      <c r="T456" s="19"/>
      <c r="U456" s="19"/>
      <c r="V456" s="19"/>
      <c r="W456" s="19"/>
      <c r="X456" s="19"/>
      <c r="Y456" s="19"/>
      <c r="Z456" s="19"/>
      <c r="AA456" s="19"/>
      <c r="AB456" s="19"/>
    </row>
    <row r="457" spans="1:28" ht="13" x14ac:dyDescent="0.15">
      <c r="A457" s="19"/>
      <c r="B457" s="19"/>
      <c r="C457" s="19"/>
      <c r="D457" s="19"/>
      <c r="E457" s="16"/>
      <c r="F457" s="16"/>
      <c r="G457" s="16"/>
      <c r="H457" s="16"/>
      <c r="I457" s="16"/>
      <c r="J457" s="16"/>
      <c r="K457" s="16"/>
      <c r="L457" s="19"/>
      <c r="M457" s="19"/>
      <c r="N457" s="19"/>
      <c r="O457" s="19"/>
      <c r="P457" s="19"/>
      <c r="Q457" s="19"/>
      <c r="R457" s="19"/>
      <c r="S457" s="19"/>
      <c r="T457" s="19"/>
      <c r="U457" s="19"/>
      <c r="V457" s="19"/>
      <c r="W457" s="19"/>
      <c r="X457" s="19"/>
      <c r="Y457" s="19"/>
      <c r="Z457" s="19"/>
      <c r="AA457" s="19"/>
      <c r="AB457" s="19"/>
    </row>
    <row r="458" spans="1:28" ht="13" x14ac:dyDescent="0.15">
      <c r="A458" s="19"/>
      <c r="B458" s="19"/>
      <c r="C458" s="19"/>
      <c r="D458" s="19"/>
      <c r="E458" s="16"/>
      <c r="F458" s="16"/>
      <c r="G458" s="16"/>
      <c r="H458" s="16"/>
      <c r="I458" s="16"/>
      <c r="J458" s="16"/>
      <c r="K458" s="16"/>
      <c r="L458" s="19"/>
      <c r="M458" s="19"/>
      <c r="N458" s="19"/>
      <c r="O458" s="19"/>
      <c r="P458" s="19"/>
      <c r="Q458" s="19"/>
      <c r="R458" s="19"/>
      <c r="S458" s="19"/>
      <c r="T458" s="19"/>
      <c r="U458" s="19"/>
      <c r="V458" s="19"/>
      <c r="W458" s="19"/>
      <c r="X458" s="19"/>
      <c r="Y458" s="19"/>
      <c r="Z458" s="19"/>
      <c r="AA458" s="19"/>
      <c r="AB458" s="19"/>
    </row>
    <row r="459" spans="1:28" ht="13" x14ac:dyDescent="0.15">
      <c r="A459" s="19"/>
      <c r="B459" s="19"/>
      <c r="C459" s="19"/>
      <c r="D459" s="19"/>
      <c r="E459" s="16"/>
      <c r="F459" s="16"/>
      <c r="G459" s="16"/>
      <c r="H459" s="16"/>
      <c r="I459" s="16"/>
      <c r="J459" s="16"/>
      <c r="K459" s="16"/>
      <c r="L459" s="19"/>
      <c r="M459" s="19"/>
      <c r="N459" s="19"/>
      <c r="O459" s="19"/>
      <c r="P459" s="19"/>
      <c r="Q459" s="19"/>
      <c r="R459" s="19"/>
      <c r="S459" s="19"/>
      <c r="T459" s="19"/>
      <c r="U459" s="19"/>
      <c r="V459" s="19"/>
      <c r="W459" s="19"/>
      <c r="X459" s="19"/>
      <c r="Y459" s="19"/>
      <c r="Z459" s="19"/>
      <c r="AA459" s="19"/>
      <c r="AB459" s="19"/>
    </row>
    <row r="460" spans="1:28" ht="13" x14ac:dyDescent="0.15">
      <c r="A460" s="19"/>
      <c r="B460" s="19"/>
      <c r="C460" s="19"/>
      <c r="D460" s="19"/>
      <c r="E460" s="16"/>
      <c r="F460" s="16"/>
      <c r="G460" s="16"/>
      <c r="H460" s="16"/>
      <c r="I460" s="16"/>
      <c r="J460" s="16"/>
      <c r="K460" s="16"/>
      <c r="L460" s="19"/>
      <c r="M460" s="19"/>
      <c r="N460" s="19"/>
      <c r="O460" s="19"/>
      <c r="P460" s="19"/>
      <c r="Q460" s="19"/>
      <c r="R460" s="19"/>
      <c r="S460" s="19"/>
      <c r="T460" s="19"/>
      <c r="U460" s="19"/>
      <c r="V460" s="19"/>
      <c r="W460" s="19"/>
      <c r="X460" s="19"/>
      <c r="Y460" s="19"/>
      <c r="Z460" s="19"/>
      <c r="AA460" s="19"/>
      <c r="AB460" s="19"/>
    </row>
    <row r="461" spans="1:28" ht="13" x14ac:dyDescent="0.15">
      <c r="A461" s="19"/>
      <c r="B461" s="19"/>
      <c r="C461" s="19"/>
      <c r="D461" s="19"/>
      <c r="E461" s="16"/>
      <c r="F461" s="16"/>
      <c r="G461" s="16"/>
      <c r="H461" s="16"/>
      <c r="I461" s="16"/>
      <c r="J461" s="16"/>
      <c r="K461" s="16"/>
      <c r="L461" s="19"/>
      <c r="M461" s="19"/>
      <c r="N461" s="19"/>
      <c r="O461" s="19"/>
      <c r="P461" s="19"/>
      <c r="Q461" s="19"/>
      <c r="R461" s="19"/>
      <c r="S461" s="19"/>
      <c r="T461" s="19"/>
      <c r="U461" s="19"/>
      <c r="V461" s="19"/>
      <c r="W461" s="19"/>
      <c r="X461" s="19"/>
      <c r="Y461" s="19"/>
      <c r="Z461" s="19"/>
      <c r="AA461" s="19"/>
      <c r="AB461" s="19"/>
    </row>
    <row r="462" spans="1:28" ht="13" x14ac:dyDescent="0.15">
      <c r="A462" s="19"/>
      <c r="B462" s="19"/>
      <c r="C462" s="19"/>
      <c r="D462" s="19"/>
      <c r="E462" s="16"/>
      <c r="F462" s="16"/>
      <c r="G462" s="16"/>
      <c r="H462" s="16"/>
      <c r="I462" s="16"/>
      <c r="J462" s="16"/>
      <c r="K462" s="16"/>
      <c r="L462" s="19"/>
      <c r="M462" s="19"/>
      <c r="N462" s="19"/>
      <c r="O462" s="19"/>
      <c r="P462" s="19"/>
      <c r="Q462" s="19"/>
      <c r="R462" s="19"/>
      <c r="S462" s="19"/>
      <c r="T462" s="19"/>
      <c r="U462" s="19"/>
      <c r="V462" s="19"/>
      <c r="W462" s="19"/>
      <c r="X462" s="19"/>
      <c r="Y462" s="19"/>
      <c r="Z462" s="19"/>
      <c r="AA462" s="19"/>
      <c r="AB462" s="19"/>
    </row>
    <row r="463" spans="1:28" ht="13" x14ac:dyDescent="0.15">
      <c r="A463" s="19"/>
      <c r="B463" s="19"/>
      <c r="C463" s="19"/>
      <c r="D463" s="19"/>
      <c r="E463" s="16"/>
      <c r="F463" s="16"/>
      <c r="G463" s="16"/>
      <c r="H463" s="16"/>
      <c r="I463" s="16"/>
      <c r="J463" s="16"/>
      <c r="K463" s="16"/>
      <c r="L463" s="19"/>
      <c r="M463" s="19"/>
      <c r="N463" s="19"/>
      <c r="O463" s="19"/>
      <c r="P463" s="19"/>
      <c r="Q463" s="19"/>
      <c r="R463" s="19"/>
      <c r="S463" s="19"/>
      <c r="T463" s="19"/>
      <c r="U463" s="19"/>
      <c r="V463" s="19"/>
      <c r="W463" s="19"/>
      <c r="X463" s="19"/>
      <c r="Y463" s="19"/>
      <c r="Z463" s="19"/>
      <c r="AA463" s="19"/>
      <c r="AB463" s="19"/>
    </row>
    <row r="464" spans="1:28" ht="13" x14ac:dyDescent="0.15">
      <c r="A464" s="19"/>
      <c r="B464" s="19"/>
      <c r="C464" s="19"/>
      <c r="D464" s="19"/>
      <c r="E464" s="16"/>
      <c r="F464" s="16"/>
      <c r="G464" s="16"/>
      <c r="H464" s="16"/>
      <c r="I464" s="16"/>
      <c r="J464" s="16"/>
      <c r="K464" s="16"/>
      <c r="L464" s="19"/>
      <c r="M464" s="19"/>
      <c r="N464" s="19"/>
      <c r="O464" s="19"/>
      <c r="P464" s="19"/>
      <c r="Q464" s="19"/>
      <c r="R464" s="19"/>
      <c r="S464" s="19"/>
      <c r="T464" s="19"/>
      <c r="U464" s="19"/>
      <c r="V464" s="19"/>
      <c r="W464" s="19"/>
      <c r="X464" s="19"/>
      <c r="Y464" s="19"/>
      <c r="Z464" s="19"/>
      <c r="AA464" s="19"/>
      <c r="AB464" s="19"/>
    </row>
    <row r="465" spans="1:28" ht="13" x14ac:dyDescent="0.15">
      <c r="A465" s="19"/>
      <c r="B465" s="19"/>
      <c r="C465" s="19"/>
      <c r="D465" s="19"/>
      <c r="E465" s="16"/>
      <c r="F465" s="16"/>
      <c r="G465" s="16"/>
      <c r="H465" s="16"/>
      <c r="I465" s="16"/>
      <c r="J465" s="16"/>
      <c r="K465" s="16"/>
      <c r="L465" s="19"/>
      <c r="M465" s="19"/>
      <c r="N465" s="19"/>
      <c r="O465" s="19"/>
      <c r="P465" s="19"/>
      <c r="Q465" s="19"/>
      <c r="R465" s="19"/>
      <c r="S465" s="19"/>
      <c r="T465" s="19"/>
      <c r="U465" s="19"/>
      <c r="V465" s="19"/>
      <c r="W465" s="19"/>
      <c r="X465" s="19"/>
      <c r="Y465" s="19"/>
      <c r="Z465" s="19"/>
      <c r="AA465" s="19"/>
      <c r="AB465" s="19"/>
    </row>
    <row r="466" spans="1:28" ht="13" x14ac:dyDescent="0.15">
      <c r="A466" s="19"/>
      <c r="B466" s="19"/>
      <c r="C466" s="19"/>
      <c r="D466" s="19"/>
      <c r="E466" s="16"/>
      <c r="F466" s="16"/>
      <c r="G466" s="16"/>
      <c r="H466" s="16"/>
      <c r="I466" s="16"/>
      <c r="J466" s="16"/>
      <c r="K466" s="16"/>
      <c r="L466" s="19"/>
      <c r="M466" s="19"/>
      <c r="N466" s="19"/>
      <c r="O466" s="19"/>
      <c r="P466" s="19"/>
      <c r="Q466" s="19"/>
      <c r="R466" s="19"/>
      <c r="S466" s="19"/>
      <c r="T466" s="19"/>
      <c r="U466" s="19"/>
      <c r="V466" s="19"/>
      <c r="W466" s="19"/>
      <c r="X466" s="19"/>
      <c r="Y466" s="19"/>
      <c r="Z466" s="19"/>
      <c r="AA466" s="19"/>
      <c r="AB466" s="19"/>
    </row>
    <row r="467" spans="1:28" ht="13" x14ac:dyDescent="0.15">
      <c r="A467" s="19"/>
      <c r="B467" s="19"/>
      <c r="C467" s="19"/>
      <c r="D467" s="19"/>
      <c r="E467" s="16"/>
      <c r="F467" s="16"/>
      <c r="G467" s="16"/>
      <c r="H467" s="16"/>
      <c r="I467" s="16"/>
      <c r="J467" s="16"/>
      <c r="K467" s="16"/>
      <c r="L467" s="19"/>
      <c r="M467" s="19"/>
      <c r="N467" s="19"/>
      <c r="O467" s="19"/>
      <c r="P467" s="19"/>
      <c r="Q467" s="19"/>
      <c r="R467" s="19"/>
      <c r="S467" s="19"/>
      <c r="T467" s="19"/>
      <c r="U467" s="19"/>
      <c r="V467" s="19"/>
      <c r="W467" s="19"/>
      <c r="X467" s="19"/>
      <c r="Y467" s="19"/>
      <c r="Z467" s="19"/>
      <c r="AA467" s="19"/>
      <c r="AB467" s="19"/>
    </row>
    <row r="468" spans="1:28" ht="13" x14ac:dyDescent="0.15">
      <c r="A468" s="19"/>
      <c r="B468" s="19"/>
      <c r="C468" s="19"/>
      <c r="D468" s="19"/>
      <c r="E468" s="16"/>
      <c r="F468" s="16"/>
      <c r="G468" s="16"/>
      <c r="H468" s="16"/>
      <c r="I468" s="16"/>
      <c r="J468" s="16"/>
      <c r="K468" s="16"/>
      <c r="L468" s="19"/>
      <c r="M468" s="19"/>
      <c r="N468" s="19"/>
      <c r="O468" s="19"/>
      <c r="P468" s="19"/>
      <c r="Q468" s="19"/>
      <c r="R468" s="19"/>
      <c r="S468" s="19"/>
      <c r="T468" s="19"/>
      <c r="U468" s="19"/>
      <c r="V468" s="19"/>
      <c r="W468" s="19"/>
      <c r="X468" s="19"/>
      <c r="Y468" s="19"/>
      <c r="Z468" s="19"/>
      <c r="AA468" s="19"/>
      <c r="AB468" s="19"/>
    </row>
    <row r="469" spans="1:28" ht="13" x14ac:dyDescent="0.15">
      <c r="A469" s="19"/>
      <c r="B469" s="19"/>
      <c r="C469" s="19"/>
      <c r="D469" s="19"/>
      <c r="E469" s="16"/>
      <c r="F469" s="16"/>
      <c r="G469" s="16"/>
      <c r="H469" s="16"/>
      <c r="I469" s="16"/>
      <c r="J469" s="16"/>
      <c r="K469" s="16"/>
      <c r="L469" s="19"/>
      <c r="M469" s="19"/>
      <c r="N469" s="19"/>
      <c r="O469" s="19"/>
      <c r="P469" s="19"/>
      <c r="Q469" s="19"/>
      <c r="R469" s="19"/>
      <c r="S469" s="19"/>
      <c r="T469" s="19"/>
      <c r="U469" s="19"/>
      <c r="V469" s="19"/>
      <c r="W469" s="19"/>
      <c r="X469" s="19"/>
      <c r="Y469" s="19"/>
      <c r="Z469" s="19"/>
      <c r="AA469" s="19"/>
      <c r="AB469" s="19"/>
    </row>
    <row r="470" spans="1:28" ht="13" x14ac:dyDescent="0.15">
      <c r="A470" s="19"/>
      <c r="B470" s="19"/>
      <c r="C470" s="19"/>
      <c r="D470" s="19"/>
      <c r="E470" s="16"/>
      <c r="F470" s="16"/>
      <c r="G470" s="16"/>
      <c r="H470" s="16"/>
      <c r="I470" s="16"/>
      <c r="J470" s="16"/>
      <c r="K470" s="16"/>
      <c r="L470" s="19"/>
      <c r="M470" s="19"/>
      <c r="N470" s="19"/>
      <c r="O470" s="19"/>
      <c r="P470" s="19"/>
      <c r="Q470" s="19"/>
      <c r="R470" s="19"/>
      <c r="S470" s="19"/>
      <c r="T470" s="19"/>
      <c r="U470" s="19"/>
      <c r="V470" s="19"/>
      <c r="W470" s="19"/>
      <c r="X470" s="19"/>
      <c r="Y470" s="19"/>
      <c r="Z470" s="19"/>
      <c r="AA470" s="19"/>
      <c r="AB470" s="19"/>
    </row>
    <row r="471" spans="1:28" ht="13" x14ac:dyDescent="0.15">
      <c r="A471" s="19"/>
      <c r="B471" s="19"/>
      <c r="C471" s="19"/>
      <c r="D471" s="19"/>
      <c r="E471" s="16"/>
      <c r="F471" s="16"/>
      <c r="G471" s="16"/>
      <c r="H471" s="16"/>
      <c r="I471" s="16"/>
      <c r="J471" s="16"/>
      <c r="K471" s="16"/>
      <c r="L471" s="19"/>
      <c r="M471" s="19"/>
      <c r="N471" s="19"/>
      <c r="O471" s="19"/>
      <c r="P471" s="19"/>
      <c r="Q471" s="19"/>
      <c r="R471" s="19"/>
      <c r="S471" s="19"/>
      <c r="T471" s="19"/>
      <c r="U471" s="19"/>
      <c r="V471" s="19"/>
      <c r="W471" s="19"/>
      <c r="X471" s="19"/>
      <c r="Y471" s="19"/>
      <c r="Z471" s="19"/>
      <c r="AA471" s="19"/>
      <c r="AB471" s="19"/>
    </row>
    <row r="472" spans="1:28" ht="13" x14ac:dyDescent="0.15">
      <c r="A472" s="19"/>
      <c r="B472" s="19"/>
      <c r="C472" s="19"/>
      <c r="D472" s="19"/>
      <c r="E472" s="16"/>
      <c r="F472" s="16"/>
      <c r="G472" s="16"/>
      <c r="H472" s="16"/>
      <c r="I472" s="16"/>
      <c r="J472" s="16"/>
      <c r="K472" s="16"/>
      <c r="L472" s="19"/>
      <c r="M472" s="19"/>
      <c r="N472" s="19"/>
      <c r="O472" s="19"/>
      <c r="P472" s="19"/>
      <c r="Q472" s="19"/>
      <c r="R472" s="19"/>
      <c r="S472" s="19"/>
      <c r="T472" s="19"/>
      <c r="U472" s="19"/>
      <c r="V472" s="19"/>
      <c r="W472" s="19"/>
      <c r="X472" s="19"/>
      <c r="Y472" s="19"/>
      <c r="Z472" s="19"/>
      <c r="AA472" s="19"/>
      <c r="AB472" s="19"/>
    </row>
    <row r="473" spans="1:28" ht="13" x14ac:dyDescent="0.15">
      <c r="A473" s="19"/>
      <c r="B473" s="19"/>
      <c r="C473" s="19"/>
      <c r="D473" s="19"/>
      <c r="E473" s="16"/>
      <c r="F473" s="16"/>
      <c r="G473" s="16"/>
      <c r="H473" s="16"/>
      <c r="I473" s="16"/>
      <c r="J473" s="16"/>
      <c r="K473" s="16"/>
      <c r="L473" s="19"/>
      <c r="M473" s="19"/>
      <c r="N473" s="19"/>
      <c r="O473" s="19"/>
      <c r="P473" s="19"/>
      <c r="Q473" s="19"/>
      <c r="R473" s="19"/>
      <c r="S473" s="19"/>
      <c r="T473" s="19"/>
      <c r="U473" s="19"/>
      <c r="V473" s="19"/>
      <c r="W473" s="19"/>
      <c r="X473" s="19"/>
      <c r="Y473" s="19"/>
      <c r="Z473" s="19"/>
      <c r="AA473" s="19"/>
      <c r="AB473" s="19"/>
    </row>
    <row r="474" spans="1:28" ht="13" x14ac:dyDescent="0.15">
      <c r="A474" s="19"/>
      <c r="B474" s="19"/>
      <c r="C474" s="19"/>
      <c r="D474" s="19"/>
      <c r="E474" s="16"/>
      <c r="F474" s="16"/>
      <c r="G474" s="16"/>
      <c r="H474" s="16"/>
      <c r="I474" s="16"/>
      <c r="J474" s="16"/>
      <c r="K474" s="16"/>
      <c r="L474" s="19"/>
      <c r="M474" s="19"/>
      <c r="N474" s="19"/>
      <c r="O474" s="19"/>
      <c r="P474" s="19"/>
      <c r="Q474" s="19"/>
      <c r="R474" s="19"/>
      <c r="S474" s="19"/>
      <c r="T474" s="19"/>
      <c r="U474" s="19"/>
      <c r="V474" s="19"/>
      <c r="W474" s="19"/>
      <c r="X474" s="19"/>
      <c r="Y474" s="19"/>
      <c r="Z474" s="19"/>
      <c r="AA474" s="19"/>
      <c r="AB474" s="19"/>
    </row>
    <row r="475" spans="1:28" ht="13" x14ac:dyDescent="0.15">
      <c r="A475" s="19"/>
      <c r="B475" s="19"/>
      <c r="C475" s="19"/>
      <c r="D475" s="19"/>
      <c r="E475" s="16"/>
      <c r="F475" s="16"/>
      <c r="G475" s="16"/>
      <c r="H475" s="16"/>
      <c r="I475" s="16"/>
      <c r="J475" s="16"/>
      <c r="K475" s="16"/>
      <c r="L475" s="19"/>
      <c r="M475" s="19"/>
      <c r="N475" s="19"/>
      <c r="O475" s="19"/>
      <c r="P475" s="19"/>
      <c r="Q475" s="19"/>
      <c r="R475" s="19"/>
      <c r="S475" s="19"/>
      <c r="T475" s="19"/>
      <c r="U475" s="19"/>
      <c r="V475" s="19"/>
      <c r="W475" s="19"/>
      <c r="X475" s="19"/>
      <c r="Y475" s="19"/>
      <c r="Z475" s="19"/>
      <c r="AA475" s="19"/>
      <c r="AB475" s="19"/>
    </row>
    <row r="476" spans="1:28" ht="13" x14ac:dyDescent="0.15">
      <c r="A476" s="19"/>
      <c r="B476" s="19"/>
      <c r="C476" s="19"/>
      <c r="D476" s="19"/>
      <c r="E476" s="16"/>
      <c r="F476" s="16"/>
      <c r="G476" s="16"/>
      <c r="H476" s="16"/>
      <c r="I476" s="16"/>
      <c r="J476" s="16"/>
      <c r="K476" s="16"/>
      <c r="L476" s="19"/>
      <c r="M476" s="19"/>
      <c r="N476" s="19"/>
      <c r="O476" s="19"/>
      <c r="P476" s="19"/>
      <c r="Q476" s="19"/>
      <c r="R476" s="19"/>
      <c r="S476" s="19"/>
      <c r="T476" s="19"/>
      <c r="U476" s="19"/>
      <c r="V476" s="19"/>
      <c r="W476" s="19"/>
      <c r="X476" s="19"/>
      <c r="Y476" s="19"/>
      <c r="Z476" s="19"/>
      <c r="AA476" s="19"/>
      <c r="AB476" s="19"/>
    </row>
    <row r="477" spans="1:28" ht="13" x14ac:dyDescent="0.15">
      <c r="A477" s="19"/>
      <c r="B477" s="19"/>
      <c r="C477" s="19"/>
      <c r="D477" s="19"/>
      <c r="E477" s="16"/>
      <c r="F477" s="16"/>
      <c r="G477" s="16"/>
      <c r="H477" s="16"/>
      <c r="I477" s="16"/>
      <c r="J477" s="16"/>
      <c r="K477" s="16"/>
      <c r="L477" s="19"/>
      <c r="M477" s="19"/>
      <c r="N477" s="19"/>
      <c r="O477" s="19"/>
      <c r="P477" s="19"/>
      <c r="Q477" s="19"/>
      <c r="R477" s="19"/>
      <c r="S477" s="19"/>
      <c r="T477" s="19"/>
      <c r="U477" s="19"/>
      <c r="V477" s="19"/>
      <c r="W477" s="19"/>
      <c r="X477" s="19"/>
      <c r="Y477" s="19"/>
      <c r="Z477" s="19"/>
      <c r="AA477" s="19"/>
      <c r="AB477" s="19"/>
    </row>
    <row r="478" spans="1:28" ht="13" x14ac:dyDescent="0.15">
      <c r="A478" s="19"/>
      <c r="B478" s="19"/>
      <c r="C478" s="19"/>
      <c r="D478" s="19"/>
      <c r="E478" s="16"/>
      <c r="F478" s="16"/>
      <c r="G478" s="16"/>
      <c r="H478" s="16"/>
      <c r="I478" s="16"/>
      <c r="J478" s="16"/>
      <c r="K478" s="16"/>
      <c r="L478" s="19"/>
      <c r="M478" s="19"/>
      <c r="N478" s="19"/>
      <c r="O478" s="19"/>
      <c r="P478" s="19"/>
      <c r="Q478" s="19"/>
      <c r="R478" s="19"/>
      <c r="S478" s="19"/>
      <c r="T478" s="19"/>
      <c r="U478" s="19"/>
      <c r="V478" s="19"/>
      <c r="W478" s="19"/>
      <c r="X478" s="19"/>
      <c r="Y478" s="19"/>
      <c r="Z478" s="19"/>
      <c r="AA478" s="19"/>
      <c r="AB478" s="19"/>
    </row>
    <row r="479" spans="1:28" ht="13" x14ac:dyDescent="0.15">
      <c r="A479" s="19"/>
      <c r="B479" s="19"/>
      <c r="C479" s="19"/>
      <c r="D479" s="19"/>
      <c r="E479" s="16"/>
      <c r="F479" s="16"/>
      <c r="G479" s="16"/>
      <c r="H479" s="16"/>
      <c r="I479" s="16"/>
      <c r="J479" s="16"/>
      <c r="K479" s="16"/>
      <c r="L479" s="19"/>
      <c r="M479" s="19"/>
      <c r="N479" s="19"/>
      <c r="O479" s="19"/>
      <c r="P479" s="19"/>
      <c r="Q479" s="19"/>
      <c r="R479" s="19"/>
      <c r="S479" s="19"/>
      <c r="T479" s="19"/>
      <c r="U479" s="19"/>
      <c r="V479" s="19"/>
      <c r="W479" s="19"/>
      <c r="X479" s="19"/>
      <c r="Y479" s="19"/>
      <c r="Z479" s="19"/>
      <c r="AA479" s="19"/>
      <c r="AB479" s="19"/>
    </row>
    <row r="480" spans="1:28" ht="13" x14ac:dyDescent="0.15">
      <c r="A480" s="19"/>
      <c r="B480" s="19"/>
      <c r="C480" s="19"/>
      <c r="D480" s="19"/>
      <c r="E480" s="16"/>
      <c r="F480" s="16"/>
      <c r="G480" s="16"/>
      <c r="H480" s="16"/>
      <c r="I480" s="16"/>
      <c r="J480" s="16"/>
      <c r="K480" s="16"/>
      <c r="L480" s="19"/>
      <c r="M480" s="19"/>
      <c r="N480" s="19"/>
      <c r="O480" s="19"/>
      <c r="P480" s="19"/>
      <c r="Q480" s="19"/>
      <c r="R480" s="19"/>
      <c r="S480" s="19"/>
      <c r="T480" s="19"/>
      <c r="U480" s="19"/>
      <c r="V480" s="19"/>
      <c r="W480" s="19"/>
      <c r="X480" s="19"/>
      <c r="Y480" s="19"/>
      <c r="Z480" s="19"/>
      <c r="AA480" s="19"/>
      <c r="AB480" s="19"/>
    </row>
    <row r="481" spans="1:28" ht="13" x14ac:dyDescent="0.15">
      <c r="A481" s="19"/>
      <c r="B481" s="19"/>
      <c r="C481" s="19"/>
      <c r="D481" s="19"/>
      <c r="E481" s="16"/>
      <c r="F481" s="16"/>
      <c r="G481" s="16"/>
      <c r="H481" s="16"/>
      <c r="I481" s="16"/>
      <c r="J481" s="16"/>
      <c r="K481" s="16"/>
      <c r="L481" s="19"/>
      <c r="M481" s="19"/>
      <c r="N481" s="19"/>
      <c r="O481" s="19"/>
      <c r="P481" s="19"/>
      <c r="Q481" s="19"/>
      <c r="R481" s="19"/>
      <c r="S481" s="19"/>
      <c r="T481" s="19"/>
      <c r="U481" s="19"/>
      <c r="V481" s="19"/>
      <c r="W481" s="19"/>
      <c r="X481" s="19"/>
      <c r="Y481" s="19"/>
      <c r="Z481" s="19"/>
      <c r="AA481" s="19"/>
      <c r="AB481" s="19"/>
    </row>
    <row r="482" spans="1:28" ht="13" x14ac:dyDescent="0.15">
      <c r="A482" s="19"/>
      <c r="B482" s="19"/>
      <c r="C482" s="19"/>
      <c r="D482" s="19"/>
      <c r="E482" s="16"/>
      <c r="F482" s="16"/>
      <c r="G482" s="16"/>
      <c r="H482" s="16"/>
      <c r="I482" s="16"/>
      <c r="J482" s="16"/>
      <c r="K482" s="16"/>
      <c r="L482" s="19"/>
      <c r="M482" s="19"/>
      <c r="N482" s="19"/>
      <c r="O482" s="19"/>
      <c r="P482" s="19"/>
      <c r="Q482" s="19"/>
      <c r="R482" s="19"/>
      <c r="S482" s="19"/>
      <c r="T482" s="19"/>
      <c r="U482" s="19"/>
      <c r="V482" s="19"/>
      <c r="W482" s="19"/>
      <c r="X482" s="19"/>
      <c r="Y482" s="19"/>
      <c r="Z482" s="19"/>
      <c r="AA482" s="19"/>
      <c r="AB482" s="19"/>
    </row>
    <row r="483" spans="1:28" ht="13" x14ac:dyDescent="0.15">
      <c r="A483" s="19"/>
      <c r="B483" s="19"/>
      <c r="C483" s="19"/>
      <c r="D483" s="19"/>
      <c r="E483" s="16"/>
      <c r="F483" s="16"/>
      <c r="G483" s="16"/>
      <c r="H483" s="16"/>
      <c r="I483" s="16"/>
      <c r="J483" s="16"/>
      <c r="K483" s="16"/>
      <c r="L483" s="19"/>
      <c r="M483" s="19"/>
      <c r="N483" s="19"/>
      <c r="O483" s="19"/>
      <c r="P483" s="19"/>
      <c r="Q483" s="19"/>
      <c r="R483" s="19"/>
      <c r="S483" s="19"/>
      <c r="T483" s="19"/>
      <c r="U483" s="19"/>
      <c r="V483" s="19"/>
      <c r="W483" s="19"/>
      <c r="X483" s="19"/>
      <c r="Y483" s="19"/>
      <c r="Z483" s="19"/>
      <c r="AA483" s="19"/>
      <c r="AB483" s="19"/>
    </row>
    <row r="484" spans="1:28" ht="13" x14ac:dyDescent="0.15">
      <c r="A484" s="19"/>
      <c r="B484" s="19"/>
      <c r="C484" s="19"/>
      <c r="D484" s="19"/>
      <c r="E484" s="16"/>
      <c r="F484" s="16"/>
      <c r="G484" s="16"/>
      <c r="H484" s="16"/>
      <c r="I484" s="16"/>
      <c r="J484" s="16"/>
      <c r="K484" s="16"/>
      <c r="L484" s="19"/>
      <c r="M484" s="19"/>
      <c r="N484" s="19"/>
      <c r="O484" s="19"/>
      <c r="P484" s="19"/>
      <c r="Q484" s="19"/>
      <c r="R484" s="19"/>
      <c r="S484" s="19"/>
      <c r="T484" s="19"/>
      <c r="U484" s="19"/>
      <c r="V484" s="19"/>
      <c r="W484" s="19"/>
      <c r="X484" s="19"/>
      <c r="Y484" s="19"/>
      <c r="Z484" s="19"/>
      <c r="AA484" s="19"/>
      <c r="AB484" s="19"/>
    </row>
    <row r="485" spans="1:28" ht="13" x14ac:dyDescent="0.15">
      <c r="A485" s="19"/>
      <c r="B485" s="19"/>
      <c r="C485" s="19"/>
      <c r="D485" s="19"/>
      <c r="E485" s="16"/>
      <c r="F485" s="16"/>
      <c r="G485" s="16"/>
      <c r="H485" s="16"/>
      <c r="I485" s="16"/>
      <c r="J485" s="16"/>
      <c r="K485" s="16"/>
      <c r="L485" s="19"/>
      <c r="M485" s="19"/>
      <c r="N485" s="19"/>
      <c r="O485" s="19"/>
      <c r="P485" s="19"/>
      <c r="Q485" s="19"/>
      <c r="R485" s="19"/>
      <c r="S485" s="19"/>
      <c r="T485" s="19"/>
      <c r="U485" s="19"/>
      <c r="V485" s="19"/>
      <c r="W485" s="19"/>
      <c r="X485" s="19"/>
      <c r="Y485" s="19"/>
      <c r="Z485" s="19"/>
      <c r="AA485" s="19"/>
      <c r="AB485" s="19"/>
    </row>
    <row r="486" spans="1:28" ht="13" x14ac:dyDescent="0.15">
      <c r="A486" s="19"/>
      <c r="B486" s="19"/>
      <c r="C486" s="19"/>
      <c r="D486" s="19"/>
      <c r="E486" s="16"/>
      <c r="F486" s="16"/>
      <c r="G486" s="16"/>
      <c r="H486" s="16"/>
      <c r="I486" s="16"/>
      <c r="J486" s="16"/>
      <c r="K486" s="16"/>
      <c r="L486" s="19"/>
      <c r="M486" s="19"/>
      <c r="N486" s="19"/>
      <c r="O486" s="19"/>
      <c r="P486" s="19"/>
      <c r="Q486" s="19"/>
      <c r="R486" s="19"/>
      <c r="S486" s="19"/>
      <c r="T486" s="19"/>
      <c r="U486" s="19"/>
      <c r="V486" s="19"/>
      <c r="W486" s="19"/>
      <c r="X486" s="19"/>
      <c r="Y486" s="19"/>
      <c r="Z486" s="19"/>
      <c r="AA486" s="19"/>
      <c r="AB486" s="19"/>
    </row>
    <row r="487" spans="1:28" ht="13" x14ac:dyDescent="0.15">
      <c r="A487" s="19"/>
      <c r="B487" s="19"/>
      <c r="C487" s="19"/>
      <c r="D487" s="19"/>
      <c r="E487" s="16"/>
      <c r="F487" s="16"/>
      <c r="G487" s="16"/>
      <c r="H487" s="16"/>
      <c r="I487" s="16"/>
      <c r="J487" s="16"/>
      <c r="K487" s="16"/>
      <c r="L487" s="19"/>
      <c r="M487" s="19"/>
      <c r="N487" s="19"/>
      <c r="O487" s="19"/>
      <c r="P487" s="19"/>
      <c r="Q487" s="19"/>
      <c r="R487" s="19"/>
      <c r="S487" s="19"/>
      <c r="T487" s="19"/>
      <c r="U487" s="19"/>
      <c r="V487" s="19"/>
      <c r="W487" s="19"/>
      <c r="X487" s="19"/>
      <c r="Y487" s="19"/>
      <c r="Z487" s="19"/>
      <c r="AA487" s="19"/>
      <c r="AB487" s="19"/>
    </row>
    <row r="488" spans="1:28" ht="13" x14ac:dyDescent="0.15">
      <c r="A488" s="19"/>
      <c r="B488" s="19"/>
      <c r="C488" s="19"/>
      <c r="D488" s="19"/>
      <c r="E488" s="16"/>
      <c r="F488" s="16"/>
      <c r="G488" s="16"/>
      <c r="H488" s="16"/>
      <c r="I488" s="16"/>
      <c r="J488" s="16"/>
      <c r="K488" s="16"/>
      <c r="L488" s="19"/>
      <c r="M488" s="19"/>
      <c r="N488" s="19"/>
      <c r="O488" s="19"/>
      <c r="P488" s="19"/>
      <c r="Q488" s="19"/>
      <c r="R488" s="19"/>
      <c r="S488" s="19"/>
      <c r="T488" s="19"/>
      <c r="U488" s="19"/>
      <c r="V488" s="19"/>
      <c r="W488" s="19"/>
      <c r="X488" s="19"/>
      <c r="Y488" s="19"/>
      <c r="Z488" s="19"/>
      <c r="AA488" s="19"/>
      <c r="AB488" s="19"/>
    </row>
    <row r="489" spans="1:28" ht="13" x14ac:dyDescent="0.15">
      <c r="A489" s="19"/>
      <c r="B489" s="19"/>
      <c r="C489" s="19"/>
      <c r="D489" s="19"/>
      <c r="E489" s="16"/>
      <c r="F489" s="16"/>
      <c r="G489" s="16"/>
      <c r="H489" s="16"/>
      <c r="I489" s="16"/>
      <c r="J489" s="16"/>
      <c r="K489" s="16"/>
      <c r="L489" s="19"/>
      <c r="M489" s="19"/>
      <c r="N489" s="19"/>
      <c r="O489" s="19"/>
      <c r="P489" s="19"/>
      <c r="Q489" s="19"/>
      <c r="R489" s="19"/>
      <c r="S489" s="19"/>
      <c r="T489" s="19"/>
      <c r="U489" s="19"/>
      <c r="V489" s="19"/>
      <c r="W489" s="19"/>
      <c r="X489" s="19"/>
      <c r="Y489" s="19"/>
      <c r="Z489" s="19"/>
      <c r="AA489" s="19"/>
      <c r="AB489" s="19"/>
    </row>
    <row r="490" spans="1:28" ht="13" x14ac:dyDescent="0.15">
      <c r="A490" s="19"/>
      <c r="B490" s="19"/>
      <c r="C490" s="19"/>
      <c r="D490" s="19"/>
      <c r="E490" s="16"/>
      <c r="F490" s="16"/>
      <c r="G490" s="16"/>
      <c r="H490" s="16"/>
      <c r="I490" s="16"/>
      <c r="J490" s="16"/>
      <c r="K490" s="16"/>
      <c r="L490" s="19"/>
      <c r="M490" s="19"/>
      <c r="N490" s="19"/>
      <c r="O490" s="19"/>
      <c r="P490" s="19"/>
      <c r="Q490" s="19"/>
      <c r="R490" s="19"/>
      <c r="S490" s="19"/>
      <c r="T490" s="19"/>
      <c r="U490" s="19"/>
      <c r="V490" s="19"/>
      <c r="W490" s="19"/>
      <c r="X490" s="19"/>
      <c r="Y490" s="19"/>
      <c r="Z490" s="19"/>
      <c r="AA490" s="19"/>
      <c r="AB490" s="19"/>
    </row>
    <row r="491" spans="1:28" ht="13" x14ac:dyDescent="0.15">
      <c r="A491" s="19"/>
      <c r="B491" s="19"/>
      <c r="C491" s="19"/>
      <c r="D491" s="19"/>
      <c r="E491" s="16"/>
      <c r="F491" s="16"/>
      <c r="G491" s="16"/>
      <c r="H491" s="16"/>
      <c r="I491" s="16"/>
      <c r="J491" s="16"/>
      <c r="K491" s="16"/>
      <c r="L491" s="19"/>
      <c r="M491" s="19"/>
      <c r="N491" s="19"/>
      <c r="O491" s="19"/>
      <c r="P491" s="19"/>
      <c r="Q491" s="19"/>
      <c r="R491" s="19"/>
      <c r="S491" s="19"/>
      <c r="T491" s="19"/>
      <c r="U491" s="19"/>
      <c r="V491" s="19"/>
      <c r="W491" s="19"/>
      <c r="X491" s="19"/>
      <c r="Y491" s="19"/>
      <c r="Z491" s="19"/>
      <c r="AA491" s="19"/>
      <c r="AB491" s="19"/>
    </row>
    <row r="492" spans="1:28" ht="13" x14ac:dyDescent="0.15">
      <c r="A492" s="19"/>
      <c r="B492" s="19"/>
      <c r="C492" s="19"/>
      <c r="D492" s="19"/>
      <c r="E492" s="16"/>
      <c r="F492" s="16"/>
      <c r="G492" s="16"/>
      <c r="H492" s="16"/>
      <c r="I492" s="16"/>
      <c r="J492" s="16"/>
      <c r="K492" s="16"/>
      <c r="L492" s="19"/>
      <c r="M492" s="19"/>
      <c r="N492" s="19"/>
      <c r="O492" s="19"/>
      <c r="P492" s="19"/>
      <c r="Q492" s="19"/>
      <c r="R492" s="19"/>
      <c r="S492" s="19"/>
      <c r="T492" s="19"/>
      <c r="U492" s="19"/>
      <c r="V492" s="19"/>
      <c r="W492" s="19"/>
      <c r="X492" s="19"/>
      <c r="Y492" s="19"/>
      <c r="Z492" s="19"/>
      <c r="AA492" s="19"/>
      <c r="AB492" s="19"/>
    </row>
    <row r="493" spans="1:28" ht="13" x14ac:dyDescent="0.15">
      <c r="A493" s="19"/>
      <c r="B493" s="19"/>
      <c r="C493" s="19"/>
      <c r="D493" s="19"/>
      <c r="E493" s="16"/>
      <c r="F493" s="16"/>
      <c r="G493" s="16"/>
      <c r="H493" s="16"/>
      <c r="I493" s="16"/>
      <c r="J493" s="16"/>
      <c r="K493" s="16"/>
      <c r="L493" s="19"/>
      <c r="M493" s="19"/>
      <c r="N493" s="19"/>
      <c r="O493" s="19"/>
      <c r="P493" s="19"/>
      <c r="Q493" s="19"/>
      <c r="R493" s="19"/>
      <c r="S493" s="19"/>
      <c r="T493" s="19"/>
      <c r="U493" s="19"/>
      <c r="V493" s="19"/>
      <c r="W493" s="19"/>
      <c r="X493" s="19"/>
      <c r="Y493" s="19"/>
      <c r="Z493" s="19"/>
      <c r="AA493" s="19"/>
      <c r="AB493" s="19"/>
    </row>
    <row r="494" spans="1:28" ht="13" x14ac:dyDescent="0.15">
      <c r="A494" s="19"/>
      <c r="B494" s="19"/>
      <c r="C494" s="19"/>
      <c r="D494" s="19"/>
      <c r="E494" s="16"/>
      <c r="F494" s="16"/>
      <c r="G494" s="16"/>
      <c r="H494" s="16"/>
      <c r="I494" s="16"/>
      <c r="J494" s="16"/>
      <c r="K494" s="16"/>
      <c r="L494" s="19"/>
      <c r="M494" s="19"/>
      <c r="N494" s="19"/>
      <c r="O494" s="19"/>
      <c r="P494" s="19"/>
      <c r="Q494" s="19"/>
      <c r="R494" s="19"/>
      <c r="S494" s="19"/>
      <c r="T494" s="19"/>
      <c r="U494" s="19"/>
      <c r="V494" s="19"/>
      <c r="W494" s="19"/>
      <c r="X494" s="19"/>
      <c r="Y494" s="19"/>
      <c r="Z494" s="19"/>
      <c r="AA494" s="19"/>
      <c r="AB494" s="19"/>
    </row>
    <row r="495" spans="1:28" ht="13" x14ac:dyDescent="0.15">
      <c r="A495" s="19"/>
      <c r="B495" s="19"/>
      <c r="C495" s="19"/>
      <c r="D495" s="19"/>
      <c r="E495" s="16"/>
      <c r="F495" s="16"/>
      <c r="G495" s="16"/>
      <c r="H495" s="16"/>
      <c r="I495" s="16"/>
      <c r="J495" s="16"/>
      <c r="K495" s="16"/>
      <c r="L495" s="19"/>
      <c r="M495" s="19"/>
      <c r="N495" s="19"/>
      <c r="O495" s="19"/>
      <c r="P495" s="19"/>
      <c r="Q495" s="19"/>
      <c r="R495" s="19"/>
      <c r="S495" s="19"/>
      <c r="T495" s="19"/>
      <c r="U495" s="19"/>
      <c r="V495" s="19"/>
      <c r="W495" s="19"/>
      <c r="X495" s="19"/>
      <c r="Y495" s="19"/>
      <c r="Z495" s="19"/>
      <c r="AA495" s="19"/>
      <c r="AB495" s="19"/>
    </row>
    <row r="496" spans="1:28" ht="13" x14ac:dyDescent="0.15">
      <c r="A496" s="19"/>
      <c r="B496" s="19"/>
      <c r="C496" s="19"/>
      <c r="D496" s="19"/>
      <c r="E496" s="16"/>
      <c r="F496" s="16"/>
      <c r="G496" s="16"/>
      <c r="H496" s="16"/>
      <c r="I496" s="16"/>
      <c r="J496" s="16"/>
      <c r="K496" s="16"/>
      <c r="L496" s="19"/>
      <c r="M496" s="19"/>
      <c r="N496" s="19"/>
      <c r="O496" s="19"/>
      <c r="P496" s="19"/>
      <c r="Q496" s="19"/>
      <c r="R496" s="19"/>
      <c r="S496" s="19"/>
      <c r="T496" s="19"/>
      <c r="U496" s="19"/>
      <c r="V496" s="19"/>
      <c r="W496" s="19"/>
      <c r="X496" s="19"/>
      <c r="Y496" s="19"/>
      <c r="Z496" s="19"/>
      <c r="AA496" s="19"/>
      <c r="AB496" s="19"/>
    </row>
    <row r="497" spans="1:28" ht="13" x14ac:dyDescent="0.15">
      <c r="A497" s="19"/>
      <c r="B497" s="19"/>
      <c r="C497" s="19"/>
      <c r="D497" s="19"/>
      <c r="E497" s="16"/>
      <c r="F497" s="16"/>
      <c r="G497" s="16"/>
      <c r="H497" s="16"/>
      <c r="I497" s="16"/>
      <c r="J497" s="16"/>
      <c r="K497" s="16"/>
      <c r="L497" s="19"/>
      <c r="M497" s="19"/>
      <c r="N497" s="19"/>
      <c r="O497" s="19"/>
      <c r="P497" s="19"/>
      <c r="Q497" s="19"/>
      <c r="R497" s="19"/>
      <c r="S497" s="19"/>
      <c r="T497" s="19"/>
      <c r="U497" s="19"/>
      <c r="V497" s="19"/>
      <c r="W497" s="19"/>
      <c r="X497" s="19"/>
      <c r="Y497" s="19"/>
      <c r="Z497" s="19"/>
      <c r="AA497" s="19"/>
      <c r="AB497" s="19"/>
    </row>
    <row r="498" spans="1:28" ht="13" x14ac:dyDescent="0.15">
      <c r="A498" s="19"/>
      <c r="B498" s="19"/>
      <c r="C498" s="19"/>
      <c r="D498" s="19"/>
      <c r="E498" s="16"/>
      <c r="F498" s="16"/>
      <c r="G498" s="16"/>
      <c r="H498" s="16"/>
      <c r="I498" s="16"/>
      <c r="J498" s="16"/>
      <c r="K498" s="16"/>
      <c r="L498" s="19"/>
      <c r="M498" s="19"/>
      <c r="N498" s="19"/>
      <c r="O498" s="19"/>
      <c r="P498" s="19"/>
      <c r="Q498" s="19"/>
      <c r="R498" s="19"/>
      <c r="S498" s="19"/>
      <c r="T498" s="19"/>
      <c r="U498" s="19"/>
      <c r="V498" s="19"/>
      <c r="W498" s="19"/>
      <c r="X498" s="19"/>
      <c r="Y498" s="19"/>
      <c r="Z498" s="19"/>
      <c r="AA498" s="19"/>
      <c r="AB498" s="19"/>
    </row>
    <row r="499" spans="1:28" ht="13" x14ac:dyDescent="0.15">
      <c r="A499" s="19"/>
      <c r="B499" s="19"/>
      <c r="C499" s="19"/>
      <c r="D499" s="19"/>
      <c r="E499" s="16"/>
      <c r="F499" s="16"/>
      <c r="G499" s="16"/>
      <c r="H499" s="16"/>
      <c r="I499" s="16"/>
      <c r="J499" s="16"/>
      <c r="K499" s="16"/>
      <c r="L499" s="19"/>
      <c r="M499" s="19"/>
      <c r="N499" s="19"/>
      <c r="O499" s="19"/>
      <c r="P499" s="19"/>
      <c r="Q499" s="19"/>
      <c r="R499" s="19"/>
      <c r="S499" s="19"/>
      <c r="T499" s="19"/>
      <c r="U499" s="19"/>
      <c r="V499" s="19"/>
      <c r="W499" s="19"/>
      <c r="X499" s="19"/>
      <c r="Y499" s="19"/>
      <c r="Z499" s="19"/>
      <c r="AA499" s="19"/>
      <c r="AB499" s="19"/>
    </row>
    <row r="500" spans="1:28" ht="13" x14ac:dyDescent="0.15">
      <c r="A500" s="19"/>
      <c r="B500" s="19"/>
      <c r="C500" s="19"/>
      <c r="D500" s="19"/>
      <c r="E500" s="16"/>
      <c r="F500" s="16"/>
      <c r="G500" s="16"/>
      <c r="H500" s="16"/>
      <c r="I500" s="16"/>
      <c r="J500" s="16"/>
      <c r="K500" s="16"/>
      <c r="L500" s="19"/>
      <c r="M500" s="19"/>
      <c r="N500" s="19"/>
      <c r="O500" s="19"/>
      <c r="P500" s="19"/>
      <c r="Q500" s="19"/>
      <c r="R500" s="19"/>
      <c r="S500" s="19"/>
      <c r="T500" s="19"/>
      <c r="U500" s="19"/>
      <c r="V500" s="19"/>
      <c r="W500" s="19"/>
      <c r="X500" s="19"/>
      <c r="Y500" s="19"/>
      <c r="Z500" s="19"/>
      <c r="AA500" s="19"/>
      <c r="AB500" s="19"/>
    </row>
    <row r="501" spans="1:28" ht="13" x14ac:dyDescent="0.15">
      <c r="A501" s="19"/>
      <c r="B501" s="19"/>
      <c r="C501" s="19"/>
      <c r="D501" s="19"/>
      <c r="E501" s="16"/>
      <c r="F501" s="16"/>
      <c r="G501" s="16"/>
      <c r="H501" s="16"/>
      <c r="I501" s="16"/>
      <c r="J501" s="16"/>
      <c r="K501" s="16"/>
      <c r="L501" s="19"/>
      <c r="M501" s="19"/>
      <c r="N501" s="19"/>
      <c r="O501" s="19"/>
      <c r="P501" s="19"/>
      <c r="Q501" s="19"/>
      <c r="R501" s="19"/>
      <c r="S501" s="19"/>
      <c r="T501" s="19"/>
      <c r="U501" s="19"/>
      <c r="V501" s="19"/>
      <c r="W501" s="19"/>
      <c r="X501" s="19"/>
      <c r="Y501" s="19"/>
      <c r="Z501" s="19"/>
      <c r="AA501" s="19"/>
      <c r="AB501" s="19"/>
    </row>
    <row r="502" spans="1:28" ht="13" x14ac:dyDescent="0.15">
      <c r="A502" s="19"/>
      <c r="B502" s="19"/>
      <c r="C502" s="19"/>
      <c r="D502" s="19"/>
      <c r="E502" s="16"/>
      <c r="F502" s="16"/>
      <c r="G502" s="16"/>
      <c r="H502" s="16"/>
      <c r="I502" s="16"/>
      <c r="J502" s="16"/>
      <c r="K502" s="16"/>
      <c r="L502" s="19"/>
      <c r="M502" s="19"/>
      <c r="N502" s="19"/>
      <c r="O502" s="19"/>
      <c r="P502" s="19"/>
      <c r="Q502" s="19"/>
      <c r="R502" s="19"/>
      <c r="S502" s="19"/>
      <c r="T502" s="19"/>
      <c r="U502" s="19"/>
      <c r="V502" s="19"/>
      <c r="W502" s="19"/>
      <c r="X502" s="19"/>
      <c r="Y502" s="19"/>
      <c r="Z502" s="19"/>
      <c r="AA502" s="19"/>
      <c r="AB502" s="19"/>
    </row>
    <row r="503" spans="1:28" ht="13" x14ac:dyDescent="0.15">
      <c r="A503" s="19"/>
      <c r="B503" s="19"/>
      <c r="C503" s="19"/>
      <c r="D503" s="19"/>
      <c r="E503" s="16"/>
      <c r="F503" s="16"/>
      <c r="G503" s="16"/>
      <c r="H503" s="16"/>
      <c r="I503" s="16"/>
      <c r="J503" s="16"/>
      <c r="K503" s="16"/>
      <c r="L503" s="19"/>
      <c r="M503" s="19"/>
      <c r="N503" s="19"/>
      <c r="O503" s="19"/>
      <c r="P503" s="19"/>
      <c r="Q503" s="19"/>
      <c r="R503" s="19"/>
      <c r="S503" s="19"/>
      <c r="T503" s="19"/>
      <c r="U503" s="19"/>
      <c r="V503" s="19"/>
      <c r="W503" s="19"/>
      <c r="X503" s="19"/>
      <c r="Y503" s="19"/>
      <c r="Z503" s="19"/>
      <c r="AA503" s="19"/>
      <c r="AB503" s="19"/>
    </row>
    <row r="504" spans="1:28" ht="13" x14ac:dyDescent="0.15">
      <c r="A504" s="19"/>
      <c r="B504" s="19"/>
      <c r="C504" s="19"/>
      <c r="D504" s="19"/>
      <c r="E504" s="16"/>
      <c r="F504" s="16"/>
      <c r="G504" s="16"/>
      <c r="H504" s="16"/>
      <c r="I504" s="16"/>
      <c r="J504" s="16"/>
      <c r="K504" s="16"/>
      <c r="L504" s="19"/>
      <c r="M504" s="19"/>
      <c r="N504" s="19"/>
      <c r="O504" s="19"/>
      <c r="P504" s="19"/>
      <c r="Q504" s="19"/>
      <c r="R504" s="19"/>
      <c r="S504" s="19"/>
      <c r="T504" s="19"/>
      <c r="U504" s="19"/>
      <c r="V504" s="19"/>
      <c r="W504" s="19"/>
      <c r="X504" s="19"/>
      <c r="Y504" s="19"/>
      <c r="Z504" s="19"/>
      <c r="AA504" s="19"/>
      <c r="AB504" s="19"/>
    </row>
    <row r="505" spans="1:28" ht="13" x14ac:dyDescent="0.15">
      <c r="A505" s="19"/>
      <c r="B505" s="19"/>
      <c r="C505" s="19"/>
      <c r="D505" s="19"/>
      <c r="E505" s="16"/>
      <c r="F505" s="16"/>
      <c r="G505" s="16"/>
      <c r="H505" s="16"/>
      <c r="I505" s="16"/>
      <c r="J505" s="16"/>
      <c r="K505" s="16"/>
      <c r="L505" s="19"/>
      <c r="M505" s="19"/>
      <c r="N505" s="19"/>
      <c r="O505" s="19"/>
      <c r="P505" s="19"/>
      <c r="Q505" s="19"/>
      <c r="R505" s="19"/>
      <c r="S505" s="19"/>
      <c r="T505" s="19"/>
      <c r="U505" s="19"/>
      <c r="V505" s="19"/>
      <c r="W505" s="19"/>
      <c r="X505" s="19"/>
      <c r="Y505" s="19"/>
      <c r="Z505" s="19"/>
      <c r="AA505" s="19"/>
      <c r="AB505" s="19"/>
    </row>
    <row r="506" spans="1:28" ht="13" x14ac:dyDescent="0.15">
      <c r="A506" s="19"/>
      <c r="B506" s="19"/>
      <c r="C506" s="19"/>
      <c r="D506" s="19"/>
      <c r="E506" s="16"/>
      <c r="F506" s="16"/>
      <c r="G506" s="16"/>
      <c r="H506" s="16"/>
      <c r="I506" s="16"/>
      <c r="J506" s="16"/>
      <c r="K506" s="16"/>
      <c r="L506" s="19"/>
      <c r="M506" s="19"/>
      <c r="N506" s="19"/>
      <c r="O506" s="19"/>
      <c r="P506" s="19"/>
      <c r="Q506" s="19"/>
      <c r="R506" s="19"/>
      <c r="S506" s="19"/>
      <c r="T506" s="19"/>
      <c r="U506" s="19"/>
      <c r="V506" s="19"/>
      <c r="W506" s="19"/>
      <c r="X506" s="19"/>
      <c r="Y506" s="19"/>
      <c r="Z506" s="19"/>
      <c r="AA506" s="19"/>
      <c r="AB506" s="19"/>
    </row>
    <row r="507" spans="1:28" ht="13" x14ac:dyDescent="0.15">
      <c r="A507" s="19"/>
      <c r="B507" s="19"/>
      <c r="C507" s="19"/>
      <c r="D507" s="19"/>
      <c r="E507" s="16"/>
      <c r="F507" s="16"/>
      <c r="G507" s="16"/>
      <c r="H507" s="16"/>
      <c r="I507" s="16"/>
      <c r="J507" s="16"/>
      <c r="K507" s="16"/>
      <c r="L507" s="19"/>
      <c r="M507" s="19"/>
      <c r="N507" s="19"/>
      <c r="O507" s="19"/>
      <c r="P507" s="19"/>
      <c r="Q507" s="19"/>
      <c r="R507" s="19"/>
      <c r="S507" s="19"/>
      <c r="T507" s="19"/>
      <c r="U507" s="19"/>
      <c r="V507" s="19"/>
      <c r="W507" s="19"/>
      <c r="X507" s="19"/>
      <c r="Y507" s="19"/>
      <c r="Z507" s="19"/>
      <c r="AA507" s="19"/>
      <c r="AB507" s="19"/>
    </row>
    <row r="508" spans="1:28" ht="13" x14ac:dyDescent="0.15">
      <c r="A508" s="19"/>
      <c r="B508" s="19"/>
      <c r="C508" s="19"/>
      <c r="D508" s="19"/>
      <c r="E508" s="16"/>
      <c r="F508" s="16"/>
      <c r="G508" s="16"/>
      <c r="H508" s="16"/>
      <c r="I508" s="16"/>
      <c r="J508" s="16"/>
      <c r="K508" s="16"/>
      <c r="L508" s="19"/>
      <c r="M508" s="19"/>
      <c r="N508" s="19"/>
      <c r="O508" s="19"/>
      <c r="P508" s="19"/>
      <c r="Q508" s="19"/>
      <c r="R508" s="19"/>
      <c r="S508" s="19"/>
      <c r="T508" s="19"/>
      <c r="U508" s="19"/>
      <c r="V508" s="19"/>
      <c r="W508" s="19"/>
      <c r="X508" s="19"/>
      <c r="Y508" s="19"/>
      <c r="Z508" s="19"/>
      <c r="AA508" s="19"/>
      <c r="AB508" s="19"/>
    </row>
    <row r="509" spans="1:28" ht="13" x14ac:dyDescent="0.15">
      <c r="A509" s="19"/>
      <c r="B509" s="19"/>
      <c r="C509" s="19"/>
      <c r="D509" s="19"/>
      <c r="E509" s="16"/>
      <c r="F509" s="16"/>
      <c r="G509" s="16"/>
      <c r="H509" s="16"/>
      <c r="I509" s="16"/>
      <c r="J509" s="16"/>
      <c r="K509" s="16"/>
      <c r="L509" s="19"/>
      <c r="M509" s="19"/>
      <c r="N509" s="19"/>
      <c r="O509" s="19"/>
      <c r="P509" s="19"/>
      <c r="Q509" s="19"/>
      <c r="R509" s="19"/>
      <c r="S509" s="19"/>
      <c r="T509" s="19"/>
      <c r="U509" s="19"/>
      <c r="V509" s="19"/>
      <c r="W509" s="19"/>
      <c r="X509" s="19"/>
      <c r="Y509" s="19"/>
      <c r="Z509" s="19"/>
      <c r="AA509" s="19"/>
      <c r="AB509" s="19"/>
    </row>
    <row r="510" spans="1:28" ht="13" x14ac:dyDescent="0.15">
      <c r="A510" s="19"/>
      <c r="B510" s="19"/>
      <c r="C510" s="19"/>
      <c r="D510" s="19"/>
      <c r="E510" s="16"/>
      <c r="F510" s="16"/>
      <c r="G510" s="16"/>
      <c r="H510" s="16"/>
      <c r="I510" s="16"/>
      <c r="J510" s="16"/>
      <c r="K510" s="16"/>
      <c r="L510" s="19"/>
      <c r="M510" s="19"/>
      <c r="N510" s="19"/>
      <c r="O510" s="19"/>
      <c r="P510" s="19"/>
      <c r="Q510" s="19"/>
      <c r="R510" s="19"/>
      <c r="S510" s="19"/>
      <c r="T510" s="19"/>
      <c r="U510" s="19"/>
      <c r="V510" s="19"/>
      <c r="W510" s="19"/>
      <c r="X510" s="19"/>
      <c r="Y510" s="19"/>
      <c r="Z510" s="19"/>
      <c r="AA510" s="19"/>
      <c r="AB510" s="19"/>
    </row>
    <row r="511" spans="1:28" ht="13" x14ac:dyDescent="0.15">
      <c r="A511" s="19"/>
      <c r="B511" s="19"/>
      <c r="C511" s="19"/>
      <c r="D511" s="19"/>
      <c r="E511" s="16"/>
      <c r="F511" s="16"/>
      <c r="G511" s="16"/>
      <c r="H511" s="16"/>
      <c r="I511" s="16"/>
      <c r="J511" s="16"/>
      <c r="K511" s="16"/>
      <c r="L511" s="19"/>
      <c r="M511" s="19"/>
      <c r="N511" s="19"/>
      <c r="O511" s="19"/>
      <c r="P511" s="19"/>
      <c r="Q511" s="19"/>
      <c r="R511" s="19"/>
      <c r="S511" s="19"/>
      <c r="T511" s="19"/>
      <c r="U511" s="19"/>
      <c r="V511" s="19"/>
      <c r="W511" s="19"/>
      <c r="X511" s="19"/>
      <c r="Y511" s="19"/>
      <c r="Z511" s="19"/>
      <c r="AA511" s="19"/>
      <c r="AB511" s="19"/>
    </row>
    <row r="512" spans="1:28" ht="13" x14ac:dyDescent="0.15">
      <c r="A512" s="19"/>
      <c r="B512" s="19"/>
      <c r="C512" s="19"/>
      <c r="D512" s="19"/>
      <c r="E512" s="16"/>
      <c r="F512" s="16"/>
      <c r="G512" s="16"/>
      <c r="H512" s="16"/>
      <c r="I512" s="16"/>
      <c r="J512" s="16"/>
      <c r="K512" s="16"/>
      <c r="L512" s="19"/>
      <c r="M512" s="19"/>
      <c r="N512" s="19"/>
      <c r="O512" s="19"/>
      <c r="P512" s="19"/>
      <c r="Q512" s="19"/>
      <c r="R512" s="19"/>
      <c r="S512" s="19"/>
      <c r="T512" s="19"/>
      <c r="U512" s="19"/>
      <c r="V512" s="19"/>
      <c r="W512" s="19"/>
      <c r="X512" s="19"/>
      <c r="Y512" s="19"/>
      <c r="Z512" s="19"/>
      <c r="AA512" s="19"/>
      <c r="AB512" s="19"/>
    </row>
    <row r="513" spans="1:28" ht="13" x14ac:dyDescent="0.15">
      <c r="A513" s="19"/>
      <c r="B513" s="19"/>
      <c r="C513" s="19"/>
      <c r="D513" s="19"/>
      <c r="E513" s="16"/>
      <c r="F513" s="16"/>
      <c r="G513" s="16"/>
      <c r="H513" s="16"/>
      <c r="I513" s="16"/>
      <c r="J513" s="16"/>
      <c r="K513" s="16"/>
      <c r="L513" s="19"/>
      <c r="M513" s="19"/>
      <c r="N513" s="19"/>
      <c r="O513" s="19"/>
      <c r="P513" s="19"/>
      <c r="Q513" s="19"/>
      <c r="R513" s="19"/>
      <c r="S513" s="19"/>
      <c r="T513" s="19"/>
      <c r="U513" s="19"/>
      <c r="V513" s="19"/>
      <c r="W513" s="19"/>
      <c r="X513" s="19"/>
      <c r="Y513" s="19"/>
      <c r="Z513" s="19"/>
      <c r="AA513" s="19"/>
      <c r="AB513" s="19"/>
    </row>
    <row r="514" spans="1:28" ht="13" x14ac:dyDescent="0.15">
      <c r="A514" s="19"/>
      <c r="B514" s="19"/>
      <c r="C514" s="19"/>
      <c r="D514" s="19"/>
      <c r="E514" s="16"/>
      <c r="F514" s="16"/>
      <c r="G514" s="16"/>
      <c r="H514" s="16"/>
      <c r="I514" s="16"/>
      <c r="J514" s="16"/>
      <c r="K514" s="16"/>
      <c r="L514" s="19"/>
      <c r="M514" s="19"/>
      <c r="N514" s="19"/>
      <c r="O514" s="19"/>
      <c r="P514" s="19"/>
      <c r="Q514" s="19"/>
      <c r="R514" s="19"/>
      <c r="S514" s="19"/>
      <c r="T514" s="19"/>
      <c r="U514" s="19"/>
      <c r="V514" s="19"/>
      <c r="W514" s="19"/>
      <c r="X514" s="19"/>
      <c r="Y514" s="19"/>
      <c r="Z514" s="19"/>
      <c r="AA514" s="19"/>
      <c r="AB514" s="19"/>
    </row>
    <row r="515" spans="1:28" ht="13" x14ac:dyDescent="0.15">
      <c r="A515" s="19"/>
      <c r="B515" s="19"/>
      <c r="C515" s="19"/>
      <c r="D515" s="19"/>
      <c r="E515" s="16"/>
      <c r="F515" s="16"/>
      <c r="G515" s="16"/>
      <c r="H515" s="16"/>
      <c r="I515" s="16"/>
      <c r="J515" s="16"/>
      <c r="K515" s="16"/>
      <c r="L515" s="19"/>
      <c r="M515" s="19"/>
      <c r="N515" s="19"/>
      <c r="O515" s="19"/>
      <c r="P515" s="19"/>
      <c r="Q515" s="19"/>
      <c r="R515" s="19"/>
      <c r="S515" s="19"/>
      <c r="T515" s="19"/>
      <c r="U515" s="19"/>
      <c r="V515" s="19"/>
      <c r="W515" s="19"/>
      <c r="X515" s="19"/>
      <c r="Y515" s="19"/>
      <c r="Z515" s="19"/>
      <c r="AA515" s="19"/>
      <c r="AB515" s="19"/>
    </row>
    <row r="516" spans="1:28" ht="13" x14ac:dyDescent="0.15">
      <c r="A516" s="19"/>
      <c r="B516" s="19"/>
      <c r="C516" s="19"/>
      <c r="D516" s="19"/>
      <c r="E516" s="16"/>
      <c r="F516" s="16"/>
      <c r="G516" s="16"/>
      <c r="H516" s="16"/>
      <c r="I516" s="16"/>
      <c r="J516" s="16"/>
      <c r="K516" s="16"/>
      <c r="L516" s="19"/>
      <c r="M516" s="19"/>
      <c r="N516" s="19"/>
      <c r="O516" s="19"/>
      <c r="P516" s="19"/>
      <c r="Q516" s="19"/>
      <c r="R516" s="19"/>
      <c r="S516" s="19"/>
      <c r="T516" s="19"/>
      <c r="U516" s="19"/>
      <c r="V516" s="19"/>
      <c r="W516" s="19"/>
      <c r="X516" s="19"/>
      <c r="Y516" s="19"/>
      <c r="Z516" s="19"/>
      <c r="AA516" s="19"/>
      <c r="AB516" s="19"/>
    </row>
    <row r="517" spans="1:28" ht="13" x14ac:dyDescent="0.15">
      <c r="A517" s="19"/>
      <c r="B517" s="19"/>
      <c r="C517" s="19"/>
      <c r="D517" s="19"/>
      <c r="E517" s="16"/>
      <c r="F517" s="16"/>
      <c r="G517" s="16"/>
      <c r="H517" s="16"/>
      <c r="I517" s="16"/>
      <c r="J517" s="16"/>
      <c r="K517" s="16"/>
      <c r="L517" s="19"/>
      <c r="M517" s="19"/>
      <c r="N517" s="19"/>
      <c r="O517" s="19"/>
      <c r="P517" s="19"/>
      <c r="Q517" s="19"/>
      <c r="R517" s="19"/>
      <c r="S517" s="19"/>
      <c r="T517" s="19"/>
      <c r="U517" s="19"/>
      <c r="V517" s="19"/>
      <c r="W517" s="19"/>
      <c r="X517" s="19"/>
      <c r="Y517" s="19"/>
      <c r="Z517" s="19"/>
      <c r="AA517" s="19"/>
      <c r="AB517" s="19"/>
    </row>
    <row r="518" spans="1:28" ht="13" x14ac:dyDescent="0.15">
      <c r="A518" s="19"/>
      <c r="B518" s="19"/>
      <c r="C518" s="19"/>
      <c r="D518" s="19"/>
      <c r="E518" s="16"/>
      <c r="F518" s="16"/>
      <c r="G518" s="16"/>
      <c r="H518" s="16"/>
      <c r="I518" s="16"/>
      <c r="J518" s="16"/>
      <c r="K518" s="16"/>
      <c r="L518" s="19"/>
      <c r="M518" s="19"/>
      <c r="N518" s="19"/>
      <c r="O518" s="19"/>
      <c r="P518" s="19"/>
      <c r="Q518" s="19"/>
      <c r="R518" s="19"/>
      <c r="S518" s="19"/>
      <c r="T518" s="19"/>
      <c r="U518" s="19"/>
      <c r="V518" s="19"/>
      <c r="W518" s="19"/>
      <c r="X518" s="19"/>
      <c r="Y518" s="19"/>
      <c r="Z518" s="19"/>
      <c r="AA518" s="19"/>
      <c r="AB518" s="19"/>
    </row>
    <row r="519" spans="1:28" ht="13" x14ac:dyDescent="0.15">
      <c r="A519" s="19"/>
      <c r="B519" s="19"/>
      <c r="C519" s="19"/>
      <c r="D519" s="19"/>
      <c r="E519" s="16"/>
      <c r="F519" s="16"/>
      <c r="G519" s="16"/>
      <c r="H519" s="16"/>
      <c r="I519" s="16"/>
      <c r="J519" s="16"/>
      <c r="K519" s="16"/>
      <c r="L519" s="19"/>
      <c r="M519" s="19"/>
      <c r="N519" s="19"/>
      <c r="O519" s="19"/>
      <c r="P519" s="19"/>
      <c r="Q519" s="19"/>
      <c r="R519" s="19"/>
      <c r="S519" s="19"/>
      <c r="T519" s="19"/>
      <c r="U519" s="19"/>
      <c r="V519" s="19"/>
      <c r="W519" s="19"/>
      <c r="X519" s="19"/>
      <c r="Y519" s="19"/>
      <c r="Z519" s="19"/>
      <c r="AA519" s="19"/>
      <c r="AB519" s="19"/>
    </row>
    <row r="520" spans="1:28" ht="13" x14ac:dyDescent="0.15">
      <c r="A520" s="19"/>
      <c r="B520" s="19"/>
      <c r="C520" s="19"/>
      <c r="D520" s="19"/>
      <c r="E520" s="16"/>
      <c r="F520" s="16"/>
      <c r="G520" s="16"/>
      <c r="H520" s="16"/>
      <c r="I520" s="16"/>
      <c r="J520" s="16"/>
      <c r="K520" s="16"/>
      <c r="L520" s="19"/>
      <c r="M520" s="19"/>
      <c r="N520" s="19"/>
      <c r="O520" s="19"/>
      <c r="P520" s="19"/>
      <c r="Q520" s="19"/>
      <c r="R520" s="19"/>
      <c r="S520" s="19"/>
      <c r="T520" s="19"/>
      <c r="U520" s="19"/>
      <c r="V520" s="19"/>
      <c r="W520" s="19"/>
      <c r="X520" s="19"/>
      <c r="Y520" s="19"/>
      <c r="Z520" s="19"/>
      <c r="AA520" s="19"/>
      <c r="AB520" s="19"/>
    </row>
    <row r="521" spans="1:28" ht="13" x14ac:dyDescent="0.15">
      <c r="A521" s="19"/>
      <c r="B521" s="19"/>
      <c r="C521" s="19"/>
      <c r="D521" s="19"/>
      <c r="E521" s="16"/>
      <c r="F521" s="16"/>
      <c r="G521" s="16"/>
      <c r="H521" s="16"/>
      <c r="I521" s="16"/>
      <c r="J521" s="16"/>
      <c r="K521" s="16"/>
      <c r="L521" s="19"/>
      <c r="M521" s="19"/>
      <c r="N521" s="19"/>
      <c r="O521" s="19"/>
      <c r="P521" s="19"/>
      <c r="Q521" s="19"/>
      <c r="R521" s="19"/>
      <c r="S521" s="19"/>
      <c r="T521" s="19"/>
      <c r="U521" s="19"/>
      <c r="V521" s="19"/>
      <c r="W521" s="19"/>
      <c r="X521" s="19"/>
      <c r="Y521" s="19"/>
      <c r="Z521" s="19"/>
      <c r="AA521" s="19"/>
      <c r="AB521" s="19"/>
    </row>
    <row r="522" spans="1:28" ht="13" x14ac:dyDescent="0.15">
      <c r="A522" s="19"/>
      <c r="B522" s="19"/>
      <c r="C522" s="19"/>
      <c r="D522" s="19"/>
      <c r="E522" s="16"/>
      <c r="F522" s="16"/>
      <c r="G522" s="16"/>
      <c r="H522" s="16"/>
      <c r="I522" s="16"/>
      <c r="J522" s="16"/>
      <c r="K522" s="16"/>
      <c r="L522" s="19"/>
      <c r="M522" s="19"/>
      <c r="N522" s="19"/>
      <c r="O522" s="19"/>
      <c r="P522" s="19"/>
      <c r="Q522" s="19"/>
      <c r="R522" s="19"/>
      <c r="S522" s="19"/>
      <c r="T522" s="19"/>
      <c r="U522" s="19"/>
      <c r="V522" s="19"/>
      <c r="W522" s="19"/>
      <c r="X522" s="19"/>
      <c r="Y522" s="19"/>
      <c r="Z522" s="19"/>
      <c r="AA522" s="19"/>
      <c r="AB522" s="19"/>
    </row>
    <row r="523" spans="1:28" ht="13" x14ac:dyDescent="0.15">
      <c r="A523" s="19"/>
      <c r="B523" s="19"/>
      <c r="C523" s="19"/>
      <c r="D523" s="19"/>
      <c r="E523" s="16"/>
      <c r="F523" s="16"/>
      <c r="G523" s="16"/>
      <c r="H523" s="16"/>
      <c r="I523" s="16"/>
      <c r="J523" s="16"/>
      <c r="K523" s="16"/>
      <c r="L523" s="19"/>
      <c r="M523" s="19"/>
      <c r="N523" s="19"/>
      <c r="O523" s="19"/>
      <c r="P523" s="19"/>
      <c r="Q523" s="19"/>
      <c r="R523" s="19"/>
      <c r="S523" s="19"/>
      <c r="T523" s="19"/>
      <c r="U523" s="19"/>
      <c r="V523" s="19"/>
      <c r="W523" s="19"/>
      <c r="X523" s="19"/>
      <c r="Y523" s="19"/>
      <c r="Z523" s="19"/>
      <c r="AA523" s="19"/>
      <c r="AB523" s="19"/>
    </row>
    <row r="524" spans="1:28" ht="13" x14ac:dyDescent="0.15">
      <c r="A524" s="19"/>
      <c r="B524" s="19"/>
      <c r="C524" s="19"/>
      <c r="D524" s="19"/>
      <c r="E524" s="16"/>
      <c r="F524" s="16"/>
      <c r="G524" s="16"/>
      <c r="H524" s="16"/>
      <c r="I524" s="16"/>
      <c r="J524" s="16"/>
      <c r="K524" s="16"/>
      <c r="L524" s="19"/>
      <c r="M524" s="19"/>
      <c r="N524" s="19"/>
      <c r="O524" s="19"/>
      <c r="P524" s="19"/>
      <c r="Q524" s="19"/>
      <c r="R524" s="19"/>
      <c r="S524" s="19"/>
      <c r="T524" s="19"/>
      <c r="U524" s="19"/>
      <c r="V524" s="19"/>
      <c r="W524" s="19"/>
      <c r="X524" s="19"/>
      <c r="Y524" s="19"/>
      <c r="Z524" s="19"/>
      <c r="AA524" s="19"/>
      <c r="AB524" s="19"/>
    </row>
    <row r="525" spans="1:28" ht="13" x14ac:dyDescent="0.15">
      <c r="A525" s="19"/>
      <c r="B525" s="19"/>
      <c r="C525" s="19"/>
      <c r="D525" s="19"/>
      <c r="E525" s="16"/>
      <c r="F525" s="16"/>
      <c r="G525" s="16"/>
      <c r="H525" s="16"/>
      <c r="I525" s="16"/>
      <c r="J525" s="16"/>
      <c r="K525" s="16"/>
      <c r="L525" s="19"/>
      <c r="M525" s="19"/>
      <c r="N525" s="19"/>
      <c r="O525" s="19"/>
      <c r="P525" s="19"/>
      <c r="Q525" s="19"/>
      <c r="R525" s="19"/>
      <c r="S525" s="19"/>
      <c r="T525" s="19"/>
      <c r="U525" s="19"/>
      <c r="V525" s="19"/>
      <c r="W525" s="19"/>
      <c r="X525" s="19"/>
      <c r="Y525" s="19"/>
      <c r="Z525" s="19"/>
      <c r="AA525" s="19"/>
      <c r="AB525" s="19"/>
    </row>
    <row r="526" spans="1:28" ht="13" x14ac:dyDescent="0.15">
      <c r="A526" s="19"/>
      <c r="B526" s="19"/>
      <c r="C526" s="19"/>
      <c r="D526" s="19"/>
      <c r="E526" s="16"/>
      <c r="F526" s="16"/>
      <c r="G526" s="16"/>
      <c r="H526" s="16"/>
      <c r="I526" s="16"/>
      <c r="J526" s="16"/>
      <c r="K526" s="16"/>
      <c r="L526" s="19"/>
      <c r="M526" s="19"/>
      <c r="N526" s="19"/>
      <c r="O526" s="19"/>
      <c r="P526" s="19"/>
      <c r="Q526" s="19"/>
      <c r="R526" s="19"/>
      <c r="S526" s="19"/>
      <c r="T526" s="19"/>
      <c r="U526" s="19"/>
      <c r="V526" s="19"/>
      <c r="W526" s="19"/>
      <c r="X526" s="19"/>
      <c r="Y526" s="19"/>
      <c r="Z526" s="19"/>
      <c r="AA526" s="19"/>
      <c r="AB526" s="19"/>
    </row>
    <row r="527" spans="1:28" ht="13" x14ac:dyDescent="0.15">
      <c r="A527" s="19"/>
      <c r="B527" s="19"/>
      <c r="C527" s="19"/>
      <c r="D527" s="19"/>
      <c r="E527" s="16"/>
      <c r="F527" s="16"/>
      <c r="G527" s="16"/>
      <c r="H527" s="16"/>
      <c r="I527" s="16"/>
      <c r="J527" s="16"/>
      <c r="K527" s="16"/>
      <c r="L527" s="19"/>
      <c r="M527" s="19"/>
      <c r="N527" s="19"/>
      <c r="O527" s="19"/>
      <c r="P527" s="19"/>
      <c r="Q527" s="19"/>
      <c r="R527" s="19"/>
      <c r="S527" s="19"/>
      <c r="T527" s="19"/>
      <c r="U527" s="19"/>
      <c r="V527" s="19"/>
      <c r="W527" s="19"/>
      <c r="X527" s="19"/>
      <c r="Y527" s="19"/>
      <c r="Z527" s="19"/>
      <c r="AA527" s="19"/>
      <c r="AB527" s="19"/>
    </row>
    <row r="528" spans="1:28" ht="13" x14ac:dyDescent="0.15">
      <c r="A528" s="19"/>
      <c r="B528" s="19"/>
      <c r="C528" s="19"/>
      <c r="D528" s="19"/>
      <c r="E528" s="16"/>
      <c r="F528" s="16"/>
      <c r="G528" s="16"/>
      <c r="H528" s="16"/>
      <c r="I528" s="16"/>
      <c r="J528" s="16"/>
      <c r="K528" s="16"/>
      <c r="L528" s="19"/>
      <c r="M528" s="19"/>
      <c r="N528" s="19"/>
      <c r="O528" s="19"/>
      <c r="P528" s="19"/>
      <c r="Q528" s="19"/>
      <c r="R528" s="19"/>
      <c r="S528" s="19"/>
      <c r="T528" s="19"/>
      <c r="U528" s="19"/>
      <c r="V528" s="19"/>
      <c r="W528" s="19"/>
      <c r="X528" s="19"/>
      <c r="Y528" s="19"/>
      <c r="Z528" s="19"/>
      <c r="AA528" s="19"/>
      <c r="AB528" s="19"/>
    </row>
    <row r="529" spans="1:28" ht="13" x14ac:dyDescent="0.15">
      <c r="A529" s="19"/>
      <c r="B529" s="19"/>
      <c r="C529" s="19"/>
      <c r="D529" s="19"/>
      <c r="E529" s="16"/>
      <c r="F529" s="16"/>
      <c r="G529" s="16"/>
      <c r="H529" s="16"/>
      <c r="I529" s="16"/>
      <c r="J529" s="16"/>
      <c r="K529" s="16"/>
      <c r="L529" s="19"/>
      <c r="M529" s="19"/>
      <c r="N529" s="19"/>
      <c r="O529" s="19"/>
      <c r="P529" s="19"/>
      <c r="Q529" s="19"/>
      <c r="R529" s="19"/>
      <c r="S529" s="19"/>
      <c r="T529" s="19"/>
      <c r="U529" s="19"/>
      <c r="V529" s="19"/>
      <c r="W529" s="19"/>
      <c r="X529" s="19"/>
      <c r="Y529" s="19"/>
      <c r="Z529" s="19"/>
      <c r="AA529" s="19"/>
      <c r="AB529" s="19"/>
    </row>
    <row r="530" spans="1:28" ht="13" x14ac:dyDescent="0.15">
      <c r="A530" s="19"/>
      <c r="B530" s="19"/>
      <c r="C530" s="19"/>
      <c r="D530" s="19"/>
      <c r="E530" s="16"/>
      <c r="F530" s="16"/>
      <c r="G530" s="16"/>
      <c r="H530" s="16"/>
      <c r="I530" s="16"/>
      <c r="J530" s="16"/>
      <c r="K530" s="16"/>
      <c r="L530" s="19"/>
      <c r="M530" s="19"/>
      <c r="N530" s="19"/>
      <c r="O530" s="19"/>
      <c r="P530" s="19"/>
      <c r="Q530" s="19"/>
      <c r="R530" s="19"/>
      <c r="S530" s="19"/>
      <c r="T530" s="19"/>
      <c r="U530" s="19"/>
      <c r="V530" s="19"/>
      <c r="W530" s="19"/>
      <c r="X530" s="19"/>
      <c r="Y530" s="19"/>
      <c r="Z530" s="19"/>
      <c r="AA530" s="19"/>
      <c r="AB530" s="19"/>
    </row>
    <row r="531" spans="1:28" ht="13" x14ac:dyDescent="0.15">
      <c r="A531" s="19"/>
      <c r="B531" s="19"/>
      <c r="C531" s="19"/>
      <c r="D531" s="19"/>
      <c r="E531" s="16"/>
      <c r="F531" s="16"/>
      <c r="G531" s="16"/>
      <c r="H531" s="16"/>
      <c r="I531" s="16"/>
      <c r="J531" s="16"/>
      <c r="K531" s="16"/>
      <c r="L531" s="19"/>
      <c r="M531" s="19"/>
      <c r="N531" s="19"/>
      <c r="O531" s="19"/>
      <c r="P531" s="19"/>
      <c r="Q531" s="19"/>
      <c r="R531" s="19"/>
      <c r="S531" s="19"/>
      <c r="T531" s="19"/>
      <c r="U531" s="19"/>
      <c r="V531" s="19"/>
      <c r="W531" s="19"/>
      <c r="X531" s="19"/>
      <c r="Y531" s="19"/>
      <c r="Z531" s="19"/>
      <c r="AA531" s="19"/>
      <c r="AB531" s="19"/>
    </row>
    <row r="532" spans="1:28" ht="13" x14ac:dyDescent="0.15">
      <c r="A532" s="19"/>
      <c r="B532" s="19"/>
      <c r="C532" s="19"/>
      <c r="D532" s="19"/>
      <c r="E532" s="16"/>
      <c r="F532" s="16"/>
      <c r="G532" s="16"/>
      <c r="H532" s="16"/>
      <c r="I532" s="16"/>
      <c r="J532" s="16"/>
      <c r="K532" s="16"/>
      <c r="L532" s="19"/>
      <c r="M532" s="19"/>
      <c r="N532" s="19"/>
      <c r="O532" s="19"/>
      <c r="P532" s="19"/>
      <c r="Q532" s="19"/>
      <c r="R532" s="19"/>
      <c r="S532" s="19"/>
      <c r="T532" s="19"/>
      <c r="U532" s="19"/>
      <c r="V532" s="19"/>
      <c r="W532" s="19"/>
      <c r="X532" s="19"/>
      <c r="Y532" s="19"/>
      <c r="Z532" s="19"/>
      <c r="AA532" s="19"/>
      <c r="AB532" s="19"/>
    </row>
    <row r="533" spans="1:28" ht="13" x14ac:dyDescent="0.15">
      <c r="A533" s="19"/>
      <c r="B533" s="19"/>
      <c r="C533" s="19"/>
      <c r="D533" s="19"/>
      <c r="E533" s="16"/>
      <c r="F533" s="16"/>
      <c r="G533" s="16"/>
      <c r="H533" s="16"/>
      <c r="I533" s="16"/>
      <c r="J533" s="16"/>
      <c r="K533" s="16"/>
      <c r="L533" s="19"/>
      <c r="M533" s="19"/>
      <c r="N533" s="19"/>
      <c r="O533" s="19"/>
      <c r="P533" s="19"/>
      <c r="Q533" s="19"/>
      <c r="R533" s="19"/>
      <c r="S533" s="19"/>
      <c r="T533" s="19"/>
      <c r="U533" s="19"/>
      <c r="V533" s="19"/>
      <c r="W533" s="19"/>
      <c r="X533" s="19"/>
      <c r="Y533" s="19"/>
      <c r="Z533" s="19"/>
      <c r="AA533" s="19"/>
      <c r="AB533" s="19"/>
    </row>
    <row r="534" spans="1:28" ht="13" x14ac:dyDescent="0.15">
      <c r="A534" s="19"/>
      <c r="B534" s="19"/>
      <c r="C534" s="19"/>
      <c r="D534" s="19"/>
      <c r="E534" s="16"/>
      <c r="F534" s="16"/>
      <c r="G534" s="16"/>
      <c r="H534" s="16"/>
      <c r="I534" s="16"/>
      <c r="J534" s="16"/>
      <c r="K534" s="16"/>
      <c r="L534" s="19"/>
      <c r="M534" s="19"/>
      <c r="N534" s="19"/>
      <c r="O534" s="19"/>
      <c r="P534" s="19"/>
      <c r="Q534" s="19"/>
      <c r="R534" s="19"/>
      <c r="S534" s="19"/>
      <c r="T534" s="19"/>
      <c r="U534" s="19"/>
      <c r="V534" s="19"/>
      <c r="W534" s="19"/>
      <c r="X534" s="19"/>
      <c r="Y534" s="19"/>
      <c r="Z534" s="19"/>
      <c r="AA534" s="19"/>
      <c r="AB534" s="19"/>
    </row>
    <row r="535" spans="1:28" ht="13" x14ac:dyDescent="0.15">
      <c r="A535" s="19"/>
      <c r="B535" s="19"/>
      <c r="C535" s="19"/>
      <c r="D535" s="19"/>
      <c r="E535" s="16"/>
      <c r="F535" s="16"/>
      <c r="G535" s="16"/>
      <c r="H535" s="16"/>
      <c r="I535" s="16"/>
      <c r="J535" s="16"/>
      <c r="K535" s="16"/>
      <c r="L535" s="19"/>
      <c r="M535" s="19"/>
      <c r="N535" s="19"/>
      <c r="O535" s="19"/>
      <c r="P535" s="19"/>
      <c r="Q535" s="19"/>
      <c r="R535" s="19"/>
      <c r="S535" s="19"/>
      <c r="T535" s="19"/>
      <c r="U535" s="19"/>
      <c r="V535" s="19"/>
      <c r="W535" s="19"/>
      <c r="X535" s="19"/>
      <c r="Y535" s="19"/>
      <c r="Z535" s="19"/>
      <c r="AA535" s="19"/>
      <c r="AB535" s="19"/>
    </row>
    <row r="536" spans="1:28" ht="13" x14ac:dyDescent="0.15">
      <c r="A536" s="19"/>
      <c r="B536" s="19"/>
      <c r="C536" s="19"/>
      <c r="D536" s="19"/>
      <c r="E536" s="16"/>
      <c r="F536" s="16"/>
      <c r="G536" s="16"/>
      <c r="H536" s="16"/>
      <c r="I536" s="16"/>
      <c r="J536" s="16"/>
      <c r="K536" s="16"/>
      <c r="L536" s="19"/>
      <c r="M536" s="19"/>
      <c r="N536" s="19"/>
      <c r="O536" s="19"/>
      <c r="P536" s="19"/>
      <c r="Q536" s="19"/>
      <c r="R536" s="19"/>
      <c r="S536" s="19"/>
      <c r="T536" s="19"/>
      <c r="U536" s="19"/>
      <c r="V536" s="19"/>
      <c r="W536" s="19"/>
      <c r="X536" s="19"/>
      <c r="Y536" s="19"/>
      <c r="Z536" s="19"/>
      <c r="AA536" s="19"/>
      <c r="AB536" s="19"/>
    </row>
    <row r="537" spans="1:28" ht="13" x14ac:dyDescent="0.15">
      <c r="A537" s="19"/>
      <c r="B537" s="19"/>
      <c r="C537" s="19"/>
      <c r="D537" s="19"/>
      <c r="E537" s="16"/>
      <c r="F537" s="16"/>
      <c r="G537" s="16"/>
      <c r="H537" s="16"/>
      <c r="I537" s="16"/>
      <c r="J537" s="16"/>
      <c r="K537" s="16"/>
      <c r="L537" s="19"/>
      <c r="M537" s="19"/>
      <c r="N537" s="19"/>
      <c r="O537" s="19"/>
      <c r="P537" s="19"/>
      <c r="Q537" s="19"/>
      <c r="R537" s="19"/>
      <c r="S537" s="19"/>
      <c r="T537" s="19"/>
      <c r="U537" s="19"/>
      <c r="V537" s="19"/>
      <c r="W537" s="19"/>
      <c r="X537" s="19"/>
      <c r="Y537" s="19"/>
      <c r="Z537" s="19"/>
      <c r="AA537" s="19"/>
      <c r="AB537" s="19"/>
    </row>
    <row r="538" spans="1:28" ht="13" x14ac:dyDescent="0.15">
      <c r="A538" s="19"/>
      <c r="B538" s="19"/>
      <c r="C538" s="19"/>
      <c r="D538" s="19"/>
      <c r="E538" s="16"/>
      <c r="F538" s="16"/>
      <c r="G538" s="16"/>
      <c r="H538" s="16"/>
      <c r="I538" s="16"/>
      <c r="J538" s="16"/>
      <c r="K538" s="16"/>
      <c r="L538" s="19"/>
      <c r="M538" s="19"/>
      <c r="N538" s="19"/>
      <c r="O538" s="19"/>
      <c r="P538" s="19"/>
      <c r="Q538" s="19"/>
      <c r="R538" s="19"/>
      <c r="S538" s="19"/>
      <c r="T538" s="19"/>
      <c r="U538" s="19"/>
      <c r="V538" s="19"/>
      <c r="W538" s="19"/>
      <c r="X538" s="19"/>
      <c r="Y538" s="19"/>
      <c r="Z538" s="19"/>
      <c r="AA538" s="19"/>
      <c r="AB538" s="19"/>
    </row>
    <row r="539" spans="1:28" ht="13" x14ac:dyDescent="0.15">
      <c r="A539" s="19"/>
      <c r="B539" s="19"/>
      <c r="C539" s="19"/>
      <c r="D539" s="19"/>
      <c r="E539" s="16"/>
      <c r="F539" s="16"/>
      <c r="G539" s="16"/>
      <c r="H539" s="16"/>
      <c r="I539" s="16"/>
      <c r="J539" s="16"/>
      <c r="K539" s="16"/>
      <c r="L539" s="19"/>
      <c r="M539" s="19"/>
      <c r="N539" s="19"/>
      <c r="O539" s="19"/>
      <c r="P539" s="19"/>
      <c r="Q539" s="19"/>
      <c r="R539" s="19"/>
      <c r="S539" s="19"/>
      <c r="T539" s="19"/>
      <c r="U539" s="19"/>
      <c r="V539" s="19"/>
      <c r="W539" s="19"/>
      <c r="X539" s="19"/>
      <c r="Y539" s="19"/>
      <c r="Z539" s="19"/>
      <c r="AA539" s="19"/>
      <c r="AB539" s="19"/>
    </row>
    <row r="540" spans="1:28" ht="13" x14ac:dyDescent="0.15">
      <c r="A540" s="19"/>
      <c r="B540" s="19"/>
      <c r="C540" s="19"/>
      <c r="D540" s="19"/>
      <c r="E540" s="16"/>
      <c r="F540" s="16"/>
      <c r="G540" s="16"/>
      <c r="H540" s="16"/>
      <c r="I540" s="16"/>
      <c r="J540" s="16"/>
      <c r="K540" s="16"/>
      <c r="L540" s="19"/>
      <c r="M540" s="19"/>
      <c r="N540" s="19"/>
      <c r="O540" s="19"/>
      <c r="P540" s="19"/>
      <c r="Q540" s="19"/>
      <c r="R540" s="19"/>
      <c r="S540" s="19"/>
      <c r="T540" s="19"/>
      <c r="U540" s="19"/>
      <c r="V540" s="19"/>
      <c r="W540" s="19"/>
      <c r="X540" s="19"/>
      <c r="Y540" s="19"/>
      <c r="Z540" s="19"/>
      <c r="AA540" s="19"/>
      <c r="AB540" s="19"/>
    </row>
    <row r="541" spans="1:28" ht="13" x14ac:dyDescent="0.15">
      <c r="A541" s="19"/>
      <c r="B541" s="19"/>
      <c r="C541" s="19"/>
      <c r="D541" s="19"/>
      <c r="E541" s="16"/>
      <c r="F541" s="16"/>
      <c r="G541" s="16"/>
      <c r="H541" s="16"/>
      <c r="I541" s="16"/>
      <c r="J541" s="16"/>
      <c r="K541" s="16"/>
      <c r="L541" s="19"/>
      <c r="M541" s="19"/>
      <c r="N541" s="19"/>
      <c r="O541" s="19"/>
      <c r="P541" s="19"/>
      <c r="Q541" s="19"/>
      <c r="R541" s="19"/>
      <c r="S541" s="19"/>
      <c r="T541" s="19"/>
      <c r="U541" s="19"/>
      <c r="V541" s="19"/>
      <c r="W541" s="19"/>
      <c r="X541" s="19"/>
      <c r="Y541" s="19"/>
      <c r="Z541" s="19"/>
      <c r="AA541" s="19"/>
      <c r="AB541" s="19"/>
    </row>
    <row r="542" spans="1:28" ht="13" x14ac:dyDescent="0.15">
      <c r="A542" s="19"/>
      <c r="B542" s="19"/>
      <c r="C542" s="19"/>
      <c r="D542" s="19"/>
      <c r="E542" s="16"/>
      <c r="F542" s="16"/>
      <c r="G542" s="16"/>
      <c r="H542" s="16"/>
      <c r="I542" s="16"/>
      <c r="J542" s="16"/>
      <c r="K542" s="16"/>
      <c r="L542" s="19"/>
      <c r="M542" s="19"/>
      <c r="N542" s="19"/>
      <c r="O542" s="19"/>
      <c r="P542" s="19"/>
      <c r="Q542" s="19"/>
      <c r="R542" s="19"/>
      <c r="S542" s="19"/>
      <c r="T542" s="19"/>
      <c r="U542" s="19"/>
      <c r="V542" s="19"/>
      <c r="W542" s="19"/>
      <c r="X542" s="19"/>
      <c r="Y542" s="19"/>
      <c r="Z542" s="19"/>
      <c r="AA542" s="19"/>
      <c r="AB542" s="19"/>
    </row>
    <row r="543" spans="1:28" ht="13" x14ac:dyDescent="0.15">
      <c r="A543" s="19"/>
      <c r="B543" s="19"/>
      <c r="C543" s="19"/>
      <c r="D543" s="19"/>
      <c r="E543" s="16"/>
      <c r="F543" s="16"/>
      <c r="G543" s="16"/>
      <c r="H543" s="16"/>
      <c r="I543" s="16"/>
      <c r="J543" s="16"/>
      <c r="K543" s="16"/>
      <c r="L543" s="19"/>
      <c r="M543" s="19"/>
      <c r="N543" s="19"/>
      <c r="O543" s="19"/>
      <c r="P543" s="19"/>
      <c r="Q543" s="19"/>
      <c r="R543" s="19"/>
      <c r="S543" s="19"/>
      <c r="T543" s="19"/>
      <c r="U543" s="19"/>
      <c r="V543" s="19"/>
      <c r="W543" s="19"/>
      <c r="X543" s="19"/>
      <c r="Y543" s="19"/>
      <c r="Z543" s="19"/>
      <c r="AA543" s="19"/>
      <c r="AB543" s="19"/>
    </row>
    <row r="544" spans="1:28" ht="13" x14ac:dyDescent="0.15">
      <c r="A544" s="19"/>
      <c r="B544" s="19"/>
      <c r="C544" s="19"/>
      <c r="D544" s="19"/>
      <c r="E544" s="16"/>
      <c r="F544" s="16"/>
      <c r="G544" s="16"/>
      <c r="H544" s="16"/>
      <c r="I544" s="16"/>
      <c r="J544" s="16"/>
      <c r="K544" s="16"/>
      <c r="L544" s="19"/>
      <c r="M544" s="19"/>
      <c r="N544" s="19"/>
      <c r="O544" s="19"/>
      <c r="P544" s="19"/>
      <c r="Q544" s="19"/>
      <c r="R544" s="19"/>
      <c r="S544" s="19"/>
      <c r="T544" s="19"/>
      <c r="U544" s="19"/>
      <c r="V544" s="19"/>
      <c r="W544" s="19"/>
      <c r="X544" s="19"/>
      <c r="Y544" s="19"/>
      <c r="Z544" s="19"/>
      <c r="AA544" s="19"/>
      <c r="AB544" s="19"/>
    </row>
    <row r="545" spans="1:28" ht="13" x14ac:dyDescent="0.15">
      <c r="A545" s="19"/>
      <c r="B545" s="19"/>
      <c r="C545" s="19"/>
      <c r="D545" s="19"/>
      <c r="E545" s="16"/>
      <c r="F545" s="16"/>
      <c r="G545" s="16"/>
      <c r="H545" s="16"/>
      <c r="I545" s="16"/>
      <c r="J545" s="16"/>
      <c r="K545" s="16"/>
      <c r="L545" s="19"/>
      <c r="M545" s="19"/>
      <c r="N545" s="19"/>
      <c r="O545" s="19"/>
      <c r="P545" s="19"/>
      <c r="Q545" s="19"/>
      <c r="R545" s="19"/>
      <c r="S545" s="19"/>
      <c r="T545" s="19"/>
      <c r="U545" s="19"/>
      <c r="V545" s="19"/>
      <c r="W545" s="19"/>
      <c r="X545" s="19"/>
      <c r="Y545" s="19"/>
      <c r="Z545" s="19"/>
      <c r="AA545" s="19"/>
      <c r="AB545" s="19"/>
    </row>
    <row r="546" spans="1:28" ht="13" x14ac:dyDescent="0.15">
      <c r="A546" s="19"/>
      <c r="B546" s="19"/>
      <c r="C546" s="19"/>
      <c r="D546" s="19"/>
      <c r="E546" s="16"/>
      <c r="F546" s="16"/>
      <c r="G546" s="16"/>
      <c r="H546" s="16"/>
      <c r="I546" s="16"/>
      <c r="J546" s="16"/>
      <c r="K546" s="16"/>
      <c r="L546" s="19"/>
      <c r="M546" s="19"/>
      <c r="N546" s="19"/>
      <c r="O546" s="19"/>
      <c r="P546" s="19"/>
      <c r="Q546" s="19"/>
      <c r="R546" s="19"/>
      <c r="S546" s="19"/>
      <c r="T546" s="19"/>
      <c r="U546" s="19"/>
      <c r="V546" s="19"/>
      <c r="W546" s="19"/>
      <c r="X546" s="19"/>
      <c r="Y546" s="19"/>
      <c r="Z546" s="19"/>
      <c r="AA546" s="19"/>
      <c r="AB546" s="19"/>
    </row>
    <row r="547" spans="1:28" ht="13" x14ac:dyDescent="0.15">
      <c r="A547" s="19"/>
      <c r="B547" s="19"/>
      <c r="C547" s="19"/>
      <c r="D547" s="19"/>
      <c r="E547" s="16"/>
      <c r="F547" s="16"/>
      <c r="G547" s="16"/>
      <c r="H547" s="16"/>
      <c r="I547" s="16"/>
      <c r="J547" s="16"/>
      <c r="K547" s="16"/>
      <c r="L547" s="19"/>
      <c r="M547" s="19"/>
      <c r="N547" s="19"/>
      <c r="O547" s="19"/>
      <c r="P547" s="19"/>
      <c r="Q547" s="19"/>
      <c r="R547" s="19"/>
      <c r="S547" s="19"/>
      <c r="T547" s="19"/>
      <c r="U547" s="19"/>
      <c r="V547" s="19"/>
      <c r="W547" s="19"/>
      <c r="X547" s="19"/>
      <c r="Y547" s="19"/>
      <c r="Z547" s="19"/>
      <c r="AA547" s="19"/>
      <c r="AB547" s="19"/>
    </row>
    <row r="548" spans="1:28" ht="13" x14ac:dyDescent="0.15">
      <c r="A548" s="19"/>
      <c r="B548" s="19"/>
      <c r="C548" s="19"/>
      <c r="D548" s="19"/>
      <c r="E548" s="16"/>
      <c r="F548" s="16"/>
      <c r="G548" s="16"/>
      <c r="H548" s="16"/>
      <c r="I548" s="16"/>
      <c r="J548" s="16"/>
      <c r="K548" s="16"/>
      <c r="L548" s="19"/>
      <c r="M548" s="19"/>
      <c r="N548" s="19"/>
      <c r="O548" s="19"/>
      <c r="P548" s="19"/>
      <c r="Q548" s="19"/>
      <c r="R548" s="19"/>
      <c r="S548" s="19"/>
      <c r="T548" s="19"/>
      <c r="U548" s="19"/>
      <c r="V548" s="19"/>
      <c r="W548" s="19"/>
      <c r="X548" s="19"/>
      <c r="Y548" s="19"/>
      <c r="Z548" s="19"/>
      <c r="AA548" s="19"/>
      <c r="AB548" s="19"/>
    </row>
    <row r="549" spans="1:28" ht="13" x14ac:dyDescent="0.15">
      <c r="A549" s="19"/>
      <c r="B549" s="19"/>
      <c r="C549" s="19"/>
      <c r="D549" s="19"/>
      <c r="E549" s="16"/>
      <c r="F549" s="16"/>
      <c r="G549" s="16"/>
      <c r="H549" s="16"/>
      <c r="I549" s="16"/>
      <c r="J549" s="16"/>
      <c r="K549" s="16"/>
      <c r="L549" s="19"/>
      <c r="M549" s="19"/>
      <c r="N549" s="19"/>
      <c r="O549" s="19"/>
      <c r="P549" s="19"/>
      <c r="Q549" s="19"/>
      <c r="R549" s="19"/>
      <c r="S549" s="19"/>
      <c r="T549" s="19"/>
      <c r="U549" s="19"/>
      <c r="V549" s="19"/>
      <c r="W549" s="19"/>
      <c r="X549" s="19"/>
      <c r="Y549" s="19"/>
      <c r="Z549" s="19"/>
      <c r="AA549" s="19"/>
      <c r="AB549" s="19"/>
    </row>
    <row r="550" spans="1:28" ht="13" x14ac:dyDescent="0.15">
      <c r="A550" s="19"/>
      <c r="B550" s="19"/>
      <c r="C550" s="19"/>
      <c r="D550" s="19"/>
      <c r="E550" s="16"/>
      <c r="F550" s="16"/>
      <c r="G550" s="16"/>
      <c r="H550" s="16"/>
      <c r="I550" s="16"/>
      <c r="J550" s="16"/>
      <c r="K550" s="16"/>
      <c r="L550" s="19"/>
      <c r="M550" s="19"/>
      <c r="N550" s="19"/>
      <c r="O550" s="19"/>
      <c r="P550" s="19"/>
      <c r="Q550" s="19"/>
      <c r="R550" s="19"/>
      <c r="S550" s="19"/>
      <c r="T550" s="19"/>
      <c r="U550" s="19"/>
      <c r="V550" s="19"/>
      <c r="W550" s="19"/>
      <c r="X550" s="19"/>
      <c r="Y550" s="19"/>
      <c r="Z550" s="19"/>
      <c r="AA550" s="19"/>
      <c r="AB550" s="19"/>
    </row>
    <row r="551" spans="1:28" ht="13" x14ac:dyDescent="0.15">
      <c r="A551" s="19"/>
      <c r="B551" s="19"/>
      <c r="C551" s="19"/>
      <c r="D551" s="19"/>
      <c r="E551" s="16"/>
      <c r="F551" s="16"/>
      <c r="G551" s="16"/>
      <c r="H551" s="16"/>
      <c r="I551" s="16"/>
      <c r="J551" s="16"/>
      <c r="K551" s="16"/>
      <c r="L551" s="19"/>
      <c r="M551" s="19"/>
      <c r="N551" s="19"/>
      <c r="O551" s="19"/>
      <c r="P551" s="19"/>
      <c r="Q551" s="19"/>
      <c r="R551" s="19"/>
      <c r="S551" s="19"/>
      <c r="T551" s="19"/>
      <c r="U551" s="19"/>
      <c r="V551" s="19"/>
      <c r="W551" s="19"/>
      <c r="X551" s="19"/>
      <c r="Y551" s="19"/>
      <c r="Z551" s="19"/>
      <c r="AA551" s="19"/>
      <c r="AB551" s="19"/>
    </row>
    <row r="552" spans="1:28" ht="13" x14ac:dyDescent="0.15">
      <c r="A552" s="19"/>
      <c r="B552" s="19"/>
      <c r="C552" s="19"/>
      <c r="D552" s="19"/>
      <c r="E552" s="16"/>
      <c r="F552" s="16"/>
      <c r="G552" s="16"/>
      <c r="H552" s="16"/>
      <c r="I552" s="16"/>
      <c r="J552" s="16"/>
      <c r="K552" s="16"/>
      <c r="L552" s="19"/>
      <c r="M552" s="19"/>
      <c r="N552" s="19"/>
      <c r="O552" s="19"/>
      <c r="P552" s="19"/>
      <c r="Q552" s="19"/>
      <c r="R552" s="19"/>
      <c r="S552" s="19"/>
      <c r="T552" s="19"/>
      <c r="U552" s="19"/>
      <c r="V552" s="19"/>
      <c r="W552" s="19"/>
      <c r="X552" s="19"/>
      <c r="Y552" s="19"/>
      <c r="Z552" s="19"/>
      <c r="AA552" s="19"/>
      <c r="AB552" s="19"/>
    </row>
    <row r="553" spans="1:28" ht="13" x14ac:dyDescent="0.15">
      <c r="A553" s="19"/>
      <c r="B553" s="19"/>
      <c r="C553" s="19"/>
      <c r="D553" s="19"/>
      <c r="E553" s="16"/>
      <c r="F553" s="16"/>
      <c r="G553" s="16"/>
      <c r="H553" s="16"/>
      <c r="I553" s="16"/>
      <c r="J553" s="16"/>
      <c r="K553" s="16"/>
      <c r="L553" s="19"/>
      <c r="M553" s="19"/>
      <c r="N553" s="19"/>
      <c r="O553" s="19"/>
      <c r="P553" s="19"/>
      <c r="Q553" s="19"/>
      <c r="R553" s="19"/>
      <c r="S553" s="19"/>
      <c r="T553" s="19"/>
      <c r="U553" s="19"/>
      <c r="V553" s="19"/>
      <c r="W553" s="19"/>
      <c r="X553" s="19"/>
      <c r="Y553" s="19"/>
      <c r="Z553" s="19"/>
      <c r="AA553" s="19"/>
      <c r="AB553" s="19"/>
    </row>
    <row r="554" spans="1:28" ht="13" x14ac:dyDescent="0.15">
      <c r="A554" s="19"/>
      <c r="B554" s="19"/>
      <c r="C554" s="19"/>
      <c r="D554" s="19"/>
      <c r="E554" s="16"/>
      <c r="F554" s="16"/>
      <c r="G554" s="16"/>
      <c r="H554" s="16"/>
      <c r="I554" s="16"/>
      <c r="J554" s="16"/>
      <c r="K554" s="16"/>
      <c r="L554" s="19"/>
      <c r="M554" s="19"/>
      <c r="N554" s="19"/>
      <c r="O554" s="19"/>
      <c r="P554" s="19"/>
      <c r="Q554" s="19"/>
      <c r="R554" s="19"/>
      <c r="S554" s="19"/>
      <c r="T554" s="19"/>
      <c r="U554" s="19"/>
      <c r="V554" s="19"/>
      <c r="W554" s="19"/>
      <c r="X554" s="19"/>
      <c r="Y554" s="19"/>
      <c r="Z554" s="19"/>
      <c r="AA554" s="19"/>
      <c r="AB554" s="19"/>
    </row>
    <row r="555" spans="1:28" ht="13" x14ac:dyDescent="0.15">
      <c r="A555" s="19"/>
      <c r="B555" s="19"/>
      <c r="C555" s="19"/>
      <c r="D555" s="19"/>
      <c r="E555" s="16"/>
      <c r="F555" s="16"/>
      <c r="G555" s="16"/>
      <c r="H555" s="16"/>
      <c r="I555" s="16"/>
      <c r="J555" s="16"/>
      <c r="K555" s="16"/>
      <c r="L555" s="19"/>
      <c r="M555" s="19"/>
      <c r="N555" s="19"/>
      <c r="O555" s="19"/>
      <c r="P555" s="19"/>
      <c r="Q555" s="19"/>
      <c r="R555" s="19"/>
      <c r="S555" s="19"/>
      <c r="T555" s="19"/>
      <c r="U555" s="19"/>
      <c r="V555" s="19"/>
      <c r="W555" s="19"/>
      <c r="X555" s="19"/>
      <c r="Y555" s="19"/>
      <c r="Z555" s="19"/>
      <c r="AA555" s="19"/>
      <c r="AB555" s="19"/>
    </row>
    <row r="556" spans="1:28" ht="13" x14ac:dyDescent="0.15">
      <c r="A556" s="19"/>
      <c r="B556" s="19"/>
      <c r="C556" s="19"/>
      <c r="D556" s="19"/>
      <c r="E556" s="16"/>
      <c r="F556" s="16"/>
      <c r="G556" s="16"/>
      <c r="H556" s="16"/>
      <c r="I556" s="16"/>
      <c r="J556" s="16"/>
      <c r="K556" s="16"/>
      <c r="L556" s="19"/>
      <c r="M556" s="19"/>
      <c r="N556" s="19"/>
      <c r="O556" s="19"/>
      <c r="P556" s="19"/>
      <c r="Q556" s="19"/>
      <c r="R556" s="19"/>
      <c r="S556" s="19"/>
      <c r="T556" s="19"/>
      <c r="U556" s="19"/>
      <c r="V556" s="19"/>
      <c r="W556" s="19"/>
      <c r="X556" s="19"/>
      <c r="Y556" s="19"/>
      <c r="Z556" s="19"/>
      <c r="AA556" s="19"/>
      <c r="AB556" s="19"/>
    </row>
    <row r="557" spans="1:28" ht="13" x14ac:dyDescent="0.15">
      <c r="A557" s="19"/>
      <c r="B557" s="19"/>
      <c r="C557" s="19"/>
      <c r="D557" s="19"/>
      <c r="E557" s="16"/>
      <c r="F557" s="16"/>
      <c r="G557" s="16"/>
      <c r="H557" s="16"/>
      <c r="I557" s="16"/>
      <c r="J557" s="16"/>
      <c r="K557" s="16"/>
      <c r="L557" s="19"/>
      <c r="M557" s="19"/>
      <c r="N557" s="19"/>
      <c r="O557" s="19"/>
      <c r="P557" s="19"/>
      <c r="Q557" s="19"/>
      <c r="R557" s="19"/>
      <c r="S557" s="19"/>
      <c r="T557" s="19"/>
      <c r="U557" s="19"/>
      <c r="V557" s="19"/>
      <c r="W557" s="19"/>
      <c r="X557" s="19"/>
      <c r="Y557" s="19"/>
      <c r="Z557" s="19"/>
      <c r="AA557" s="19"/>
      <c r="AB557" s="19"/>
    </row>
    <row r="558" spans="1:28" ht="13" x14ac:dyDescent="0.15">
      <c r="A558" s="19"/>
      <c r="B558" s="19"/>
      <c r="C558" s="19"/>
      <c r="D558" s="19"/>
      <c r="E558" s="16"/>
      <c r="F558" s="16"/>
      <c r="G558" s="16"/>
      <c r="H558" s="16"/>
      <c r="I558" s="16"/>
      <c r="J558" s="16"/>
      <c r="K558" s="16"/>
      <c r="L558" s="19"/>
      <c r="M558" s="19"/>
      <c r="N558" s="19"/>
      <c r="O558" s="19"/>
      <c r="P558" s="19"/>
      <c r="Q558" s="19"/>
      <c r="R558" s="19"/>
      <c r="S558" s="19"/>
      <c r="T558" s="19"/>
      <c r="U558" s="19"/>
      <c r="V558" s="19"/>
      <c r="W558" s="19"/>
      <c r="X558" s="19"/>
      <c r="Y558" s="19"/>
      <c r="Z558" s="19"/>
      <c r="AA558" s="19"/>
      <c r="AB558" s="19"/>
    </row>
    <row r="559" spans="1:28" ht="13" x14ac:dyDescent="0.15">
      <c r="A559" s="19"/>
      <c r="B559" s="19"/>
      <c r="C559" s="19"/>
      <c r="D559" s="19"/>
      <c r="E559" s="16"/>
      <c r="F559" s="16"/>
      <c r="G559" s="16"/>
      <c r="H559" s="16"/>
      <c r="I559" s="16"/>
      <c r="J559" s="16"/>
      <c r="K559" s="16"/>
      <c r="L559" s="19"/>
      <c r="M559" s="19"/>
      <c r="N559" s="19"/>
      <c r="O559" s="19"/>
      <c r="P559" s="19"/>
      <c r="Q559" s="19"/>
      <c r="R559" s="19"/>
      <c r="S559" s="19"/>
      <c r="T559" s="19"/>
      <c r="U559" s="19"/>
      <c r="V559" s="19"/>
      <c r="W559" s="19"/>
      <c r="X559" s="19"/>
      <c r="Y559" s="19"/>
      <c r="Z559" s="19"/>
      <c r="AA559" s="19"/>
      <c r="AB559" s="19"/>
    </row>
    <row r="560" spans="1:28" ht="13" x14ac:dyDescent="0.15">
      <c r="A560" s="19"/>
      <c r="B560" s="19"/>
      <c r="C560" s="19"/>
      <c r="D560" s="19"/>
      <c r="E560" s="16"/>
      <c r="F560" s="16"/>
      <c r="G560" s="16"/>
      <c r="H560" s="16"/>
      <c r="I560" s="16"/>
      <c r="J560" s="16"/>
      <c r="K560" s="16"/>
      <c r="L560" s="19"/>
      <c r="M560" s="19"/>
      <c r="N560" s="19"/>
      <c r="O560" s="19"/>
      <c r="P560" s="19"/>
      <c r="Q560" s="19"/>
      <c r="R560" s="19"/>
      <c r="S560" s="19"/>
      <c r="T560" s="19"/>
      <c r="U560" s="19"/>
      <c r="V560" s="19"/>
      <c r="W560" s="19"/>
      <c r="X560" s="19"/>
      <c r="Y560" s="19"/>
      <c r="Z560" s="19"/>
      <c r="AA560" s="19"/>
      <c r="AB560" s="19"/>
    </row>
    <row r="561" spans="1:28" ht="13" x14ac:dyDescent="0.15">
      <c r="A561" s="19"/>
      <c r="B561" s="19"/>
      <c r="C561" s="19"/>
      <c r="D561" s="19"/>
      <c r="E561" s="16"/>
      <c r="F561" s="16"/>
      <c r="G561" s="16"/>
      <c r="H561" s="16"/>
      <c r="I561" s="16"/>
      <c r="J561" s="16"/>
      <c r="K561" s="16"/>
      <c r="L561" s="19"/>
      <c r="M561" s="19"/>
      <c r="N561" s="19"/>
      <c r="O561" s="19"/>
      <c r="P561" s="19"/>
      <c r="Q561" s="19"/>
      <c r="R561" s="19"/>
      <c r="S561" s="19"/>
      <c r="T561" s="19"/>
      <c r="U561" s="19"/>
      <c r="V561" s="19"/>
      <c r="W561" s="19"/>
      <c r="X561" s="19"/>
      <c r="Y561" s="19"/>
      <c r="Z561" s="19"/>
      <c r="AA561" s="19"/>
      <c r="AB561" s="19"/>
    </row>
    <row r="562" spans="1:28" ht="13" x14ac:dyDescent="0.15">
      <c r="A562" s="19"/>
      <c r="B562" s="19"/>
      <c r="C562" s="19"/>
      <c r="D562" s="19"/>
      <c r="E562" s="16"/>
      <c r="F562" s="16"/>
      <c r="G562" s="16"/>
      <c r="H562" s="16"/>
      <c r="I562" s="16"/>
      <c r="J562" s="16"/>
      <c r="K562" s="16"/>
      <c r="L562" s="19"/>
      <c r="M562" s="19"/>
      <c r="N562" s="19"/>
      <c r="O562" s="19"/>
      <c r="P562" s="19"/>
      <c r="Q562" s="19"/>
      <c r="R562" s="19"/>
      <c r="S562" s="19"/>
      <c r="T562" s="19"/>
      <c r="U562" s="19"/>
      <c r="V562" s="19"/>
      <c r="W562" s="19"/>
      <c r="X562" s="19"/>
      <c r="Y562" s="19"/>
      <c r="Z562" s="19"/>
      <c r="AA562" s="19"/>
      <c r="AB562" s="19"/>
    </row>
    <row r="563" spans="1:28" ht="13" x14ac:dyDescent="0.15">
      <c r="A563" s="19"/>
      <c r="B563" s="19"/>
      <c r="C563" s="19"/>
      <c r="D563" s="19"/>
      <c r="E563" s="16"/>
      <c r="F563" s="16"/>
      <c r="G563" s="16"/>
      <c r="H563" s="16"/>
      <c r="I563" s="16"/>
      <c r="J563" s="16"/>
      <c r="K563" s="16"/>
      <c r="L563" s="19"/>
      <c r="M563" s="19"/>
      <c r="N563" s="19"/>
      <c r="O563" s="19"/>
      <c r="P563" s="19"/>
      <c r="Q563" s="19"/>
      <c r="R563" s="19"/>
      <c r="S563" s="19"/>
      <c r="T563" s="19"/>
      <c r="U563" s="19"/>
      <c r="V563" s="19"/>
      <c r="W563" s="19"/>
      <c r="X563" s="19"/>
      <c r="Y563" s="19"/>
      <c r="Z563" s="19"/>
      <c r="AA563" s="19"/>
      <c r="AB563" s="19"/>
    </row>
    <row r="564" spans="1:28" ht="13" x14ac:dyDescent="0.15">
      <c r="A564" s="19"/>
      <c r="B564" s="19"/>
      <c r="C564" s="19"/>
      <c r="D564" s="19"/>
      <c r="E564" s="16"/>
      <c r="F564" s="16"/>
      <c r="G564" s="16"/>
      <c r="H564" s="16"/>
      <c r="I564" s="16"/>
      <c r="J564" s="16"/>
      <c r="K564" s="16"/>
      <c r="L564" s="19"/>
      <c r="M564" s="19"/>
      <c r="N564" s="19"/>
      <c r="O564" s="19"/>
      <c r="P564" s="19"/>
      <c r="Q564" s="19"/>
      <c r="R564" s="19"/>
      <c r="S564" s="19"/>
      <c r="T564" s="19"/>
      <c r="U564" s="19"/>
      <c r="V564" s="19"/>
      <c r="W564" s="19"/>
      <c r="X564" s="19"/>
      <c r="Y564" s="19"/>
      <c r="Z564" s="19"/>
      <c r="AA564" s="19"/>
      <c r="AB564" s="19"/>
    </row>
    <row r="565" spans="1:28" ht="13" x14ac:dyDescent="0.15">
      <c r="A565" s="19"/>
      <c r="B565" s="19"/>
      <c r="C565" s="19"/>
      <c r="D565" s="19"/>
      <c r="E565" s="16"/>
      <c r="F565" s="16"/>
      <c r="G565" s="16"/>
      <c r="H565" s="16"/>
      <c r="I565" s="16"/>
      <c r="J565" s="16"/>
      <c r="K565" s="16"/>
      <c r="L565" s="19"/>
      <c r="M565" s="19"/>
      <c r="N565" s="19"/>
      <c r="O565" s="19"/>
      <c r="P565" s="19"/>
      <c r="Q565" s="19"/>
      <c r="R565" s="19"/>
      <c r="S565" s="19"/>
      <c r="T565" s="19"/>
      <c r="U565" s="19"/>
      <c r="V565" s="19"/>
      <c r="W565" s="19"/>
      <c r="X565" s="19"/>
      <c r="Y565" s="19"/>
      <c r="Z565" s="19"/>
      <c r="AA565" s="19"/>
      <c r="AB565" s="19"/>
    </row>
    <row r="566" spans="1:28" ht="13" x14ac:dyDescent="0.15">
      <c r="A566" s="19"/>
      <c r="B566" s="19"/>
      <c r="C566" s="19"/>
      <c r="D566" s="19"/>
      <c r="E566" s="16"/>
      <c r="F566" s="16"/>
      <c r="G566" s="16"/>
      <c r="H566" s="16"/>
      <c r="I566" s="16"/>
      <c r="J566" s="16"/>
      <c r="K566" s="16"/>
      <c r="L566" s="19"/>
      <c r="M566" s="19"/>
      <c r="N566" s="19"/>
      <c r="O566" s="19"/>
      <c r="P566" s="19"/>
      <c r="Q566" s="19"/>
      <c r="R566" s="19"/>
      <c r="S566" s="19"/>
      <c r="T566" s="19"/>
      <c r="U566" s="19"/>
      <c r="V566" s="19"/>
      <c r="W566" s="19"/>
      <c r="X566" s="19"/>
      <c r="Y566" s="19"/>
      <c r="Z566" s="19"/>
      <c r="AA566" s="19"/>
      <c r="AB566" s="19"/>
    </row>
    <row r="567" spans="1:28" ht="13" x14ac:dyDescent="0.15">
      <c r="A567" s="19"/>
      <c r="B567" s="19"/>
      <c r="C567" s="19"/>
      <c r="D567" s="19"/>
      <c r="E567" s="16"/>
      <c r="F567" s="16"/>
      <c r="G567" s="16"/>
      <c r="H567" s="16"/>
      <c r="I567" s="16"/>
      <c r="J567" s="16"/>
      <c r="K567" s="16"/>
      <c r="L567" s="19"/>
      <c r="M567" s="19"/>
      <c r="N567" s="19"/>
      <c r="O567" s="19"/>
      <c r="P567" s="19"/>
      <c r="Q567" s="19"/>
      <c r="R567" s="19"/>
      <c r="S567" s="19"/>
      <c r="T567" s="19"/>
      <c r="U567" s="19"/>
      <c r="V567" s="19"/>
      <c r="W567" s="19"/>
      <c r="X567" s="19"/>
      <c r="Y567" s="19"/>
      <c r="Z567" s="19"/>
      <c r="AA567" s="19"/>
      <c r="AB567" s="19"/>
    </row>
    <row r="568" spans="1:28" ht="13" x14ac:dyDescent="0.15">
      <c r="A568" s="19"/>
      <c r="B568" s="19"/>
      <c r="C568" s="19"/>
      <c r="D568" s="19"/>
      <c r="E568" s="16"/>
      <c r="F568" s="16"/>
      <c r="G568" s="16"/>
      <c r="H568" s="16"/>
      <c r="I568" s="16"/>
      <c r="J568" s="16"/>
      <c r="K568" s="16"/>
      <c r="L568" s="19"/>
      <c r="M568" s="19"/>
      <c r="N568" s="19"/>
      <c r="O568" s="19"/>
      <c r="P568" s="19"/>
      <c r="Q568" s="19"/>
      <c r="R568" s="19"/>
      <c r="S568" s="19"/>
      <c r="T568" s="19"/>
      <c r="U568" s="19"/>
      <c r="V568" s="19"/>
      <c r="W568" s="19"/>
      <c r="X568" s="19"/>
      <c r="Y568" s="19"/>
      <c r="Z568" s="19"/>
      <c r="AA568" s="19"/>
      <c r="AB568" s="19"/>
    </row>
    <row r="569" spans="1:28" ht="13" x14ac:dyDescent="0.15">
      <c r="A569" s="19"/>
      <c r="B569" s="19"/>
      <c r="C569" s="19"/>
      <c r="D569" s="19"/>
      <c r="E569" s="16"/>
      <c r="F569" s="16"/>
      <c r="G569" s="16"/>
      <c r="H569" s="16"/>
      <c r="I569" s="16"/>
      <c r="J569" s="16"/>
      <c r="K569" s="16"/>
      <c r="L569" s="19"/>
      <c r="M569" s="19"/>
      <c r="N569" s="19"/>
      <c r="O569" s="19"/>
      <c r="P569" s="19"/>
      <c r="Q569" s="19"/>
      <c r="R569" s="19"/>
      <c r="S569" s="19"/>
      <c r="T569" s="19"/>
      <c r="U569" s="19"/>
      <c r="V569" s="19"/>
      <c r="W569" s="19"/>
      <c r="X569" s="19"/>
      <c r="Y569" s="19"/>
      <c r="Z569" s="19"/>
      <c r="AA569" s="19"/>
      <c r="AB569" s="19"/>
    </row>
    <row r="570" spans="1:28" ht="13" x14ac:dyDescent="0.15">
      <c r="A570" s="19"/>
      <c r="B570" s="19"/>
      <c r="C570" s="19"/>
      <c r="D570" s="19"/>
      <c r="E570" s="16"/>
      <c r="F570" s="16"/>
      <c r="G570" s="16"/>
      <c r="H570" s="16"/>
      <c r="I570" s="16"/>
      <c r="J570" s="16"/>
      <c r="K570" s="16"/>
      <c r="L570" s="19"/>
      <c r="M570" s="19"/>
      <c r="N570" s="19"/>
      <c r="O570" s="19"/>
      <c r="P570" s="19"/>
      <c r="Q570" s="19"/>
      <c r="R570" s="19"/>
      <c r="S570" s="19"/>
      <c r="T570" s="19"/>
      <c r="U570" s="19"/>
      <c r="V570" s="19"/>
      <c r="W570" s="19"/>
      <c r="X570" s="19"/>
      <c r="Y570" s="19"/>
      <c r="Z570" s="19"/>
      <c r="AA570" s="19"/>
      <c r="AB570" s="19"/>
    </row>
    <row r="571" spans="1:28" ht="13" x14ac:dyDescent="0.15">
      <c r="A571" s="19"/>
      <c r="B571" s="19"/>
      <c r="C571" s="19"/>
      <c r="D571" s="19"/>
      <c r="E571" s="16"/>
      <c r="F571" s="16"/>
      <c r="G571" s="16"/>
      <c r="H571" s="16"/>
      <c r="I571" s="16"/>
      <c r="J571" s="16"/>
      <c r="K571" s="16"/>
      <c r="L571" s="19"/>
      <c r="M571" s="19"/>
      <c r="N571" s="19"/>
      <c r="O571" s="19"/>
      <c r="P571" s="19"/>
      <c r="Q571" s="19"/>
      <c r="R571" s="19"/>
      <c r="S571" s="19"/>
      <c r="T571" s="19"/>
      <c r="U571" s="19"/>
      <c r="V571" s="19"/>
      <c r="W571" s="19"/>
      <c r="X571" s="19"/>
      <c r="Y571" s="19"/>
      <c r="Z571" s="19"/>
      <c r="AA571" s="19"/>
      <c r="AB571" s="19"/>
    </row>
    <row r="572" spans="1:28" ht="13" x14ac:dyDescent="0.15">
      <c r="A572" s="19"/>
      <c r="B572" s="19"/>
      <c r="C572" s="19"/>
      <c r="D572" s="19"/>
      <c r="E572" s="16"/>
      <c r="F572" s="16"/>
      <c r="G572" s="16"/>
      <c r="H572" s="16"/>
      <c r="I572" s="16"/>
      <c r="J572" s="16"/>
      <c r="K572" s="16"/>
      <c r="L572" s="19"/>
      <c r="M572" s="19"/>
      <c r="N572" s="19"/>
      <c r="O572" s="19"/>
      <c r="P572" s="19"/>
      <c r="Q572" s="19"/>
      <c r="R572" s="19"/>
      <c r="S572" s="19"/>
      <c r="T572" s="19"/>
      <c r="U572" s="19"/>
      <c r="V572" s="19"/>
      <c r="W572" s="19"/>
      <c r="X572" s="19"/>
      <c r="Y572" s="19"/>
      <c r="Z572" s="19"/>
      <c r="AA572" s="19"/>
      <c r="AB572" s="19"/>
    </row>
    <row r="573" spans="1:28" ht="13" x14ac:dyDescent="0.15">
      <c r="A573" s="19"/>
      <c r="B573" s="19"/>
      <c r="C573" s="19"/>
      <c r="D573" s="19"/>
      <c r="E573" s="16"/>
      <c r="F573" s="16"/>
      <c r="G573" s="16"/>
      <c r="H573" s="16"/>
      <c r="I573" s="16"/>
      <c r="J573" s="16"/>
      <c r="K573" s="16"/>
      <c r="L573" s="19"/>
      <c r="M573" s="19"/>
      <c r="N573" s="19"/>
      <c r="O573" s="19"/>
      <c r="P573" s="19"/>
      <c r="Q573" s="19"/>
      <c r="R573" s="19"/>
      <c r="S573" s="19"/>
      <c r="T573" s="19"/>
      <c r="U573" s="19"/>
      <c r="V573" s="19"/>
      <c r="W573" s="19"/>
      <c r="X573" s="19"/>
      <c r="Y573" s="19"/>
      <c r="Z573" s="19"/>
      <c r="AA573" s="19"/>
      <c r="AB573" s="19"/>
    </row>
    <row r="574" spans="1:28" ht="13" x14ac:dyDescent="0.15">
      <c r="A574" s="19"/>
      <c r="B574" s="19"/>
      <c r="C574" s="19"/>
      <c r="D574" s="19"/>
      <c r="E574" s="16"/>
      <c r="F574" s="16"/>
      <c r="G574" s="16"/>
      <c r="H574" s="16"/>
      <c r="I574" s="16"/>
      <c r="J574" s="16"/>
      <c r="K574" s="16"/>
      <c r="L574" s="19"/>
      <c r="M574" s="19"/>
      <c r="N574" s="19"/>
      <c r="O574" s="19"/>
      <c r="P574" s="19"/>
      <c r="Q574" s="19"/>
      <c r="R574" s="19"/>
      <c r="S574" s="19"/>
      <c r="T574" s="19"/>
      <c r="U574" s="19"/>
      <c r="V574" s="19"/>
      <c r="W574" s="19"/>
      <c r="X574" s="19"/>
      <c r="Y574" s="19"/>
      <c r="Z574" s="19"/>
      <c r="AA574" s="19"/>
      <c r="AB574" s="19"/>
    </row>
    <row r="575" spans="1:28" ht="13" x14ac:dyDescent="0.15">
      <c r="A575" s="19"/>
      <c r="B575" s="19"/>
      <c r="C575" s="19"/>
      <c r="D575" s="19"/>
      <c r="E575" s="16"/>
      <c r="F575" s="16"/>
      <c r="G575" s="16"/>
      <c r="H575" s="16"/>
      <c r="I575" s="16"/>
      <c r="J575" s="16"/>
      <c r="K575" s="16"/>
      <c r="L575" s="19"/>
      <c r="M575" s="19"/>
      <c r="N575" s="19"/>
      <c r="O575" s="19"/>
      <c r="P575" s="19"/>
      <c r="Q575" s="19"/>
      <c r="R575" s="19"/>
      <c r="S575" s="19"/>
      <c r="T575" s="19"/>
      <c r="U575" s="19"/>
      <c r="V575" s="19"/>
      <c r="W575" s="19"/>
      <c r="X575" s="19"/>
      <c r="Y575" s="19"/>
      <c r="Z575" s="19"/>
      <c r="AA575" s="19"/>
      <c r="AB575" s="19"/>
    </row>
    <row r="576" spans="1:28" ht="13" x14ac:dyDescent="0.15">
      <c r="A576" s="19"/>
      <c r="B576" s="19"/>
      <c r="C576" s="19"/>
      <c r="D576" s="19"/>
      <c r="E576" s="16"/>
      <c r="F576" s="16"/>
      <c r="G576" s="16"/>
      <c r="H576" s="16"/>
      <c r="I576" s="16"/>
      <c r="J576" s="16"/>
      <c r="K576" s="16"/>
      <c r="L576" s="19"/>
      <c r="M576" s="19"/>
      <c r="N576" s="19"/>
      <c r="O576" s="19"/>
      <c r="P576" s="19"/>
      <c r="Q576" s="19"/>
      <c r="R576" s="19"/>
      <c r="S576" s="19"/>
      <c r="T576" s="19"/>
      <c r="U576" s="19"/>
      <c r="V576" s="19"/>
      <c r="W576" s="19"/>
      <c r="X576" s="19"/>
      <c r="Y576" s="19"/>
      <c r="Z576" s="19"/>
      <c r="AA576" s="19"/>
      <c r="AB576" s="19"/>
    </row>
    <row r="577" spans="1:28" ht="13" x14ac:dyDescent="0.15">
      <c r="A577" s="19"/>
      <c r="B577" s="19"/>
      <c r="C577" s="19"/>
      <c r="D577" s="19"/>
      <c r="E577" s="16"/>
      <c r="F577" s="16"/>
      <c r="G577" s="16"/>
      <c r="H577" s="16"/>
      <c r="I577" s="16"/>
      <c r="J577" s="16"/>
      <c r="K577" s="16"/>
      <c r="L577" s="19"/>
      <c r="M577" s="19"/>
      <c r="N577" s="19"/>
      <c r="O577" s="19"/>
      <c r="P577" s="19"/>
      <c r="Q577" s="19"/>
      <c r="R577" s="19"/>
      <c r="S577" s="19"/>
      <c r="T577" s="19"/>
      <c r="U577" s="19"/>
      <c r="V577" s="19"/>
      <c r="W577" s="19"/>
      <c r="X577" s="19"/>
      <c r="Y577" s="19"/>
      <c r="Z577" s="19"/>
      <c r="AA577" s="19"/>
      <c r="AB577" s="19"/>
    </row>
    <row r="578" spans="1:28" ht="13" x14ac:dyDescent="0.15">
      <c r="A578" s="19"/>
      <c r="B578" s="19"/>
      <c r="C578" s="19"/>
      <c r="D578" s="19"/>
      <c r="E578" s="16"/>
      <c r="F578" s="16"/>
      <c r="G578" s="16"/>
      <c r="H578" s="16"/>
      <c r="I578" s="16"/>
      <c r="J578" s="16"/>
      <c r="K578" s="16"/>
      <c r="L578" s="19"/>
      <c r="M578" s="19"/>
      <c r="N578" s="19"/>
      <c r="O578" s="19"/>
      <c r="P578" s="19"/>
      <c r="Q578" s="19"/>
      <c r="R578" s="19"/>
      <c r="S578" s="19"/>
      <c r="T578" s="19"/>
      <c r="U578" s="19"/>
      <c r="V578" s="19"/>
      <c r="W578" s="19"/>
      <c r="X578" s="19"/>
      <c r="Y578" s="19"/>
      <c r="Z578" s="19"/>
      <c r="AA578" s="19"/>
      <c r="AB578" s="19"/>
    </row>
    <row r="579" spans="1:28" ht="13" x14ac:dyDescent="0.15">
      <c r="A579" s="19"/>
      <c r="B579" s="19"/>
      <c r="C579" s="19"/>
      <c r="D579" s="19"/>
      <c r="E579" s="16"/>
      <c r="F579" s="16"/>
      <c r="G579" s="16"/>
      <c r="H579" s="16"/>
      <c r="I579" s="16"/>
      <c r="J579" s="16"/>
      <c r="K579" s="16"/>
      <c r="L579" s="19"/>
      <c r="M579" s="19"/>
      <c r="N579" s="19"/>
      <c r="O579" s="19"/>
      <c r="P579" s="19"/>
      <c r="Q579" s="19"/>
      <c r="R579" s="19"/>
      <c r="S579" s="19"/>
      <c r="T579" s="19"/>
      <c r="U579" s="19"/>
      <c r="V579" s="19"/>
      <c r="W579" s="19"/>
      <c r="X579" s="19"/>
      <c r="Y579" s="19"/>
      <c r="Z579" s="19"/>
      <c r="AA579" s="19"/>
      <c r="AB579" s="19"/>
    </row>
    <row r="580" spans="1:28" ht="13" x14ac:dyDescent="0.15">
      <c r="A580" s="19"/>
      <c r="B580" s="19"/>
      <c r="C580" s="19"/>
      <c r="D580" s="19"/>
      <c r="E580" s="16"/>
      <c r="F580" s="16"/>
      <c r="G580" s="16"/>
      <c r="H580" s="16"/>
      <c r="I580" s="16"/>
      <c r="J580" s="16"/>
      <c r="K580" s="16"/>
      <c r="L580" s="19"/>
      <c r="M580" s="19"/>
      <c r="N580" s="19"/>
      <c r="O580" s="19"/>
      <c r="P580" s="19"/>
      <c r="Q580" s="19"/>
      <c r="R580" s="19"/>
      <c r="S580" s="19"/>
      <c r="T580" s="19"/>
      <c r="U580" s="19"/>
      <c r="V580" s="19"/>
      <c r="W580" s="19"/>
      <c r="X580" s="19"/>
      <c r="Y580" s="19"/>
      <c r="Z580" s="19"/>
      <c r="AA580" s="19"/>
      <c r="AB580" s="19"/>
    </row>
    <row r="581" spans="1:28" ht="13" x14ac:dyDescent="0.15">
      <c r="A581" s="19"/>
      <c r="B581" s="19"/>
      <c r="C581" s="19"/>
      <c r="D581" s="19"/>
      <c r="E581" s="16"/>
      <c r="F581" s="16"/>
      <c r="G581" s="16"/>
      <c r="H581" s="16"/>
      <c r="I581" s="16"/>
      <c r="J581" s="16"/>
      <c r="K581" s="16"/>
      <c r="L581" s="19"/>
      <c r="M581" s="19"/>
      <c r="N581" s="19"/>
      <c r="O581" s="19"/>
      <c r="P581" s="19"/>
      <c r="Q581" s="19"/>
      <c r="R581" s="19"/>
      <c r="S581" s="19"/>
      <c r="T581" s="19"/>
      <c r="U581" s="19"/>
      <c r="V581" s="19"/>
      <c r="W581" s="19"/>
      <c r="X581" s="19"/>
      <c r="Y581" s="19"/>
      <c r="Z581" s="19"/>
      <c r="AA581" s="19"/>
      <c r="AB581" s="19"/>
    </row>
    <row r="582" spans="1:28" ht="13" x14ac:dyDescent="0.15">
      <c r="A582" s="19"/>
      <c r="B582" s="19"/>
      <c r="C582" s="19"/>
      <c r="D582" s="19"/>
      <c r="E582" s="16"/>
      <c r="F582" s="16"/>
      <c r="G582" s="16"/>
      <c r="H582" s="16"/>
      <c r="I582" s="16"/>
      <c r="J582" s="16"/>
      <c r="K582" s="16"/>
      <c r="L582" s="19"/>
      <c r="M582" s="19"/>
      <c r="N582" s="19"/>
      <c r="O582" s="19"/>
      <c r="P582" s="19"/>
      <c r="Q582" s="19"/>
      <c r="R582" s="19"/>
      <c r="S582" s="19"/>
      <c r="T582" s="19"/>
      <c r="U582" s="19"/>
      <c r="V582" s="19"/>
      <c r="W582" s="19"/>
      <c r="X582" s="19"/>
      <c r="Y582" s="19"/>
      <c r="Z582" s="19"/>
      <c r="AA582" s="19"/>
      <c r="AB582" s="19"/>
    </row>
    <row r="583" spans="1:28" ht="13" x14ac:dyDescent="0.15">
      <c r="A583" s="19"/>
      <c r="B583" s="19"/>
      <c r="C583" s="19"/>
      <c r="D583" s="19"/>
      <c r="E583" s="16"/>
      <c r="F583" s="16"/>
      <c r="G583" s="16"/>
      <c r="H583" s="16"/>
      <c r="I583" s="16"/>
      <c r="J583" s="16"/>
      <c r="K583" s="16"/>
      <c r="L583" s="19"/>
      <c r="M583" s="19"/>
      <c r="N583" s="19"/>
      <c r="O583" s="19"/>
      <c r="P583" s="19"/>
      <c r="Q583" s="19"/>
      <c r="R583" s="19"/>
      <c r="S583" s="19"/>
      <c r="T583" s="19"/>
      <c r="U583" s="19"/>
      <c r="V583" s="19"/>
      <c r="W583" s="19"/>
      <c r="X583" s="19"/>
      <c r="Y583" s="19"/>
      <c r="Z583" s="19"/>
      <c r="AA583" s="19"/>
      <c r="AB583" s="19"/>
    </row>
    <row r="584" spans="1:28" ht="13" x14ac:dyDescent="0.15">
      <c r="A584" s="19"/>
      <c r="B584" s="19"/>
      <c r="C584" s="19"/>
      <c r="D584" s="19"/>
      <c r="E584" s="16"/>
      <c r="F584" s="16"/>
      <c r="G584" s="16"/>
      <c r="H584" s="16"/>
      <c r="I584" s="16"/>
      <c r="J584" s="16"/>
      <c r="K584" s="16"/>
      <c r="L584" s="19"/>
      <c r="M584" s="19"/>
      <c r="N584" s="19"/>
      <c r="O584" s="19"/>
      <c r="P584" s="19"/>
      <c r="Q584" s="19"/>
      <c r="R584" s="19"/>
      <c r="S584" s="19"/>
      <c r="T584" s="19"/>
      <c r="U584" s="19"/>
      <c r="V584" s="19"/>
      <c r="W584" s="19"/>
      <c r="X584" s="19"/>
      <c r="Y584" s="19"/>
      <c r="Z584" s="19"/>
      <c r="AA584" s="19"/>
      <c r="AB584" s="19"/>
    </row>
    <row r="585" spans="1:28" ht="13" x14ac:dyDescent="0.15">
      <c r="A585" s="19"/>
      <c r="B585" s="19"/>
      <c r="C585" s="19"/>
      <c r="D585" s="19"/>
      <c r="E585" s="16"/>
      <c r="F585" s="16"/>
      <c r="G585" s="16"/>
      <c r="H585" s="16"/>
      <c r="I585" s="16"/>
      <c r="J585" s="16"/>
      <c r="K585" s="16"/>
      <c r="L585" s="19"/>
      <c r="M585" s="19"/>
      <c r="N585" s="19"/>
      <c r="O585" s="19"/>
      <c r="P585" s="19"/>
      <c r="Q585" s="19"/>
      <c r="R585" s="19"/>
      <c r="S585" s="19"/>
      <c r="T585" s="19"/>
      <c r="U585" s="19"/>
      <c r="V585" s="19"/>
      <c r="W585" s="19"/>
      <c r="X585" s="19"/>
      <c r="Y585" s="19"/>
      <c r="Z585" s="19"/>
      <c r="AA585" s="19"/>
      <c r="AB585" s="19"/>
    </row>
    <row r="586" spans="1:28" ht="13" x14ac:dyDescent="0.15">
      <c r="A586" s="19"/>
      <c r="B586" s="19"/>
      <c r="C586" s="19"/>
      <c r="D586" s="19"/>
      <c r="E586" s="16"/>
      <c r="F586" s="16"/>
      <c r="G586" s="16"/>
      <c r="H586" s="16"/>
      <c r="I586" s="16"/>
      <c r="J586" s="16"/>
      <c r="K586" s="16"/>
      <c r="L586" s="19"/>
      <c r="M586" s="19"/>
      <c r="N586" s="19"/>
      <c r="O586" s="19"/>
      <c r="P586" s="19"/>
      <c r="Q586" s="19"/>
      <c r="R586" s="19"/>
      <c r="S586" s="19"/>
      <c r="T586" s="19"/>
      <c r="U586" s="19"/>
      <c r="V586" s="19"/>
      <c r="W586" s="19"/>
      <c r="X586" s="19"/>
      <c r="Y586" s="19"/>
      <c r="Z586" s="19"/>
      <c r="AA586" s="19"/>
      <c r="AB586" s="19"/>
    </row>
    <row r="587" spans="1:28" ht="13" x14ac:dyDescent="0.15">
      <c r="A587" s="19"/>
      <c r="B587" s="19"/>
      <c r="C587" s="19"/>
      <c r="D587" s="19"/>
      <c r="E587" s="16"/>
      <c r="F587" s="16"/>
      <c r="G587" s="16"/>
      <c r="H587" s="16"/>
      <c r="I587" s="16"/>
      <c r="J587" s="16"/>
      <c r="K587" s="16"/>
      <c r="L587" s="19"/>
      <c r="M587" s="19"/>
      <c r="N587" s="19"/>
      <c r="O587" s="19"/>
      <c r="P587" s="19"/>
      <c r="Q587" s="19"/>
      <c r="R587" s="19"/>
      <c r="S587" s="19"/>
      <c r="T587" s="19"/>
      <c r="U587" s="19"/>
      <c r="V587" s="19"/>
      <c r="W587" s="19"/>
      <c r="X587" s="19"/>
      <c r="Y587" s="19"/>
      <c r="Z587" s="19"/>
      <c r="AA587" s="19"/>
      <c r="AB587" s="19"/>
    </row>
    <row r="588" spans="1:28" ht="13" x14ac:dyDescent="0.15">
      <c r="A588" s="19"/>
      <c r="B588" s="19"/>
      <c r="C588" s="19"/>
      <c r="D588" s="19"/>
      <c r="E588" s="16"/>
      <c r="F588" s="16"/>
      <c r="G588" s="16"/>
      <c r="H588" s="16"/>
      <c r="I588" s="16"/>
      <c r="J588" s="16"/>
      <c r="K588" s="16"/>
      <c r="L588" s="19"/>
      <c r="M588" s="19"/>
      <c r="N588" s="19"/>
      <c r="O588" s="19"/>
      <c r="P588" s="19"/>
      <c r="Q588" s="19"/>
      <c r="R588" s="19"/>
      <c r="S588" s="19"/>
      <c r="T588" s="19"/>
      <c r="U588" s="19"/>
      <c r="V588" s="19"/>
      <c r="W588" s="19"/>
      <c r="X588" s="19"/>
      <c r="Y588" s="19"/>
      <c r="Z588" s="19"/>
      <c r="AA588" s="19"/>
      <c r="AB588" s="19"/>
    </row>
    <row r="589" spans="1:28" ht="13" x14ac:dyDescent="0.15">
      <c r="A589" s="19"/>
      <c r="B589" s="19"/>
      <c r="C589" s="19"/>
      <c r="D589" s="19"/>
      <c r="E589" s="16"/>
      <c r="F589" s="16"/>
      <c r="G589" s="16"/>
      <c r="H589" s="16"/>
      <c r="I589" s="16"/>
      <c r="J589" s="16"/>
      <c r="K589" s="16"/>
      <c r="L589" s="19"/>
      <c r="M589" s="19"/>
      <c r="N589" s="19"/>
      <c r="O589" s="19"/>
      <c r="P589" s="19"/>
      <c r="Q589" s="19"/>
      <c r="R589" s="19"/>
      <c r="S589" s="19"/>
      <c r="T589" s="19"/>
      <c r="U589" s="19"/>
      <c r="V589" s="19"/>
      <c r="W589" s="19"/>
      <c r="X589" s="19"/>
      <c r="Y589" s="19"/>
      <c r="Z589" s="19"/>
      <c r="AA589" s="19"/>
      <c r="AB589" s="19"/>
    </row>
    <row r="590" spans="1:28" ht="13" x14ac:dyDescent="0.15">
      <c r="A590" s="19"/>
      <c r="B590" s="19"/>
      <c r="C590" s="19"/>
      <c r="D590" s="19"/>
      <c r="E590" s="16"/>
      <c r="F590" s="16"/>
      <c r="G590" s="16"/>
      <c r="H590" s="16"/>
      <c r="I590" s="16"/>
      <c r="J590" s="16"/>
      <c r="K590" s="16"/>
      <c r="L590" s="19"/>
      <c r="M590" s="19"/>
      <c r="N590" s="19"/>
      <c r="O590" s="19"/>
      <c r="P590" s="19"/>
      <c r="Q590" s="19"/>
      <c r="R590" s="19"/>
      <c r="S590" s="19"/>
      <c r="T590" s="19"/>
      <c r="U590" s="19"/>
      <c r="V590" s="19"/>
      <c r="W590" s="19"/>
      <c r="X590" s="19"/>
      <c r="Y590" s="19"/>
      <c r="Z590" s="19"/>
      <c r="AA590" s="19"/>
      <c r="AB590" s="19"/>
    </row>
    <row r="591" spans="1:28" ht="13" x14ac:dyDescent="0.15">
      <c r="A591" s="19"/>
      <c r="B591" s="19"/>
      <c r="C591" s="19"/>
      <c r="D591" s="19"/>
      <c r="E591" s="16"/>
      <c r="F591" s="16"/>
      <c r="G591" s="16"/>
      <c r="H591" s="16"/>
      <c r="I591" s="16"/>
      <c r="J591" s="16"/>
      <c r="K591" s="16"/>
      <c r="L591" s="19"/>
      <c r="M591" s="19"/>
      <c r="N591" s="19"/>
      <c r="O591" s="19"/>
      <c r="P591" s="19"/>
      <c r="Q591" s="19"/>
      <c r="R591" s="19"/>
      <c r="S591" s="19"/>
      <c r="T591" s="19"/>
      <c r="U591" s="19"/>
      <c r="V591" s="19"/>
      <c r="W591" s="19"/>
      <c r="X591" s="19"/>
      <c r="Y591" s="19"/>
      <c r="Z591" s="19"/>
      <c r="AA591" s="19"/>
      <c r="AB591" s="19"/>
    </row>
    <row r="592" spans="1:28" ht="13" x14ac:dyDescent="0.15">
      <c r="A592" s="19"/>
      <c r="B592" s="19"/>
      <c r="C592" s="19"/>
      <c r="D592" s="19"/>
      <c r="E592" s="16"/>
      <c r="F592" s="16"/>
      <c r="G592" s="16"/>
      <c r="H592" s="16"/>
      <c r="I592" s="16"/>
      <c r="J592" s="16"/>
      <c r="K592" s="16"/>
      <c r="L592" s="19"/>
      <c r="M592" s="19"/>
      <c r="N592" s="19"/>
      <c r="O592" s="19"/>
      <c r="P592" s="19"/>
      <c r="Q592" s="19"/>
      <c r="R592" s="19"/>
      <c r="S592" s="19"/>
      <c r="T592" s="19"/>
      <c r="U592" s="19"/>
      <c r="V592" s="19"/>
      <c r="W592" s="19"/>
      <c r="X592" s="19"/>
      <c r="Y592" s="19"/>
      <c r="Z592" s="19"/>
      <c r="AA592" s="19"/>
      <c r="AB592" s="19"/>
    </row>
    <row r="593" spans="1:28" ht="13" x14ac:dyDescent="0.15">
      <c r="A593" s="19"/>
      <c r="B593" s="19"/>
      <c r="C593" s="19"/>
      <c r="D593" s="19"/>
      <c r="E593" s="16"/>
      <c r="F593" s="16"/>
      <c r="G593" s="16"/>
      <c r="H593" s="16"/>
      <c r="I593" s="16"/>
      <c r="J593" s="16"/>
      <c r="K593" s="16"/>
      <c r="L593" s="19"/>
      <c r="M593" s="19"/>
      <c r="N593" s="19"/>
      <c r="O593" s="19"/>
      <c r="P593" s="19"/>
      <c r="Q593" s="19"/>
      <c r="R593" s="19"/>
      <c r="S593" s="19"/>
      <c r="T593" s="19"/>
      <c r="U593" s="19"/>
      <c r="V593" s="19"/>
      <c r="W593" s="19"/>
      <c r="X593" s="19"/>
      <c r="Y593" s="19"/>
      <c r="Z593" s="19"/>
      <c r="AA593" s="19"/>
      <c r="AB593" s="19"/>
    </row>
    <row r="594" spans="1:28" ht="13" x14ac:dyDescent="0.15">
      <c r="A594" s="19"/>
      <c r="B594" s="19"/>
      <c r="C594" s="19"/>
      <c r="D594" s="19"/>
      <c r="E594" s="16"/>
      <c r="F594" s="16"/>
      <c r="G594" s="16"/>
      <c r="H594" s="16"/>
      <c r="I594" s="16"/>
      <c r="J594" s="16"/>
      <c r="K594" s="16"/>
      <c r="L594" s="19"/>
      <c r="M594" s="19"/>
      <c r="N594" s="19"/>
      <c r="O594" s="19"/>
      <c r="P594" s="19"/>
      <c r="Q594" s="19"/>
      <c r="R594" s="19"/>
      <c r="S594" s="19"/>
      <c r="T594" s="19"/>
      <c r="U594" s="19"/>
      <c r="V594" s="19"/>
      <c r="W594" s="19"/>
      <c r="X594" s="19"/>
      <c r="Y594" s="19"/>
      <c r="Z594" s="19"/>
      <c r="AA594" s="19"/>
      <c r="AB594" s="19"/>
    </row>
    <row r="595" spans="1:28" ht="13" x14ac:dyDescent="0.15">
      <c r="A595" s="19"/>
      <c r="B595" s="19"/>
      <c r="C595" s="19"/>
      <c r="D595" s="19"/>
      <c r="E595" s="16"/>
      <c r="F595" s="16"/>
      <c r="G595" s="16"/>
      <c r="H595" s="16"/>
      <c r="I595" s="16"/>
      <c r="J595" s="16"/>
      <c r="K595" s="16"/>
      <c r="L595" s="19"/>
      <c r="M595" s="19"/>
      <c r="N595" s="19"/>
      <c r="O595" s="19"/>
      <c r="P595" s="19"/>
      <c r="Q595" s="19"/>
      <c r="R595" s="19"/>
      <c r="S595" s="19"/>
      <c r="T595" s="19"/>
      <c r="U595" s="19"/>
      <c r="V595" s="19"/>
      <c r="W595" s="19"/>
      <c r="X595" s="19"/>
      <c r="Y595" s="19"/>
      <c r="Z595" s="19"/>
      <c r="AA595" s="19"/>
      <c r="AB595" s="19"/>
    </row>
    <row r="596" spans="1:28" ht="13" x14ac:dyDescent="0.15">
      <c r="A596" s="19"/>
      <c r="B596" s="19"/>
      <c r="C596" s="19"/>
      <c r="D596" s="19"/>
      <c r="E596" s="16"/>
      <c r="F596" s="16"/>
      <c r="G596" s="16"/>
      <c r="H596" s="16"/>
      <c r="I596" s="16"/>
      <c r="J596" s="16"/>
      <c r="K596" s="16"/>
      <c r="L596" s="19"/>
      <c r="M596" s="19"/>
      <c r="N596" s="19"/>
      <c r="O596" s="19"/>
      <c r="P596" s="19"/>
      <c r="Q596" s="19"/>
      <c r="R596" s="19"/>
      <c r="S596" s="19"/>
      <c r="T596" s="19"/>
      <c r="U596" s="19"/>
      <c r="V596" s="19"/>
      <c r="W596" s="19"/>
      <c r="X596" s="19"/>
      <c r="Y596" s="19"/>
      <c r="Z596" s="19"/>
      <c r="AA596" s="19"/>
      <c r="AB596" s="19"/>
    </row>
    <row r="597" spans="1:28" ht="13" x14ac:dyDescent="0.15">
      <c r="A597" s="19"/>
      <c r="B597" s="19"/>
      <c r="C597" s="19"/>
      <c r="D597" s="19"/>
      <c r="E597" s="16"/>
      <c r="F597" s="16"/>
      <c r="G597" s="16"/>
      <c r="H597" s="16"/>
      <c r="I597" s="16"/>
      <c r="J597" s="16"/>
      <c r="K597" s="16"/>
      <c r="L597" s="19"/>
      <c r="M597" s="19"/>
      <c r="N597" s="19"/>
      <c r="O597" s="19"/>
      <c r="P597" s="19"/>
      <c r="Q597" s="19"/>
      <c r="R597" s="19"/>
      <c r="S597" s="19"/>
      <c r="T597" s="19"/>
      <c r="U597" s="19"/>
      <c r="V597" s="19"/>
      <c r="W597" s="19"/>
      <c r="X597" s="19"/>
      <c r="Y597" s="19"/>
      <c r="Z597" s="19"/>
      <c r="AA597" s="19"/>
      <c r="AB597" s="19"/>
    </row>
    <row r="598" spans="1:28" ht="13" x14ac:dyDescent="0.15">
      <c r="A598" s="19"/>
      <c r="B598" s="19"/>
      <c r="C598" s="19"/>
      <c r="D598" s="19"/>
      <c r="E598" s="16"/>
      <c r="F598" s="16"/>
      <c r="G598" s="16"/>
      <c r="H598" s="16"/>
      <c r="I598" s="16"/>
      <c r="J598" s="16"/>
      <c r="K598" s="16"/>
      <c r="L598" s="19"/>
      <c r="M598" s="19"/>
      <c r="N598" s="19"/>
      <c r="O598" s="19"/>
      <c r="P598" s="19"/>
      <c r="Q598" s="19"/>
      <c r="R598" s="19"/>
      <c r="S598" s="19"/>
      <c r="T598" s="19"/>
      <c r="U598" s="19"/>
      <c r="V598" s="19"/>
      <c r="W598" s="19"/>
      <c r="X598" s="19"/>
      <c r="Y598" s="19"/>
      <c r="Z598" s="19"/>
      <c r="AA598" s="19"/>
      <c r="AB598" s="19"/>
    </row>
    <row r="599" spans="1:28" ht="13" x14ac:dyDescent="0.15">
      <c r="A599" s="19"/>
      <c r="B599" s="19"/>
      <c r="C599" s="19"/>
      <c r="D599" s="19"/>
      <c r="E599" s="16"/>
      <c r="F599" s="16"/>
      <c r="G599" s="16"/>
      <c r="H599" s="16"/>
      <c r="I599" s="16"/>
      <c r="J599" s="16"/>
      <c r="K599" s="16"/>
      <c r="L599" s="19"/>
      <c r="M599" s="19"/>
      <c r="N599" s="19"/>
      <c r="O599" s="19"/>
      <c r="P599" s="19"/>
      <c r="Q599" s="19"/>
      <c r="R599" s="19"/>
      <c r="S599" s="19"/>
      <c r="T599" s="19"/>
      <c r="U599" s="19"/>
      <c r="V599" s="19"/>
      <c r="W599" s="19"/>
      <c r="X599" s="19"/>
      <c r="Y599" s="19"/>
      <c r="Z599" s="19"/>
      <c r="AA599" s="19"/>
      <c r="AB599" s="19"/>
    </row>
    <row r="600" spans="1:28" ht="13" x14ac:dyDescent="0.15">
      <c r="A600" s="19"/>
      <c r="B600" s="19"/>
      <c r="C600" s="19"/>
      <c r="D600" s="19"/>
      <c r="E600" s="16"/>
      <c r="F600" s="16"/>
      <c r="G600" s="16"/>
      <c r="H600" s="16"/>
      <c r="I600" s="16"/>
      <c r="J600" s="16"/>
      <c r="K600" s="16"/>
      <c r="L600" s="19"/>
      <c r="M600" s="19"/>
      <c r="N600" s="19"/>
      <c r="O600" s="19"/>
      <c r="P600" s="19"/>
      <c r="Q600" s="19"/>
      <c r="R600" s="19"/>
      <c r="S600" s="19"/>
      <c r="T600" s="19"/>
      <c r="U600" s="19"/>
      <c r="V600" s="19"/>
      <c r="W600" s="19"/>
      <c r="X600" s="19"/>
      <c r="Y600" s="19"/>
      <c r="Z600" s="19"/>
      <c r="AA600" s="19"/>
      <c r="AB600" s="19"/>
    </row>
    <row r="601" spans="1:28" ht="13" x14ac:dyDescent="0.15">
      <c r="A601" s="19"/>
      <c r="B601" s="19"/>
      <c r="C601" s="19"/>
      <c r="D601" s="19"/>
      <c r="E601" s="16"/>
      <c r="F601" s="16"/>
      <c r="G601" s="16"/>
      <c r="H601" s="16"/>
      <c r="I601" s="16"/>
      <c r="J601" s="16"/>
      <c r="K601" s="16"/>
      <c r="L601" s="19"/>
      <c r="M601" s="19"/>
      <c r="N601" s="19"/>
      <c r="O601" s="19"/>
      <c r="P601" s="19"/>
      <c r="Q601" s="19"/>
      <c r="R601" s="19"/>
      <c r="S601" s="19"/>
      <c r="T601" s="19"/>
      <c r="U601" s="19"/>
      <c r="V601" s="19"/>
      <c r="W601" s="19"/>
      <c r="X601" s="19"/>
      <c r="Y601" s="19"/>
      <c r="Z601" s="19"/>
      <c r="AA601" s="19"/>
      <c r="AB601" s="19"/>
    </row>
    <row r="602" spans="1:28" ht="13" x14ac:dyDescent="0.15">
      <c r="A602" s="19"/>
      <c r="B602" s="19"/>
      <c r="C602" s="19"/>
      <c r="D602" s="19"/>
      <c r="E602" s="16"/>
      <c r="F602" s="16"/>
      <c r="G602" s="16"/>
      <c r="H602" s="16"/>
      <c r="I602" s="16"/>
      <c r="J602" s="16"/>
      <c r="K602" s="16"/>
      <c r="L602" s="19"/>
      <c r="M602" s="19"/>
      <c r="N602" s="19"/>
      <c r="O602" s="19"/>
      <c r="P602" s="19"/>
      <c r="Q602" s="19"/>
      <c r="R602" s="19"/>
      <c r="S602" s="19"/>
      <c r="T602" s="19"/>
      <c r="U602" s="19"/>
      <c r="V602" s="19"/>
      <c r="W602" s="19"/>
      <c r="X602" s="19"/>
      <c r="Y602" s="19"/>
      <c r="Z602" s="19"/>
      <c r="AA602" s="19"/>
      <c r="AB602" s="19"/>
    </row>
    <row r="603" spans="1:28" ht="13" x14ac:dyDescent="0.15">
      <c r="A603" s="19"/>
      <c r="B603" s="19"/>
      <c r="C603" s="19"/>
      <c r="D603" s="19"/>
      <c r="E603" s="16"/>
      <c r="F603" s="16"/>
      <c r="G603" s="16"/>
      <c r="H603" s="16"/>
      <c r="I603" s="16"/>
      <c r="J603" s="16"/>
      <c r="K603" s="16"/>
      <c r="L603" s="19"/>
      <c r="M603" s="19"/>
      <c r="N603" s="19"/>
      <c r="O603" s="19"/>
      <c r="P603" s="19"/>
      <c r="Q603" s="19"/>
      <c r="R603" s="19"/>
      <c r="S603" s="19"/>
      <c r="T603" s="19"/>
      <c r="U603" s="19"/>
      <c r="V603" s="19"/>
      <c r="W603" s="19"/>
      <c r="X603" s="19"/>
      <c r="Y603" s="19"/>
      <c r="Z603" s="19"/>
      <c r="AA603" s="19"/>
      <c r="AB603" s="19"/>
    </row>
    <row r="604" spans="1:28" ht="13" x14ac:dyDescent="0.15">
      <c r="A604" s="19"/>
      <c r="B604" s="19"/>
      <c r="C604" s="19"/>
      <c r="D604" s="19"/>
      <c r="E604" s="16"/>
      <c r="F604" s="16"/>
      <c r="G604" s="16"/>
      <c r="H604" s="16"/>
      <c r="I604" s="16"/>
      <c r="J604" s="16"/>
      <c r="K604" s="16"/>
      <c r="L604" s="19"/>
      <c r="M604" s="19"/>
      <c r="N604" s="19"/>
      <c r="O604" s="19"/>
      <c r="P604" s="19"/>
      <c r="Q604" s="19"/>
      <c r="R604" s="19"/>
      <c r="S604" s="19"/>
      <c r="T604" s="19"/>
      <c r="U604" s="19"/>
      <c r="V604" s="19"/>
      <c r="W604" s="19"/>
      <c r="X604" s="19"/>
      <c r="Y604" s="19"/>
      <c r="Z604" s="19"/>
      <c r="AA604" s="19"/>
      <c r="AB604" s="19"/>
    </row>
    <row r="605" spans="1:28" ht="13" x14ac:dyDescent="0.15">
      <c r="A605" s="19"/>
      <c r="B605" s="19"/>
      <c r="C605" s="19"/>
      <c r="D605" s="19"/>
      <c r="E605" s="16"/>
      <c r="F605" s="16"/>
      <c r="G605" s="16"/>
      <c r="H605" s="16"/>
      <c r="I605" s="16"/>
      <c r="J605" s="16"/>
      <c r="K605" s="16"/>
      <c r="L605" s="19"/>
      <c r="M605" s="19"/>
      <c r="N605" s="19"/>
      <c r="O605" s="19"/>
      <c r="P605" s="19"/>
      <c r="Q605" s="19"/>
      <c r="R605" s="19"/>
      <c r="S605" s="19"/>
      <c r="T605" s="19"/>
      <c r="U605" s="19"/>
      <c r="V605" s="19"/>
      <c r="W605" s="19"/>
      <c r="X605" s="19"/>
      <c r="Y605" s="19"/>
      <c r="Z605" s="19"/>
      <c r="AA605" s="19"/>
      <c r="AB605" s="19"/>
    </row>
    <row r="606" spans="1:28" ht="13" x14ac:dyDescent="0.15">
      <c r="A606" s="19"/>
      <c r="B606" s="19"/>
      <c r="C606" s="19"/>
      <c r="D606" s="19"/>
      <c r="E606" s="16"/>
      <c r="F606" s="16"/>
      <c r="G606" s="16"/>
      <c r="H606" s="16"/>
      <c r="I606" s="16"/>
      <c r="J606" s="16"/>
      <c r="K606" s="16"/>
      <c r="L606" s="19"/>
      <c r="M606" s="19"/>
      <c r="N606" s="19"/>
      <c r="O606" s="19"/>
      <c r="P606" s="19"/>
      <c r="Q606" s="19"/>
      <c r="R606" s="19"/>
      <c r="S606" s="19"/>
      <c r="T606" s="19"/>
      <c r="U606" s="19"/>
      <c r="V606" s="19"/>
      <c r="W606" s="19"/>
      <c r="X606" s="19"/>
      <c r="Y606" s="19"/>
      <c r="Z606" s="19"/>
      <c r="AA606" s="19"/>
      <c r="AB606" s="19"/>
    </row>
    <row r="607" spans="1:28" ht="13" x14ac:dyDescent="0.15">
      <c r="A607" s="19"/>
      <c r="B607" s="19"/>
      <c r="C607" s="19"/>
      <c r="D607" s="19"/>
      <c r="E607" s="16"/>
      <c r="F607" s="16"/>
      <c r="G607" s="16"/>
      <c r="H607" s="16"/>
      <c r="I607" s="16"/>
      <c r="J607" s="16"/>
      <c r="K607" s="16"/>
      <c r="L607" s="19"/>
      <c r="M607" s="19"/>
      <c r="N607" s="19"/>
      <c r="O607" s="19"/>
      <c r="P607" s="19"/>
      <c r="Q607" s="19"/>
      <c r="R607" s="19"/>
      <c r="S607" s="19"/>
      <c r="T607" s="19"/>
      <c r="U607" s="19"/>
      <c r="V607" s="19"/>
      <c r="W607" s="19"/>
      <c r="X607" s="19"/>
      <c r="Y607" s="19"/>
      <c r="Z607" s="19"/>
      <c r="AA607" s="19"/>
      <c r="AB607" s="19"/>
    </row>
    <row r="608" spans="1:28" ht="13" x14ac:dyDescent="0.15">
      <c r="A608" s="19"/>
      <c r="B608" s="19"/>
      <c r="C608" s="19"/>
      <c r="D608" s="19"/>
      <c r="E608" s="16"/>
      <c r="F608" s="16"/>
      <c r="G608" s="16"/>
      <c r="H608" s="16"/>
      <c r="I608" s="16"/>
      <c r="J608" s="16"/>
      <c r="K608" s="16"/>
      <c r="L608" s="19"/>
      <c r="M608" s="19"/>
      <c r="N608" s="19"/>
      <c r="O608" s="19"/>
      <c r="P608" s="19"/>
      <c r="Q608" s="19"/>
      <c r="R608" s="19"/>
      <c r="S608" s="19"/>
      <c r="T608" s="19"/>
      <c r="U608" s="19"/>
      <c r="V608" s="19"/>
      <c r="W608" s="19"/>
      <c r="X608" s="19"/>
      <c r="Y608" s="19"/>
      <c r="Z608" s="19"/>
      <c r="AA608" s="19"/>
      <c r="AB608" s="19"/>
    </row>
    <row r="609" spans="1:28" ht="13" x14ac:dyDescent="0.15">
      <c r="A609" s="19"/>
      <c r="B609" s="19"/>
      <c r="C609" s="19"/>
      <c r="D609" s="19"/>
      <c r="E609" s="16"/>
      <c r="F609" s="16"/>
      <c r="G609" s="16"/>
      <c r="H609" s="16"/>
      <c r="I609" s="16"/>
      <c r="J609" s="16"/>
      <c r="K609" s="16"/>
      <c r="L609" s="19"/>
      <c r="M609" s="19"/>
      <c r="N609" s="19"/>
      <c r="O609" s="19"/>
      <c r="P609" s="19"/>
      <c r="Q609" s="19"/>
      <c r="R609" s="19"/>
      <c r="S609" s="19"/>
      <c r="T609" s="19"/>
      <c r="U609" s="19"/>
      <c r="V609" s="19"/>
      <c r="W609" s="19"/>
      <c r="X609" s="19"/>
      <c r="Y609" s="19"/>
      <c r="Z609" s="19"/>
      <c r="AA609" s="19"/>
      <c r="AB609" s="19"/>
    </row>
    <row r="610" spans="1:28" ht="13" x14ac:dyDescent="0.15">
      <c r="A610" s="19"/>
      <c r="B610" s="19"/>
      <c r="C610" s="19"/>
      <c r="D610" s="19"/>
      <c r="E610" s="16"/>
      <c r="F610" s="16"/>
      <c r="G610" s="16"/>
      <c r="H610" s="16"/>
      <c r="I610" s="16"/>
      <c r="J610" s="16"/>
      <c r="K610" s="16"/>
      <c r="L610" s="19"/>
      <c r="M610" s="19"/>
      <c r="N610" s="19"/>
      <c r="O610" s="19"/>
      <c r="P610" s="19"/>
      <c r="Q610" s="19"/>
      <c r="R610" s="19"/>
      <c r="S610" s="19"/>
      <c r="T610" s="19"/>
      <c r="U610" s="19"/>
      <c r="V610" s="19"/>
      <c r="W610" s="19"/>
      <c r="X610" s="19"/>
      <c r="Y610" s="19"/>
      <c r="Z610" s="19"/>
      <c r="AA610" s="19"/>
      <c r="AB610" s="19"/>
    </row>
    <row r="611" spans="1:28" ht="13" x14ac:dyDescent="0.15">
      <c r="A611" s="19"/>
      <c r="B611" s="19"/>
      <c r="C611" s="19"/>
      <c r="D611" s="19"/>
      <c r="E611" s="16"/>
      <c r="F611" s="16"/>
      <c r="G611" s="16"/>
      <c r="H611" s="16"/>
      <c r="I611" s="16"/>
      <c r="J611" s="16"/>
      <c r="K611" s="16"/>
      <c r="L611" s="19"/>
      <c r="M611" s="19"/>
      <c r="N611" s="19"/>
      <c r="O611" s="19"/>
      <c r="P611" s="19"/>
      <c r="Q611" s="19"/>
      <c r="R611" s="19"/>
      <c r="S611" s="19"/>
      <c r="T611" s="19"/>
      <c r="U611" s="19"/>
      <c r="V611" s="19"/>
      <c r="W611" s="19"/>
      <c r="X611" s="19"/>
      <c r="Y611" s="19"/>
      <c r="Z611" s="19"/>
      <c r="AA611" s="19"/>
      <c r="AB611" s="19"/>
    </row>
    <row r="612" spans="1:28" ht="13" x14ac:dyDescent="0.15">
      <c r="A612" s="19"/>
      <c r="B612" s="19"/>
      <c r="C612" s="19"/>
      <c r="D612" s="19"/>
      <c r="E612" s="16"/>
      <c r="F612" s="16"/>
      <c r="G612" s="16"/>
      <c r="H612" s="16"/>
      <c r="I612" s="16"/>
      <c r="J612" s="16"/>
      <c r="K612" s="16"/>
      <c r="L612" s="19"/>
      <c r="M612" s="19"/>
      <c r="N612" s="19"/>
      <c r="O612" s="19"/>
      <c r="P612" s="19"/>
      <c r="Q612" s="19"/>
      <c r="R612" s="19"/>
      <c r="S612" s="19"/>
      <c r="T612" s="19"/>
      <c r="U612" s="19"/>
      <c r="V612" s="19"/>
      <c r="W612" s="19"/>
      <c r="X612" s="19"/>
      <c r="Y612" s="19"/>
      <c r="Z612" s="19"/>
      <c r="AA612" s="19"/>
      <c r="AB612" s="19"/>
    </row>
    <row r="613" spans="1:28" ht="13" x14ac:dyDescent="0.15">
      <c r="A613" s="19"/>
      <c r="B613" s="19"/>
      <c r="C613" s="19"/>
      <c r="D613" s="19"/>
      <c r="E613" s="16"/>
      <c r="F613" s="16"/>
      <c r="G613" s="16"/>
      <c r="H613" s="16"/>
      <c r="I613" s="16"/>
      <c r="J613" s="16"/>
      <c r="K613" s="16"/>
      <c r="L613" s="19"/>
      <c r="M613" s="19"/>
      <c r="N613" s="19"/>
      <c r="O613" s="19"/>
      <c r="P613" s="19"/>
      <c r="Q613" s="19"/>
      <c r="R613" s="19"/>
      <c r="S613" s="19"/>
      <c r="T613" s="19"/>
      <c r="U613" s="19"/>
      <c r="V613" s="19"/>
      <c r="W613" s="19"/>
      <c r="X613" s="19"/>
      <c r="Y613" s="19"/>
      <c r="Z613" s="19"/>
      <c r="AA613" s="19"/>
      <c r="AB613" s="19"/>
    </row>
    <row r="614" spans="1:28" ht="13" x14ac:dyDescent="0.15">
      <c r="A614" s="19"/>
      <c r="B614" s="19"/>
      <c r="C614" s="19"/>
      <c r="D614" s="19"/>
      <c r="E614" s="16"/>
      <c r="F614" s="16"/>
      <c r="G614" s="16"/>
      <c r="H614" s="16"/>
      <c r="I614" s="16"/>
      <c r="J614" s="16"/>
      <c r="K614" s="16"/>
      <c r="L614" s="19"/>
      <c r="M614" s="19"/>
      <c r="N614" s="19"/>
      <c r="O614" s="19"/>
      <c r="P614" s="19"/>
      <c r="Q614" s="19"/>
      <c r="R614" s="19"/>
      <c r="S614" s="19"/>
      <c r="T614" s="19"/>
      <c r="U614" s="19"/>
      <c r="V614" s="19"/>
      <c r="W614" s="19"/>
      <c r="X614" s="19"/>
      <c r="Y614" s="19"/>
      <c r="Z614" s="19"/>
      <c r="AA614" s="19"/>
      <c r="AB614" s="19"/>
    </row>
    <row r="615" spans="1:28" ht="13" x14ac:dyDescent="0.15">
      <c r="A615" s="19"/>
      <c r="B615" s="19"/>
      <c r="C615" s="19"/>
      <c r="D615" s="19"/>
      <c r="E615" s="16"/>
      <c r="F615" s="16"/>
      <c r="G615" s="16"/>
      <c r="H615" s="16"/>
      <c r="I615" s="16"/>
      <c r="J615" s="16"/>
      <c r="K615" s="16"/>
      <c r="L615" s="19"/>
      <c r="M615" s="19"/>
      <c r="N615" s="19"/>
      <c r="O615" s="19"/>
      <c r="P615" s="19"/>
      <c r="Q615" s="19"/>
      <c r="R615" s="19"/>
      <c r="S615" s="19"/>
      <c r="T615" s="19"/>
      <c r="U615" s="19"/>
      <c r="V615" s="19"/>
      <c r="W615" s="19"/>
      <c r="X615" s="19"/>
      <c r="Y615" s="19"/>
      <c r="Z615" s="19"/>
      <c r="AA615" s="19"/>
      <c r="AB615" s="19"/>
    </row>
    <row r="616" spans="1:28" ht="13" x14ac:dyDescent="0.15">
      <c r="A616" s="19"/>
      <c r="B616" s="19"/>
      <c r="C616" s="19"/>
      <c r="D616" s="19"/>
      <c r="E616" s="16"/>
      <c r="F616" s="16"/>
      <c r="G616" s="16"/>
      <c r="H616" s="16"/>
      <c r="I616" s="16"/>
      <c r="J616" s="16"/>
      <c r="K616" s="16"/>
      <c r="L616" s="19"/>
      <c r="M616" s="19"/>
      <c r="N616" s="19"/>
      <c r="O616" s="19"/>
      <c r="P616" s="19"/>
      <c r="Q616" s="19"/>
      <c r="R616" s="19"/>
      <c r="S616" s="19"/>
      <c r="T616" s="19"/>
      <c r="U616" s="19"/>
      <c r="V616" s="19"/>
      <c r="W616" s="19"/>
      <c r="X616" s="19"/>
      <c r="Y616" s="19"/>
      <c r="Z616" s="19"/>
      <c r="AA616" s="19"/>
      <c r="AB616" s="19"/>
    </row>
    <row r="617" spans="1:28" ht="13" x14ac:dyDescent="0.15">
      <c r="A617" s="19"/>
      <c r="B617" s="19"/>
      <c r="C617" s="19"/>
      <c r="D617" s="19"/>
      <c r="E617" s="16"/>
      <c r="F617" s="16"/>
      <c r="G617" s="16"/>
      <c r="H617" s="16"/>
      <c r="I617" s="16"/>
      <c r="J617" s="16"/>
      <c r="K617" s="16"/>
      <c r="L617" s="19"/>
      <c r="M617" s="19"/>
      <c r="N617" s="19"/>
      <c r="O617" s="19"/>
      <c r="P617" s="19"/>
      <c r="Q617" s="19"/>
      <c r="R617" s="19"/>
      <c r="S617" s="19"/>
      <c r="T617" s="19"/>
      <c r="U617" s="19"/>
      <c r="V617" s="19"/>
      <c r="W617" s="19"/>
      <c r="X617" s="19"/>
      <c r="Y617" s="19"/>
      <c r="Z617" s="19"/>
      <c r="AA617" s="19"/>
      <c r="AB617" s="19"/>
    </row>
    <row r="618" spans="1:28" ht="13" x14ac:dyDescent="0.15">
      <c r="A618" s="19"/>
      <c r="B618" s="19"/>
      <c r="C618" s="19"/>
      <c r="D618" s="19"/>
      <c r="E618" s="16"/>
      <c r="F618" s="16"/>
      <c r="G618" s="16"/>
      <c r="H618" s="16"/>
      <c r="I618" s="16"/>
      <c r="J618" s="16"/>
      <c r="K618" s="16"/>
      <c r="L618" s="19"/>
      <c r="M618" s="19"/>
      <c r="N618" s="19"/>
      <c r="O618" s="19"/>
      <c r="P618" s="19"/>
      <c r="Q618" s="19"/>
      <c r="R618" s="19"/>
      <c r="S618" s="19"/>
      <c r="T618" s="19"/>
      <c r="U618" s="19"/>
      <c r="V618" s="19"/>
      <c r="W618" s="19"/>
      <c r="X618" s="19"/>
      <c r="Y618" s="19"/>
      <c r="Z618" s="19"/>
      <c r="AA618" s="19"/>
      <c r="AB618" s="19"/>
    </row>
    <row r="619" spans="1:28" ht="13" x14ac:dyDescent="0.15">
      <c r="A619" s="19"/>
      <c r="B619" s="19"/>
      <c r="C619" s="19"/>
      <c r="D619" s="19"/>
      <c r="E619" s="16"/>
      <c r="F619" s="16"/>
      <c r="G619" s="16"/>
      <c r="H619" s="16"/>
      <c r="I619" s="16"/>
      <c r="J619" s="16"/>
      <c r="K619" s="16"/>
      <c r="L619" s="19"/>
      <c r="M619" s="19"/>
      <c r="N619" s="19"/>
      <c r="O619" s="19"/>
      <c r="P619" s="19"/>
      <c r="Q619" s="19"/>
      <c r="R619" s="19"/>
      <c r="S619" s="19"/>
      <c r="T619" s="19"/>
      <c r="U619" s="19"/>
      <c r="V619" s="19"/>
      <c r="W619" s="19"/>
      <c r="X619" s="19"/>
      <c r="Y619" s="19"/>
      <c r="Z619" s="19"/>
      <c r="AA619" s="19"/>
      <c r="AB619" s="19"/>
    </row>
    <row r="620" spans="1:28" ht="13" x14ac:dyDescent="0.15">
      <c r="A620" s="19"/>
      <c r="B620" s="19"/>
      <c r="C620" s="19"/>
      <c r="D620" s="19"/>
      <c r="E620" s="16"/>
      <c r="F620" s="16"/>
      <c r="G620" s="16"/>
      <c r="H620" s="16"/>
      <c r="I620" s="16"/>
      <c r="J620" s="16"/>
      <c r="K620" s="16"/>
      <c r="L620" s="19"/>
      <c r="M620" s="19"/>
      <c r="N620" s="19"/>
      <c r="O620" s="19"/>
      <c r="P620" s="19"/>
      <c r="Q620" s="19"/>
      <c r="R620" s="19"/>
      <c r="S620" s="19"/>
      <c r="T620" s="19"/>
      <c r="U620" s="19"/>
      <c r="V620" s="19"/>
      <c r="W620" s="19"/>
      <c r="X620" s="19"/>
      <c r="Y620" s="19"/>
      <c r="Z620" s="19"/>
      <c r="AA620" s="19"/>
      <c r="AB620" s="19"/>
    </row>
    <row r="621" spans="1:28" ht="13" x14ac:dyDescent="0.15">
      <c r="A621" s="19"/>
      <c r="B621" s="19"/>
      <c r="C621" s="19"/>
      <c r="D621" s="19"/>
      <c r="E621" s="16"/>
      <c r="F621" s="16"/>
      <c r="G621" s="16"/>
      <c r="H621" s="16"/>
      <c r="I621" s="16"/>
      <c r="J621" s="16"/>
      <c r="K621" s="16"/>
      <c r="L621" s="19"/>
      <c r="M621" s="19"/>
      <c r="N621" s="19"/>
      <c r="O621" s="19"/>
      <c r="P621" s="19"/>
      <c r="Q621" s="19"/>
      <c r="R621" s="19"/>
      <c r="S621" s="19"/>
      <c r="T621" s="19"/>
      <c r="U621" s="19"/>
      <c r="V621" s="19"/>
      <c r="W621" s="19"/>
      <c r="X621" s="19"/>
      <c r="Y621" s="19"/>
      <c r="Z621" s="19"/>
      <c r="AA621" s="19"/>
      <c r="AB621" s="19"/>
    </row>
    <row r="622" spans="1:28" ht="13" x14ac:dyDescent="0.15">
      <c r="A622" s="19"/>
      <c r="B622" s="19"/>
      <c r="C622" s="19"/>
      <c r="D622" s="19"/>
      <c r="E622" s="16"/>
      <c r="F622" s="16"/>
      <c r="G622" s="16"/>
      <c r="H622" s="16"/>
      <c r="I622" s="16"/>
      <c r="J622" s="16"/>
      <c r="K622" s="16"/>
      <c r="L622" s="19"/>
      <c r="M622" s="19"/>
      <c r="N622" s="19"/>
      <c r="O622" s="19"/>
      <c r="P622" s="19"/>
      <c r="Q622" s="19"/>
      <c r="R622" s="19"/>
      <c r="S622" s="19"/>
      <c r="T622" s="19"/>
      <c r="U622" s="19"/>
      <c r="V622" s="19"/>
      <c r="W622" s="19"/>
      <c r="X622" s="19"/>
      <c r="Y622" s="19"/>
      <c r="Z622" s="19"/>
      <c r="AA622" s="19"/>
      <c r="AB622" s="19"/>
    </row>
    <row r="623" spans="1:28" ht="13" x14ac:dyDescent="0.15">
      <c r="A623" s="19"/>
      <c r="B623" s="19"/>
      <c r="C623" s="19"/>
      <c r="D623" s="19"/>
      <c r="E623" s="16"/>
      <c r="F623" s="16"/>
      <c r="G623" s="16"/>
      <c r="H623" s="16"/>
      <c r="I623" s="16"/>
      <c r="J623" s="16"/>
      <c r="K623" s="16"/>
      <c r="L623" s="19"/>
      <c r="M623" s="19"/>
      <c r="N623" s="19"/>
      <c r="O623" s="19"/>
      <c r="P623" s="19"/>
      <c r="Q623" s="19"/>
      <c r="R623" s="19"/>
      <c r="S623" s="19"/>
      <c r="T623" s="19"/>
      <c r="U623" s="19"/>
      <c r="V623" s="19"/>
      <c r="W623" s="19"/>
      <c r="X623" s="19"/>
      <c r="Y623" s="19"/>
      <c r="Z623" s="19"/>
      <c r="AA623" s="19"/>
      <c r="AB623" s="19"/>
    </row>
    <row r="624" spans="1:28" ht="13" x14ac:dyDescent="0.15">
      <c r="A624" s="19"/>
      <c r="B624" s="19"/>
      <c r="C624" s="19"/>
      <c r="D624" s="19"/>
      <c r="E624" s="16"/>
      <c r="F624" s="16"/>
      <c r="G624" s="16"/>
      <c r="H624" s="16"/>
      <c r="I624" s="16"/>
      <c r="J624" s="16"/>
      <c r="K624" s="16"/>
      <c r="L624" s="19"/>
      <c r="M624" s="19"/>
      <c r="N624" s="19"/>
      <c r="O624" s="19"/>
      <c r="P624" s="19"/>
      <c r="Q624" s="19"/>
      <c r="R624" s="19"/>
      <c r="S624" s="19"/>
      <c r="T624" s="19"/>
      <c r="U624" s="19"/>
      <c r="V624" s="19"/>
      <c r="W624" s="19"/>
      <c r="X624" s="19"/>
      <c r="Y624" s="19"/>
      <c r="Z624" s="19"/>
      <c r="AA624" s="19"/>
      <c r="AB624" s="19"/>
    </row>
    <row r="625" spans="1:28" ht="13" x14ac:dyDescent="0.15">
      <c r="A625" s="19"/>
      <c r="B625" s="19"/>
      <c r="C625" s="19"/>
      <c r="D625" s="19"/>
      <c r="E625" s="16"/>
      <c r="F625" s="16"/>
      <c r="G625" s="16"/>
      <c r="H625" s="16"/>
      <c r="I625" s="16"/>
      <c r="J625" s="16"/>
      <c r="K625" s="16"/>
      <c r="L625" s="19"/>
      <c r="M625" s="19"/>
      <c r="N625" s="19"/>
      <c r="O625" s="19"/>
      <c r="P625" s="19"/>
      <c r="Q625" s="19"/>
      <c r="R625" s="19"/>
      <c r="S625" s="19"/>
      <c r="T625" s="19"/>
      <c r="U625" s="19"/>
      <c r="V625" s="19"/>
      <c r="W625" s="19"/>
      <c r="X625" s="19"/>
      <c r="Y625" s="19"/>
      <c r="Z625" s="19"/>
      <c r="AA625" s="19"/>
      <c r="AB625" s="19"/>
    </row>
    <row r="626" spans="1:28" ht="13" x14ac:dyDescent="0.15">
      <c r="A626" s="19"/>
      <c r="B626" s="19"/>
      <c r="C626" s="19"/>
      <c r="D626" s="19"/>
      <c r="E626" s="16"/>
      <c r="F626" s="16"/>
      <c r="G626" s="16"/>
      <c r="H626" s="16"/>
      <c r="I626" s="16"/>
      <c r="J626" s="16"/>
      <c r="K626" s="16"/>
      <c r="L626" s="19"/>
      <c r="M626" s="19"/>
      <c r="N626" s="19"/>
      <c r="O626" s="19"/>
      <c r="P626" s="19"/>
      <c r="Q626" s="19"/>
      <c r="R626" s="19"/>
      <c r="S626" s="19"/>
      <c r="T626" s="19"/>
      <c r="U626" s="19"/>
      <c r="V626" s="19"/>
      <c r="W626" s="19"/>
      <c r="X626" s="19"/>
      <c r="Y626" s="19"/>
      <c r="Z626" s="19"/>
      <c r="AA626" s="19"/>
      <c r="AB626" s="19"/>
    </row>
    <row r="627" spans="1:28" ht="13" x14ac:dyDescent="0.15">
      <c r="A627" s="19"/>
      <c r="B627" s="19"/>
      <c r="C627" s="19"/>
      <c r="D627" s="19"/>
      <c r="E627" s="16"/>
      <c r="F627" s="16"/>
      <c r="G627" s="16"/>
      <c r="H627" s="16"/>
      <c r="I627" s="16"/>
      <c r="J627" s="16"/>
      <c r="K627" s="16"/>
      <c r="L627" s="19"/>
      <c r="M627" s="19"/>
      <c r="N627" s="19"/>
      <c r="O627" s="19"/>
      <c r="P627" s="19"/>
      <c r="Q627" s="19"/>
      <c r="R627" s="19"/>
      <c r="S627" s="19"/>
      <c r="T627" s="19"/>
      <c r="U627" s="19"/>
      <c r="V627" s="19"/>
      <c r="W627" s="19"/>
      <c r="X627" s="19"/>
      <c r="Y627" s="19"/>
      <c r="Z627" s="19"/>
      <c r="AA627" s="19"/>
      <c r="AB627" s="19"/>
    </row>
    <row r="628" spans="1:28" ht="13" x14ac:dyDescent="0.15">
      <c r="A628" s="19"/>
      <c r="B628" s="19"/>
      <c r="C628" s="19"/>
      <c r="D628" s="19"/>
      <c r="E628" s="16"/>
      <c r="F628" s="16"/>
      <c r="G628" s="16"/>
      <c r="H628" s="16"/>
      <c r="I628" s="16"/>
      <c r="J628" s="16"/>
      <c r="K628" s="16"/>
      <c r="L628" s="19"/>
      <c r="M628" s="19"/>
      <c r="N628" s="19"/>
      <c r="O628" s="19"/>
      <c r="P628" s="19"/>
      <c r="Q628" s="19"/>
      <c r="R628" s="19"/>
      <c r="S628" s="19"/>
      <c r="T628" s="19"/>
      <c r="U628" s="19"/>
      <c r="V628" s="19"/>
      <c r="W628" s="19"/>
      <c r="X628" s="19"/>
      <c r="Y628" s="19"/>
      <c r="Z628" s="19"/>
      <c r="AA628" s="19"/>
      <c r="AB628" s="19"/>
    </row>
    <row r="629" spans="1:28" ht="13" x14ac:dyDescent="0.15">
      <c r="A629" s="19"/>
      <c r="B629" s="19"/>
      <c r="C629" s="19"/>
      <c r="D629" s="19"/>
      <c r="E629" s="16"/>
      <c r="F629" s="16"/>
      <c r="G629" s="16"/>
      <c r="H629" s="16"/>
      <c r="I629" s="16"/>
      <c r="J629" s="16"/>
      <c r="K629" s="16"/>
      <c r="L629" s="19"/>
      <c r="M629" s="19"/>
      <c r="N629" s="19"/>
      <c r="O629" s="19"/>
      <c r="P629" s="19"/>
      <c r="Q629" s="19"/>
      <c r="R629" s="19"/>
      <c r="S629" s="19"/>
      <c r="T629" s="19"/>
      <c r="U629" s="19"/>
      <c r="V629" s="19"/>
      <c r="W629" s="19"/>
      <c r="X629" s="19"/>
      <c r="Y629" s="19"/>
      <c r="Z629" s="19"/>
      <c r="AA629" s="19"/>
      <c r="AB629" s="19"/>
    </row>
    <row r="630" spans="1:28" ht="13" x14ac:dyDescent="0.15">
      <c r="A630" s="19"/>
      <c r="B630" s="19"/>
      <c r="C630" s="19"/>
      <c r="D630" s="19"/>
      <c r="E630" s="16"/>
      <c r="F630" s="16"/>
      <c r="G630" s="16"/>
      <c r="H630" s="16"/>
      <c r="I630" s="16"/>
      <c r="J630" s="16"/>
      <c r="K630" s="16"/>
      <c r="L630" s="19"/>
      <c r="M630" s="19"/>
      <c r="N630" s="19"/>
      <c r="O630" s="19"/>
      <c r="P630" s="19"/>
      <c r="Q630" s="19"/>
      <c r="R630" s="19"/>
      <c r="S630" s="19"/>
      <c r="T630" s="19"/>
      <c r="U630" s="19"/>
      <c r="V630" s="19"/>
      <c r="W630" s="19"/>
      <c r="X630" s="19"/>
      <c r="Y630" s="19"/>
      <c r="Z630" s="19"/>
      <c r="AA630" s="19"/>
      <c r="AB630" s="19"/>
    </row>
    <row r="631" spans="1:28" ht="13" x14ac:dyDescent="0.15">
      <c r="A631" s="19"/>
      <c r="B631" s="19"/>
      <c r="C631" s="19"/>
      <c r="D631" s="19"/>
      <c r="E631" s="16"/>
      <c r="F631" s="16"/>
      <c r="G631" s="16"/>
      <c r="H631" s="16"/>
      <c r="I631" s="16"/>
      <c r="J631" s="16"/>
      <c r="K631" s="16"/>
      <c r="L631" s="19"/>
      <c r="M631" s="19"/>
      <c r="N631" s="19"/>
      <c r="O631" s="19"/>
      <c r="P631" s="19"/>
      <c r="Q631" s="19"/>
      <c r="R631" s="19"/>
      <c r="S631" s="19"/>
      <c r="T631" s="19"/>
      <c r="U631" s="19"/>
      <c r="V631" s="19"/>
      <c r="W631" s="19"/>
      <c r="X631" s="19"/>
      <c r="Y631" s="19"/>
      <c r="Z631" s="19"/>
      <c r="AA631" s="19"/>
      <c r="AB631" s="19"/>
    </row>
    <row r="632" spans="1:28" ht="13" x14ac:dyDescent="0.15">
      <c r="A632" s="19"/>
      <c r="B632" s="19"/>
      <c r="C632" s="19"/>
      <c r="D632" s="19"/>
      <c r="E632" s="16"/>
      <c r="F632" s="16"/>
      <c r="G632" s="16"/>
      <c r="H632" s="16"/>
      <c r="I632" s="16"/>
      <c r="J632" s="16"/>
      <c r="K632" s="16"/>
      <c r="L632" s="19"/>
      <c r="M632" s="19"/>
      <c r="N632" s="19"/>
      <c r="O632" s="19"/>
      <c r="P632" s="19"/>
      <c r="Q632" s="19"/>
      <c r="R632" s="19"/>
      <c r="S632" s="19"/>
      <c r="T632" s="19"/>
      <c r="U632" s="19"/>
      <c r="V632" s="19"/>
      <c r="W632" s="19"/>
      <c r="X632" s="19"/>
      <c r="Y632" s="19"/>
      <c r="Z632" s="19"/>
      <c r="AA632" s="19"/>
      <c r="AB632" s="19"/>
    </row>
    <row r="633" spans="1:28" ht="13" x14ac:dyDescent="0.15">
      <c r="A633" s="19"/>
      <c r="B633" s="19"/>
      <c r="C633" s="19"/>
      <c r="D633" s="19"/>
      <c r="E633" s="16"/>
      <c r="F633" s="16"/>
      <c r="G633" s="16"/>
      <c r="H633" s="16"/>
      <c r="I633" s="16"/>
      <c r="J633" s="16"/>
      <c r="K633" s="16"/>
      <c r="L633" s="19"/>
      <c r="M633" s="19"/>
      <c r="N633" s="19"/>
      <c r="O633" s="19"/>
      <c r="P633" s="19"/>
      <c r="Q633" s="19"/>
      <c r="R633" s="19"/>
      <c r="S633" s="19"/>
      <c r="T633" s="19"/>
      <c r="U633" s="19"/>
      <c r="V633" s="19"/>
      <c r="W633" s="19"/>
      <c r="X633" s="19"/>
      <c r="Y633" s="19"/>
      <c r="Z633" s="19"/>
      <c r="AA633" s="19"/>
      <c r="AB633" s="19"/>
    </row>
    <row r="634" spans="1:28" ht="13" x14ac:dyDescent="0.15">
      <c r="A634" s="19"/>
      <c r="B634" s="19"/>
      <c r="C634" s="19"/>
      <c r="D634" s="19"/>
      <c r="E634" s="16"/>
      <c r="F634" s="16"/>
      <c r="G634" s="16"/>
      <c r="H634" s="16"/>
      <c r="I634" s="16"/>
      <c r="J634" s="16"/>
      <c r="K634" s="16"/>
      <c r="L634" s="19"/>
      <c r="M634" s="19"/>
      <c r="N634" s="19"/>
      <c r="O634" s="19"/>
      <c r="P634" s="19"/>
      <c r="Q634" s="19"/>
      <c r="R634" s="19"/>
      <c r="S634" s="19"/>
      <c r="T634" s="19"/>
      <c r="U634" s="19"/>
      <c r="V634" s="19"/>
      <c r="W634" s="19"/>
      <c r="X634" s="19"/>
      <c r="Y634" s="19"/>
      <c r="Z634" s="19"/>
      <c r="AA634" s="19"/>
      <c r="AB634" s="19"/>
    </row>
    <row r="635" spans="1:28" ht="13" x14ac:dyDescent="0.15">
      <c r="A635" s="19"/>
      <c r="B635" s="19"/>
      <c r="C635" s="19"/>
      <c r="D635" s="19"/>
      <c r="E635" s="16"/>
      <c r="F635" s="16"/>
      <c r="G635" s="16"/>
      <c r="H635" s="16"/>
      <c r="I635" s="16"/>
      <c r="J635" s="16"/>
      <c r="K635" s="16"/>
      <c r="L635" s="19"/>
      <c r="M635" s="19"/>
      <c r="N635" s="19"/>
      <c r="O635" s="19"/>
      <c r="P635" s="19"/>
      <c r="Q635" s="19"/>
      <c r="R635" s="19"/>
      <c r="S635" s="19"/>
      <c r="T635" s="19"/>
      <c r="U635" s="19"/>
      <c r="V635" s="19"/>
      <c r="W635" s="19"/>
      <c r="X635" s="19"/>
      <c r="Y635" s="19"/>
      <c r="Z635" s="19"/>
      <c r="AA635" s="19"/>
      <c r="AB635" s="19"/>
    </row>
    <row r="636" spans="1:28" ht="13" x14ac:dyDescent="0.15">
      <c r="A636" s="19"/>
      <c r="B636" s="19"/>
      <c r="C636" s="19"/>
      <c r="D636" s="19"/>
      <c r="E636" s="16"/>
      <c r="F636" s="16"/>
      <c r="G636" s="16"/>
      <c r="H636" s="16"/>
      <c r="I636" s="16"/>
      <c r="J636" s="16"/>
      <c r="K636" s="16"/>
      <c r="L636" s="19"/>
      <c r="M636" s="19"/>
      <c r="N636" s="19"/>
      <c r="O636" s="19"/>
      <c r="P636" s="19"/>
      <c r="Q636" s="19"/>
      <c r="R636" s="19"/>
      <c r="S636" s="19"/>
      <c r="T636" s="19"/>
      <c r="U636" s="19"/>
      <c r="V636" s="19"/>
      <c r="W636" s="19"/>
      <c r="X636" s="19"/>
      <c r="Y636" s="19"/>
      <c r="Z636" s="19"/>
      <c r="AA636" s="19"/>
      <c r="AB636" s="19"/>
    </row>
    <row r="637" spans="1:28" ht="13" x14ac:dyDescent="0.15">
      <c r="A637" s="19"/>
      <c r="B637" s="19"/>
      <c r="C637" s="19"/>
      <c r="D637" s="19"/>
      <c r="E637" s="16"/>
      <c r="F637" s="16"/>
      <c r="G637" s="16"/>
      <c r="H637" s="16"/>
      <c r="I637" s="16"/>
      <c r="J637" s="16"/>
      <c r="K637" s="16"/>
      <c r="L637" s="19"/>
      <c r="M637" s="19"/>
      <c r="N637" s="19"/>
      <c r="O637" s="19"/>
      <c r="P637" s="19"/>
      <c r="Q637" s="19"/>
      <c r="R637" s="19"/>
      <c r="S637" s="19"/>
      <c r="T637" s="19"/>
      <c r="U637" s="19"/>
      <c r="V637" s="19"/>
      <c r="W637" s="19"/>
      <c r="X637" s="19"/>
      <c r="Y637" s="19"/>
      <c r="Z637" s="19"/>
      <c r="AA637" s="19"/>
      <c r="AB637" s="19"/>
    </row>
    <row r="638" spans="1:28" ht="13" x14ac:dyDescent="0.15">
      <c r="A638" s="19"/>
      <c r="B638" s="19"/>
      <c r="C638" s="19"/>
      <c r="D638" s="19"/>
      <c r="E638" s="16"/>
      <c r="F638" s="16"/>
      <c r="G638" s="16"/>
      <c r="H638" s="16"/>
      <c r="I638" s="16"/>
      <c r="J638" s="16"/>
      <c r="K638" s="16"/>
      <c r="L638" s="19"/>
      <c r="M638" s="19"/>
      <c r="N638" s="19"/>
      <c r="O638" s="19"/>
      <c r="P638" s="19"/>
      <c r="Q638" s="19"/>
      <c r="R638" s="19"/>
      <c r="S638" s="19"/>
      <c r="T638" s="19"/>
      <c r="U638" s="19"/>
      <c r="V638" s="19"/>
      <c r="W638" s="19"/>
      <c r="X638" s="19"/>
      <c r="Y638" s="19"/>
      <c r="Z638" s="19"/>
      <c r="AA638" s="19"/>
      <c r="AB638" s="19"/>
    </row>
    <row r="639" spans="1:28" ht="13" x14ac:dyDescent="0.15">
      <c r="A639" s="19"/>
      <c r="B639" s="19"/>
      <c r="C639" s="19"/>
      <c r="D639" s="19"/>
      <c r="E639" s="16"/>
      <c r="F639" s="16"/>
      <c r="G639" s="16"/>
      <c r="H639" s="16"/>
      <c r="I639" s="16"/>
      <c r="J639" s="16"/>
      <c r="K639" s="16"/>
      <c r="L639" s="19"/>
      <c r="M639" s="19"/>
      <c r="N639" s="19"/>
      <c r="O639" s="19"/>
      <c r="P639" s="19"/>
      <c r="Q639" s="19"/>
      <c r="R639" s="19"/>
      <c r="S639" s="19"/>
      <c r="T639" s="19"/>
      <c r="U639" s="19"/>
      <c r="V639" s="19"/>
      <c r="W639" s="19"/>
      <c r="X639" s="19"/>
      <c r="Y639" s="19"/>
      <c r="Z639" s="19"/>
      <c r="AA639" s="19"/>
      <c r="AB639" s="19"/>
    </row>
    <row r="640" spans="1:28" ht="13" x14ac:dyDescent="0.15">
      <c r="A640" s="19"/>
      <c r="B640" s="19"/>
      <c r="C640" s="19"/>
      <c r="D640" s="19"/>
      <c r="E640" s="16"/>
      <c r="F640" s="16"/>
      <c r="G640" s="16"/>
      <c r="H640" s="16"/>
      <c r="I640" s="16"/>
      <c r="J640" s="16"/>
      <c r="K640" s="16"/>
      <c r="L640" s="19"/>
      <c r="M640" s="19"/>
      <c r="N640" s="19"/>
      <c r="O640" s="19"/>
      <c r="P640" s="19"/>
      <c r="Q640" s="19"/>
      <c r="R640" s="19"/>
      <c r="S640" s="19"/>
      <c r="T640" s="19"/>
      <c r="U640" s="19"/>
      <c r="V640" s="19"/>
      <c r="W640" s="19"/>
      <c r="X640" s="19"/>
      <c r="Y640" s="19"/>
      <c r="Z640" s="19"/>
      <c r="AA640" s="19"/>
      <c r="AB640" s="19"/>
    </row>
    <row r="641" spans="1:28" ht="13" x14ac:dyDescent="0.15">
      <c r="A641" s="19"/>
      <c r="B641" s="19"/>
      <c r="C641" s="19"/>
      <c r="D641" s="19"/>
      <c r="E641" s="16"/>
      <c r="F641" s="16"/>
      <c r="G641" s="16"/>
      <c r="H641" s="16"/>
      <c r="I641" s="16"/>
      <c r="J641" s="16"/>
      <c r="K641" s="16"/>
      <c r="L641" s="19"/>
      <c r="M641" s="19"/>
      <c r="N641" s="19"/>
      <c r="O641" s="19"/>
      <c r="P641" s="19"/>
      <c r="Q641" s="19"/>
      <c r="R641" s="19"/>
      <c r="S641" s="19"/>
      <c r="T641" s="19"/>
      <c r="U641" s="19"/>
      <c r="V641" s="19"/>
      <c r="W641" s="19"/>
      <c r="X641" s="19"/>
      <c r="Y641" s="19"/>
      <c r="Z641" s="19"/>
      <c r="AA641" s="19"/>
      <c r="AB641" s="19"/>
    </row>
    <row r="642" spans="1:28" ht="13" x14ac:dyDescent="0.15">
      <c r="A642" s="19"/>
      <c r="B642" s="19"/>
      <c r="C642" s="19"/>
      <c r="D642" s="19"/>
      <c r="E642" s="16"/>
      <c r="F642" s="16"/>
      <c r="G642" s="16"/>
      <c r="H642" s="16"/>
      <c r="I642" s="16"/>
      <c r="J642" s="16"/>
      <c r="K642" s="16"/>
      <c r="L642" s="19"/>
      <c r="M642" s="19"/>
      <c r="N642" s="19"/>
      <c r="O642" s="19"/>
      <c r="P642" s="19"/>
      <c r="Q642" s="19"/>
      <c r="R642" s="19"/>
      <c r="S642" s="19"/>
      <c r="T642" s="19"/>
      <c r="U642" s="19"/>
      <c r="V642" s="19"/>
      <c r="W642" s="19"/>
      <c r="X642" s="19"/>
      <c r="Y642" s="19"/>
      <c r="Z642" s="19"/>
      <c r="AA642" s="19"/>
      <c r="AB642" s="19"/>
    </row>
    <row r="643" spans="1:28" ht="13" x14ac:dyDescent="0.15">
      <c r="A643" s="19"/>
      <c r="B643" s="19"/>
      <c r="C643" s="19"/>
      <c r="D643" s="19"/>
      <c r="E643" s="16"/>
      <c r="F643" s="16"/>
      <c r="G643" s="16"/>
      <c r="H643" s="16"/>
      <c r="I643" s="16"/>
      <c r="J643" s="16"/>
      <c r="K643" s="16"/>
      <c r="L643" s="19"/>
      <c r="M643" s="19"/>
      <c r="N643" s="19"/>
      <c r="O643" s="19"/>
      <c r="P643" s="19"/>
      <c r="Q643" s="19"/>
      <c r="R643" s="19"/>
      <c r="S643" s="19"/>
      <c r="T643" s="19"/>
      <c r="U643" s="19"/>
      <c r="V643" s="19"/>
      <c r="W643" s="19"/>
      <c r="X643" s="19"/>
      <c r="Y643" s="19"/>
      <c r="Z643" s="19"/>
      <c r="AA643" s="19"/>
      <c r="AB643" s="19"/>
    </row>
    <row r="644" spans="1:28" ht="13" x14ac:dyDescent="0.15">
      <c r="A644" s="19"/>
      <c r="B644" s="19"/>
      <c r="C644" s="19"/>
      <c r="D644" s="19"/>
      <c r="E644" s="16"/>
      <c r="F644" s="16"/>
      <c r="G644" s="16"/>
      <c r="H644" s="16"/>
      <c r="I644" s="16"/>
      <c r="J644" s="16"/>
      <c r="K644" s="16"/>
      <c r="L644" s="19"/>
      <c r="M644" s="19"/>
      <c r="N644" s="19"/>
      <c r="O644" s="19"/>
      <c r="P644" s="19"/>
      <c r="Q644" s="19"/>
      <c r="R644" s="19"/>
      <c r="S644" s="19"/>
      <c r="T644" s="19"/>
      <c r="U644" s="19"/>
      <c r="V644" s="19"/>
      <c r="W644" s="19"/>
      <c r="X644" s="19"/>
      <c r="Y644" s="19"/>
      <c r="Z644" s="19"/>
      <c r="AA644" s="19"/>
      <c r="AB644" s="19"/>
    </row>
    <row r="645" spans="1:28" ht="13" x14ac:dyDescent="0.15">
      <c r="A645" s="19"/>
      <c r="B645" s="19"/>
      <c r="C645" s="19"/>
      <c r="D645" s="19"/>
      <c r="E645" s="16"/>
      <c r="F645" s="16"/>
      <c r="G645" s="16"/>
      <c r="H645" s="16"/>
      <c r="I645" s="16"/>
      <c r="J645" s="16"/>
      <c r="K645" s="16"/>
      <c r="L645" s="19"/>
      <c r="M645" s="19"/>
      <c r="N645" s="19"/>
      <c r="O645" s="19"/>
      <c r="P645" s="19"/>
      <c r="Q645" s="19"/>
      <c r="R645" s="19"/>
      <c r="S645" s="19"/>
      <c r="T645" s="19"/>
      <c r="U645" s="19"/>
      <c r="V645" s="19"/>
      <c r="W645" s="19"/>
      <c r="X645" s="19"/>
      <c r="Y645" s="19"/>
      <c r="Z645" s="19"/>
      <c r="AA645" s="19"/>
      <c r="AB645" s="19"/>
    </row>
    <row r="646" spans="1:28" ht="13" x14ac:dyDescent="0.15">
      <c r="A646" s="19"/>
      <c r="B646" s="19"/>
      <c r="C646" s="19"/>
      <c r="D646" s="19"/>
      <c r="E646" s="16"/>
      <c r="F646" s="16"/>
      <c r="G646" s="16"/>
      <c r="H646" s="16"/>
      <c r="I646" s="16"/>
      <c r="J646" s="16"/>
      <c r="K646" s="16"/>
      <c r="L646" s="19"/>
      <c r="M646" s="19"/>
      <c r="N646" s="19"/>
      <c r="O646" s="19"/>
      <c r="P646" s="19"/>
      <c r="Q646" s="19"/>
      <c r="R646" s="19"/>
      <c r="S646" s="19"/>
      <c r="T646" s="19"/>
      <c r="U646" s="19"/>
      <c r="V646" s="19"/>
      <c r="W646" s="19"/>
      <c r="X646" s="19"/>
      <c r="Y646" s="19"/>
      <c r="Z646" s="19"/>
      <c r="AA646" s="19"/>
      <c r="AB646" s="19"/>
    </row>
    <row r="647" spans="1:28" ht="13" x14ac:dyDescent="0.15">
      <c r="A647" s="19"/>
      <c r="B647" s="19"/>
      <c r="C647" s="19"/>
      <c r="D647" s="19"/>
      <c r="E647" s="16"/>
      <c r="F647" s="16"/>
      <c r="G647" s="16"/>
      <c r="H647" s="16"/>
      <c r="I647" s="16"/>
      <c r="J647" s="16"/>
      <c r="K647" s="16"/>
      <c r="L647" s="19"/>
      <c r="M647" s="19"/>
      <c r="N647" s="19"/>
      <c r="O647" s="19"/>
      <c r="P647" s="19"/>
      <c r="Q647" s="19"/>
      <c r="R647" s="19"/>
      <c r="S647" s="19"/>
      <c r="T647" s="19"/>
      <c r="U647" s="19"/>
      <c r="V647" s="19"/>
      <c r="W647" s="19"/>
      <c r="X647" s="19"/>
      <c r="Y647" s="19"/>
      <c r="Z647" s="19"/>
      <c r="AA647" s="19"/>
      <c r="AB647" s="19"/>
    </row>
    <row r="648" spans="1:28" ht="13" x14ac:dyDescent="0.15">
      <c r="A648" s="19"/>
      <c r="B648" s="19"/>
      <c r="C648" s="19"/>
      <c r="D648" s="19"/>
      <c r="E648" s="16"/>
      <c r="F648" s="16"/>
      <c r="G648" s="16"/>
      <c r="H648" s="16"/>
      <c r="I648" s="16"/>
      <c r="J648" s="16"/>
      <c r="K648" s="16"/>
      <c r="L648" s="19"/>
      <c r="M648" s="19"/>
      <c r="N648" s="19"/>
      <c r="O648" s="19"/>
      <c r="P648" s="19"/>
      <c r="Q648" s="19"/>
      <c r="R648" s="19"/>
      <c r="S648" s="19"/>
      <c r="T648" s="19"/>
      <c r="U648" s="19"/>
      <c r="V648" s="19"/>
      <c r="W648" s="19"/>
      <c r="X648" s="19"/>
      <c r="Y648" s="19"/>
      <c r="Z648" s="19"/>
      <c r="AA648" s="19"/>
      <c r="AB648" s="19"/>
    </row>
    <row r="649" spans="1:28" ht="13" x14ac:dyDescent="0.15">
      <c r="A649" s="19"/>
      <c r="B649" s="19"/>
      <c r="C649" s="19"/>
      <c r="D649" s="19"/>
      <c r="E649" s="16"/>
      <c r="F649" s="16"/>
      <c r="G649" s="16"/>
      <c r="H649" s="16"/>
      <c r="I649" s="16"/>
      <c r="J649" s="16"/>
      <c r="K649" s="16"/>
      <c r="L649" s="19"/>
      <c r="M649" s="19"/>
      <c r="N649" s="19"/>
      <c r="O649" s="19"/>
      <c r="P649" s="19"/>
      <c r="Q649" s="19"/>
      <c r="R649" s="19"/>
      <c r="S649" s="19"/>
      <c r="T649" s="19"/>
      <c r="U649" s="19"/>
      <c r="V649" s="19"/>
      <c r="W649" s="19"/>
      <c r="X649" s="19"/>
      <c r="Y649" s="19"/>
      <c r="Z649" s="19"/>
      <c r="AA649" s="19"/>
      <c r="AB649" s="19"/>
    </row>
    <row r="650" spans="1:28" ht="13" x14ac:dyDescent="0.15">
      <c r="A650" s="19"/>
      <c r="B650" s="19"/>
      <c r="C650" s="19"/>
      <c r="D650" s="19"/>
      <c r="E650" s="16"/>
      <c r="F650" s="16"/>
      <c r="G650" s="16"/>
      <c r="H650" s="16"/>
      <c r="I650" s="16"/>
      <c r="J650" s="16"/>
      <c r="K650" s="16"/>
      <c r="L650" s="19"/>
      <c r="M650" s="19"/>
      <c r="N650" s="19"/>
      <c r="O650" s="19"/>
      <c r="P650" s="19"/>
      <c r="Q650" s="19"/>
      <c r="R650" s="19"/>
      <c r="S650" s="19"/>
      <c r="T650" s="19"/>
      <c r="U650" s="19"/>
      <c r="V650" s="19"/>
      <c r="W650" s="19"/>
      <c r="X650" s="19"/>
      <c r="Y650" s="19"/>
      <c r="Z650" s="19"/>
      <c r="AA650" s="19"/>
      <c r="AB650" s="19"/>
    </row>
    <row r="651" spans="1:28" ht="13" x14ac:dyDescent="0.15">
      <c r="A651" s="19"/>
      <c r="B651" s="19"/>
      <c r="C651" s="19"/>
      <c r="D651" s="19"/>
      <c r="E651" s="16"/>
      <c r="F651" s="16"/>
      <c r="G651" s="16"/>
      <c r="H651" s="16"/>
      <c r="I651" s="16"/>
      <c r="J651" s="16"/>
      <c r="K651" s="16"/>
      <c r="L651" s="19"/>
      <c r="M651" s="19"/>
      <c r="N651" s="19"/>
      <c r="O651" s="19"/>
      <c r="P651" s="19"/>
      <c r="Q651" s="19"/>
      <c r="R651" s="19"/>
      <c r="S651" s="19"/>
      <c r="T651" s="19"/>
      <c r="U651" s="19"/>
      <c r="V651" s="19"/>
      <c r="W651" s="19"/>
      <c r="X651" s="19"/>
      <c r="Y651" s="19"/>
      <c r="Z651" s="19"/>
      <c r="AA651" s="19"/>
      <c r="AB651" s="19"/>
    </row>
    <row r="652" spans="1:28" ht="13" x14ac:dyDescent="0.15">
      <c r="A652" s="19"/>
      <c r="B652" s="19"/>
      <c r="C652" s="19"/>
      <c r="D652" s="19"/>
      <c r="E652" s="16"/>
      <c r="F652" s="16"/>
      <c r="G652" s="16"/>
      <c r="H652" s="16"/>
      <c r="I652" s="16"/>
      <c r="J652" s="16"/>
      <c r="K652" s="16"/>
      <c r="L652" s="19"/>
      <c r="M652" s="19"/>
      <c r="N652" s="19"/>
      <c r="O652" s="19"/>
      <c r="P652" s="19"/>
      <c r="Q652" s="19"/>
      <c r="R652" s="19"/>
      <c r="S652" s="19"/>
      <c r="T652" s="19"/>
      <c r="U652" s="19"/>
      <c r="V652" s="19"/>
      <c r="W652" s="19"/>
      <c r="X652" s="19"/>
      <c r="Y652" s="19"/>
      <c r="Z652" s="19"/>
      <c r="AA652" s="19"/>
      <c r="AB652" s="19"/>
    </row>
    <row r="653" spans="1:28" ht="13" x14ac:dyDescent="0.15">
      <c r="A653" s="19"/>
      <c r="B653" s="19"/>
      <c r="C653" s="19"/>
      <c r="D653" s="19"/>
      <c r="E653" s="16"/>
      <c r="F653" s="16"/>
      <c r="G653" s="16"/>
      <c r="H653" s="16"/>
      <c r="I653" s="16"/>
      <c r="J653" s="16"/>
      <c r="K653" s="16"/>
      <c r="L653" s="19"/>
      <c r="M653" s="19"/>
      <c r="N653" s="19"/>
      <c r="O653" s="19"/>
      <c r="P653" s="19"/>
      <c r="Q653" s="19"/>
      <c r="R653" s="19"/>
      <c r="S653" s="19"/>
      <c r="T653" s="19"/>
      <c r="U653" s="19"/>
      <c r="V653" s="19"/>
      <c r="W653" s="19"/>
      <c r="X653" s="19"/>
      <c r="Y653" s="19"/>
      <c r="Z653" s="19"/>
      <c r="AA653" s="19"/>
      <c r="AB653" s="19"/>
    </row>
    <row r="654" spans="1:28" ht="13" x14ac:dyDescent="0.15">
      <c r="A654" s="19"/>
      <c r="B654" s="19"/>
      <c r="C654" s="19"/>
      <c r="D654" s="19"/>
      <c r="E654" s="16"/>
      <c r="F654" s="16"/>
      <c r="G654" s="16"/>
      <c r="H654" s="16"/>
      <c r="I654" s="16"/>
      <c r="J654" s="16"/>
      <c r="K654" s="16"/>
      <c r="L654" s="19"/>
      <c r="M654" s="19"/>
      <c r="N654" s="19"/>
      <c r="O654" s="19"/>
      <c r="P654" s="19"/>
      <c r="Q654" s="19"/>
      <c r="R654" s="19"/>
      <c r="S654" s="19"/>
      <c r="T654" s="19"/>
      <c r="U654" s="19"/>
      <c r="V654" s="19"/>
      <c r="W654" s="19"/>
      <c r="X654" s="19"/>
      <c r="Y654" s="19"/>
      <c r="Z654" s="19"/>
      <c r="AA654" s="19"/>
      <c r="AB654" s="19"/>
    </row>
    <row r="655" spans="1:28" ht="13" x14ac:dyDescent="0.15">
      <c r="A655" s="19"/>
      <c r="B655" s="19"/>
      <c r="C655" s="19"/>
      <c r="D655" s="19"/>
      <c r="E655" s="16"/>
      <c r="F655" s="16"/>
      <c r="G655" s="16"/>
      <c r="H655" s="16"/>
      <c r="I655" s="16"/>
      <c r="J655" s="16"/>
      <c r="K655" s="16"/>
      <c r="L655" s="19"/>
      <c r="M655" s="19"/>
      <c r="N655" s="19"/>
      <c r="O655" s="19"/>
      <c r="P655" s="19"/>
      <c r="Q655" s="19"/>
      <c r="R655" s="19"/>
      <c r="S655" s="19"/>
      <c r="T655" s="19"/>
      <c r="U655" s="19"/>
      <c r="V655" s="19"/>
      <c r="W655" s="19"/>
      <c r="X655" s="19"/>
      <c r="Y655" s="19"/>
      <c r="Z655" s="19"/>
      <c r="AA655" s="19"/>
      <c r="AB655" s="19"/>
    </row>
    <row r="656" spans="1:28" ht="13" x14ac:dyDescent="0.15">
      <c r="A656" s="19"/>
      <c r="B656" s="19"/>
      <c r="C656" s="19"/>
      <c r="D656" s="19"/>
      <c r="E656" s="16"/>
      <c r="F656" s="16"/>
      <c r="G656" s="16"/>
      <c r="H656" s="16"/>
      <c r="I656" s="16"/>
      <c r="J656" s="16"/>
      <c r="K656" s="16"/>
      <c r="L656" s="19"/>
      <c r="M656" s="19"/>
      <c r="N656" s="19"/>
      <c r="O656" s="19"/>
      <c r="P656" s="19"/>
      <c r="Q656" s="19"/>
      <c r="R656" s="19"/>
      <c r="S656" s="19"/>
      <c r="T656" s="19"/>
      <c r="U656" s="19"/>
      <c r="V656" s="19"/>
      <c r="W656" s="19"/>
      <c r="X656" s="19"/>
      <c r="Y656" s="19"/>
      <c r="Z656" s="19"/>
      <c r="AA656" s="19"/>
      <c r="AB656" s="19"/>
    </row>
    <row r="657" spans="1:28" ht="13" x14ac:dyDescent="0.15">
      <c r="A657" s="19"/>
      <c r="B657" s="19"/>
      <c r="C657" s="19"/>
      <c r="D657" s="19"/>
      <c r="E657" s="16"/>
      <c r="F657" s="16"/>
      <c r="G657" s="16"/>
      <c r="H657" s="16"/>
      <c r="I657" s="16"/>
      <c r="J657" s="16"/>
      <c r="K657" s="16"/>
      <c r="L657" s="19"/>
      <c r="M657" s="19"/>
      <c r="N657" s="19"/>
      <c r="O657" s="19"/>
      <c r="P657" s="19"/>
      <c r="Q657" s="19"/>
      <c r="R657" s="19"/>
      <c r="S657" s="19"/>
      <c r="T657" s="19"/>
      <c r="U657" s="19"/>
      <c r="V657" s="19"/>
      <c r="W657" s="19"/>
      <c r="X657" s="19"/>
      <c r="Y657" s="19"/>
      <c r="Z657" s="19"/>
      <c r="AA657" s="19"/>
      <c r="AB657" s="19"/>
    </row>
    <row r="658" spans="1:28" ht="13" x14ac:dyDescent="0.15">
      <c r="A658" s="19"/>
      <c r="B658" s="19"/>
      <c r="C658" s="19"/>
      <c r="D658" s="19"/>
      <c r="E658" s="16"/>
      <c r="F658" s="16"/>
      <c r="G658" s="16"/>
      <c r="H658" s="16"/>
      <c r="I658" s="16"/>
      <c r="J658" s="16"/>
      <c r="K658" s="16"/>
      <c r="L658" s="19"/>
      <c r="M658" s="19"/>
      <c r="N658" s="19"/>
      <c r="O658" s="19"/>
      <c r="P658" s="19"/>
      <c r="Q658" s="19"/>
      <c r="R658" s="19"/>
      <c r="S658" s="19"/>
      <c r="T658" s="19"/>
      <c r="U658" s="19"/>
      <c r="V658" s="19"/>
      <c r="W658" s="19"/>
      <c r="X658" s="19"/>
      <c r="Y658" s="19"/>
      <c r="Z658" s="19"/>
      <c r="AA658" s="19"/>
      <c r="AB658" s="19"/>
    </row>
    <row r="659" spans="1:28" ht="13" x14ac:dyDescent="0.15">
      <c r="A659" s="19"/>
      <c r="B659" s="19"/>
      <c r="C659" s="19"/>
      <c r="D659" s="19"/>
      <c r="E659" s="16"/>
      <c r="F659" s="16"/>
      <c r="G659" s="16"/>
      <c r="H659" s="16"/>
      <c r="I659" s="16"/>
      <c r="J659" s="16"/>
      <c r="K659" s="16"/>
      <c r="L659" s="19"/>
      <c r="M659" s="19"/>
      <c r="N659" s="19"/>
      <c r="O659" s="19"/>
      <c r="P659" s="19"/>
      <c r="Q659" s="19"/>
      <c r="R659" s="19"/>
      <c r="S659" s="19"/>
      <c r="T659" s="19"/>
      <c r="U659" s="19"/>
      <c r="V659" s="19"/>
      <c r="W659" s="19"/>
      <c r="X659" s="19"/>
      <c r="Y659" s="19"/>
      <c r="Z659" s="19"/>
      <c r="AA659" s="19"/>
      <c r="AB659" s="19"/>
    </row>
    <row r="660" spans="1:28" ht="13" x14ac:dyDescent="0.15">
      <c r="A660" s="19"/>
      <c r="B660" s="19"/>
      <c r="C660" s="19"/>
      <c r="D660" s="19"/>
      <c r="E660" s="16"/>
      <c r="F660" s="16"/>
      <c r="G660" s="16"/>
      <c r="H660" s="16"/>
      <c r="I660" s="16"/>
      <c r="J660" s="16"/>
      <c r="K660" s="16"/>
      <c r="L660" s="19"/>
      <c r="M660" s="19"/>
      <c r="N660" s="19"/>
      <c r="O660" s="19"/>
      <c r="P660" s="19"/>
      <c r="Q660" s="19"/>
      <c r="R660" s="19"/>
      <c r="S660" s="19"/>
      <c r="T660" s="19"/>
      <c r="U660" s="19"/>
      <c r="V660" s="19"/>
      <c r="W660" s="19"/>
      <c r="X660" s="19"/>
      <c r="Y660" s="19"/>
      <c r="Z660" s="19"/>
      <c r="AA660" s="19"/>
      <c r="AB660" s="19"/>
    </row>
    <row r="661" spans="1:28" ht="13" x14ac:dyDescent="0.15">
      <c r="A661" s="19"/>
      <c r="B661" s="19"/>
      <c r="C661" s="19"/>
      <c r="D661" s="19"/>
      <c r="E661" s="16"/>
      <c r="F661" s="16"/>
      <c r="G661" s="16"/>
      <c r="H661" s="16"/>
      <c r="I661" s="16"/>
      <c r="J661" s="16"/>
      <c r="K661" s="16"/>
      <c r="L661" s="19"/>
      <c r="M661" s="19"/>
      <c r="N661" s="19"/>
      <c r="O661" s="19"/>
      <c r="P661" s="19"/>
      <c r="Q661" s="19"/>
      <c r="R661" s="19"/>
      <c r="S661" s="19"/>
      <c r="T661" s="19"/>
      <c r="U661" s="19"/>
      <c r="V661" s="19"/>
      <c r="W661" s="19"/>
      <c r="X661" s="19"/>
      <c r="Y661" s="19"/>
      <c r="Z661" s="19"/>
      <c r="AA661" s="19"/>
      <c r="AB661" s="19"/>
    </row>
    <row r="662" spans="1:28" ht="13" x14ac:dyDescent="0.15">
      <c r="A662" s="19"/>
      <c r="B662" s="19"/>
      <c r="C662" s="19"/>
      <c r="D662" s="19"/>
      <c r="E662" s="16"/>
      <c r="F662" s="16"/>
      <c r="G662" s="16"/>
      <c r="H662" s="16"/>
      <c r="I662" s="16"/>
      <c r="J662" s="16"/>
      <c r="K662" s="16"/>
      <c r="L662" s="19"/>
      <c r="M662" s="19"/>
      <c r="N662" s="19"/>
      <c r="O662" s="19"/>
      <c r="P662" s="19"/>
      <c r="Q662" s="19"/>
      <c r="R662" s="19"/>
      <c r="S662" s="19"/>
      <c r="T662" s="19"/>
      <c r="U662" s="19"/>
      <c r="V662" s="19"/>
      <c r="W662" s="19"/>
      <c r="X662" s="19"/>
      <c r="Y662" s="19"/>
      <c r="Z662" s="19"/>
      <c r="AA662" s="19"/>
      <c r="AB662" s="19"/>
    </row>
    <row r="663" spans="1:28" ht="13" x14ac:dyDescent="0.15">
      <c r="A663" s="19"/>
      <c r="B663" s="19"/>
      <c r="C663" s="19"/>
      <c r="D663" s="19"/>
      <c r="E663" s="16"/>
      <c r="F663" s="16"/>
      <c r="G663" s="16"/>
      <c r="H663" s="16"/>
      <c r="I663" s="16"/>
      <c r="J663" s="16"/>
      <c r="K663" s="16"/>
      <c r="L663" s="19"/>
      <c r="M663" s="19"/>
      <c r="N663" s="19"/>
      <c r="O663" s="19"/>
      <c r="P663" s="19"/>
      <c r="Q663" s="19"/>
      <c r="R663" s="19"/>
      <c r="S663" s="19"/>
      <c r="T663" s="19"/>
      <c r="U663" s="19"/>
      <c r="V663" s="19"/>
      <c r="W663" s="19"/>
      <c r="X663" s="19"/>
      <c r="Y663" s="19"/>
      <c r="Z663" s="19"/>
      <c r="AA663" s="19"/>
      <c r="AB663" s="19"/>
    </row>
    <row r="664" spans="1:28" ht="13" x14ac:dyDescent="0.15">
      <c r="A664" s="19"/>
      <c r="B664" s="19"/>
      <c r="C664" s="19"/>
      <c r="D664" s="19"/>
      <c r="E664" s="16"/>
      <c r="F664" s="16"/>
      <c r="G664" s="16"/>
      <c r="H664" s="16"/>
      <c r="I664" s="16"/>
      <c r="J664" s="16"/>
      <c r="K664" s="16"/>
      <c r="L664" s="19"/>
      <c r="M664" s="19"/>
      <c r="N664" s="19"/>
      <c r="O664" s="19"/>
      <c r="P664" s="19"/>
      <c r="Q664" s="19"/>
      <c r="R664" s="19"/>
      <c r="S664" s="19"/>
      <c r="T664" s="19"/>
      <c r="U664" s="19"/>
      <c r="V664" s="19"/>
      <c r="W664" s="19"/>
      <c r="X664" s="19"/>
      <c r="Y664" s="19"/>
      <c r="Z664" s="19"/>
      <c r="AA664" s="19"/>
      <c r="AB664" s="19"/>
    </row>
    <row r="665" spans="1:28" ht="13" x14ac:dyDescent="0.15">
      <c r="A665" s="19"/>
      <c r="B665" s="19"/>
      <c r="C665" s="19"/>
      <c r="D665" s="19"/>
      <c r="E665" s="16"/>
      <c r="F665" s="16"/>
      <c r="G665" s="16"/>
      <c r="H665" s="16"/>
      <c r="I665" s="16"/>
      <c r="J665" s="16"/>
      <c r="K665" s="16"/>
      <c r="L665" s="19"/>
      <c r="M665" s="19"/>
      <c r="N665" s="19"/>
      <c r="O665" s="19"/>
      <c r="P665" s="19"/>
      <c r="Q665" s="19"/>
      <c r="R665" s="19"/>
      <c r="S665" s="19"/>
      <c r="T665" s="19"/>
      <c r="U665" s="19"/>
      <c r="V665" s="19"/>
      <c r="W665" s="19"/>
      <c r="X665" s="19"/>
      <c r="Y665" s="19"/>
      <c r="Z665" s="19"/>
      <c r="AA665" s="19"/>
      <c r="AB665" s="19"/>
    </row>
    <row r="666" spans="1:28" ht="13" x14ac:dyDescent="0.15">
      <c r="A666" s="19"/>
      <c r="B666" s="19"/>
      <c r="C666" s="19"/>
      <c r="D666" s="19"/>
      <c r="E666" s="16"/>
      <c r="F666" s="16"/>
      <c r="G666" s="16"/>
      <c r="H666" s="16"/>
      <c r="I666" s="16"/>
      <c r="J666" s="16"/>
      <c r="K666" s="16"/>
      <c r="L666" s="19"/>
      <c r="M666" s="19"/>
      <c r="N666" s="19"/>
      <c r="O666" s="19"/>
      <c r="P666" s="19"/>
      <c r="Q666" s="19"/>
      <c r="R666" s="19"/>
      <c r="S666" s="19"/>
      <c r="T666" s="19"/>
      <c r="U666" s="19"/>
      <c r="V666" s="19"/>
      <c r="W666" s="19"/>
      <c r="X666" s="19"/>
      <c r="Y666" s="19"/>
      <c r="Z666" s="19"/>
      <c r="AA666" s="19"/>
      <c r="AB666" s="19"/>
    </row>
    <row r="667" spans="1:28" ht="13" x14ac:dyDescent="0.15">
      <c r="A667" s="19"/>
      <c r="B667" s="19"/>
      <c r="C667" s="19"/>
      <c r="D667" s="19"/>
      <c r="E667" s="16"/>
      <c r="F667" s="16"/>
      <c r="G667" s="16"/>
      <c r="H667" s="16"/>
      <c r="I667" s="16"/>
      <c r="J667" s="16"/>
      <c r="K667" s="16"/>
      <c r="L667" s="19"/>
      <c r="M667" s="19"/>
      <c r="N667" s="19"/>
      <c r="O667" s="19"/>
      <c r="P667" s="19"/>
      <c r="Q667" s="19"/>
      <c r="R667" s="19"/>
      <c r="S667" s="19"/>
      <c r="T667" s="19"/>
      <c r="U667" s="19"/>
      <c r="V667" s="19"/>
      <c r="W667" s="19"/>
      <c r="X667" s="19"/>
      <c r="Y667" s="19"/>
      <c r="Z667" s="19"/>
      <c r="AA667" s="19"/>
      <c r="AB667" s="19"/>
    </row>
    <row r="668" spans="1:28" ht="13" x14ac:dyDescent="0.15">
      <c r="A668" s="19"/>
      <c r="B668" s="19"/>
      <c r="C668" s="19"/>
      <c r="D668" s="19"/>
      <c r="E668" s="16"/>
      <c r="F668" s="16"/>
      <c r="G668" s="16"/>
      <c r="H668" s="16"/>
      <c r="I668" s="16"/>
      <c r="J668" s="16"/>
      <c r="K668" s="16"/>
      <c r="L668" s="19"/>
      <c r="M668" s="19"/>
      <c r="N668" s="19"/>
      <c r="O668" s="19"/>
      <c r="P668" s="19"/>
      <c r="Q668" s="19"/>
      <c r="R668" s="19"/>
      <c r="S668" s="19"/>
      <c r="T668" s="19"/>
      <c r="U668" s="19"/>
      <c r="V668" s="19"/>
      <c r="W668" s="19"/>
      <c r="X668" s="19"/>
      <c r="Y668" s="19"/>
      <c r="Z668" s="19"/>
      <c r="AA668" s="19"/>
      <c r="AB668" s="19"/>
    </row>
    <row r="669" spans="1:28" ht="13" x14ac:dyDescent="0.15">
      <c r="A669" s="19"/>
      <c r="B669" s="19"/>
      <c r="C669" s="19"/>
      <c r="D669" s="19"/>
      <c r="E669" s="16"/>
      <c r="F669" s="16"/>
      <c r="G669" s="16"/>
      <c r="H669" s="16"/>
      <c r="I669" s="16"/>
      <c r="J669" s="16"/>
      <c r="K669" s="16"/>
      <c r="L669" s="19"/>
      <c r="M669" s="19"/>
      <c r="N669" s="19"/>
      <c r="O669" s="19"/>
      <c r="P669" s="19"/>
      <c r="Q669" s="19"/>
      <c r="R669" s="19"/>
      <c r="S669" s="19"/>
      <c r="T669" s="19"/>
      <c r="U669" s="19"/>
      <c r="V669" s="19"/>
      <c r="W669" s="19"/>
      <c r="X669" s="19"/>
      <c r="Y669" s="19"/>
      <c r="Z669" s="19"/>
      <c r="AA669" s="19"/>
      <c r="AB669" s="19"/>
    </row>
    <row r="670" spans="1:28" ht="13" x14ac:dyDescent="0.15">
      <c r="A670" s="19"/>
      <c r="B670" s="19"/>
      <c r="C670" s="19"/>
      <c r="D670" s="19"/>
      <c r="E670" s="16"/>
      <c r="F670" s="16"/>
      <c r="G670" s="16"/>
      <c r="H670" s="16"/>
      <c r="I670" s="16"/>
      <c r="J670" s="16"/>
      <c r="K670" s="16"/>
      <c r="L670" s="19"/>
      <c r="M670" s="19"/>
      <c r="N670" s="19"/>
      <c r="O670" s="19"/>
      <c r="P670" s="19"/>
      <c r="Q670" s="19"/>
      <c r="R670" s="19"/>
      <c r="S670" s="19"/>
      <c r="T670" s="19"/>
      <c r="U670" s="19"/>
      <c r="V670" s="19"/>
      <c r="W670" s="19"/>
      <c r="X670" s="19"/>
      <c r="Y670" s="19"/>
      <c r="Z670" s="19"/>
      <c r="AA670" s="19"/>
      <c r="AB670" s="19"/>
    </row>
    <row r="671" spans="1:28" ht="13" x14ac:dyDescent="0.15">
      <c r="A671" s="19"/>
      <c r="B671" s="19"/>
      <c r="C671" s="19"/>
      <c r="D671" s="19"/>
      <c r="E671" s="16"/>
      <c r="F671" s="16"/>
      <c r="G671" s="16"/>
      <c r="H671" s="16"/>
      <c r="I671" s="16"/>
      <c r="J671" s="16"/>
      <c r="K671" s="16"/>
      <c r="L671" s="19"/>
      <c r="M671" s="19"/>
      <c r="N671" s="19"/>
      <c r="O671" s="19"/>
      <c r="P671" s="19"/>
      <c r="Q671" s="19"/>
      <c r="R671" s="19"/>
      <c r="S671" s="19"/>
      <c r="T671" s="19"/>
      <c r="U671" s="19"/>
      <c r="V671" s="19"/>
      <c r="W671" s="19"/>
      <c r="X671" s="19"/>
      <c r="Y671" s="19"/>
      <c r="Z671" s="19"/>
      <c r="AA671" s="19"/>
      <c r="AB671" s="19"/>
    </row>
    <row r="672" spans="1:28" ht="13" x14ac:dyDescent="0.15">
      <c r="A672" s="19"/>
      <c r="B672" s="19"/>
      <c r="C672" s="19"/>
      <c r="D672" s="19"/>
      <c r="E672" s="16"/>
      <c r="F672" s="16"/>
      <c r="G672" s="16"/>
      <c r="H672" s="16"/>
      <c r="I672" s="16"/>
      <c r="J672" s="16"/>
      <c r="K672" s="16"/>
      <c r="L672" s="19"/>
      <c r="M672" s="19"/>
      <c r="N672" s="19"/>
      <c r="O672" s="19"/>
      <c r="P672" s="19"/>
      <c r="Q672" s="19"/>
      <c r="R672" s="19"/>
      <c r="S672" s="19"/>
      <c r="T672" s="19"/>
      <c r="U672" s="19"/>
      <c r="V672" s="19"/>
      <c r="W672" s="19"/>
      <c r="X672" s="19"/>
      <c r="Y672" s="19"/>
      <c r="Z672" s="19"/>
      <c r="AA672" s="19"/>
      <c r="AB672" s="19"/>
    </row>
    <row r="673" spans="1:28" ht="13" x14ac:dyDescent="0.15">
      <c r="A673" s="19"/>
      <c r="B673" s="19"/>
      <c r="C673" s="19"/>
      <c r="D673" s="19"/>
      <c r="E673" s="16"/>
      <c r="F673" s="16"/>
      <c r="G673" s="16"/>
      <c r="H673" s="16"/>
      <c r="I673" s="16"/>
      <c r="J673" s="16"/>
      <c r="K673" s="16"/>
      <c r="L673" s="19"/>
      <c r="M673" s="19"/>
      <c r="N673" s="19"/>
      <c r="O673" s="19"/>
      <c r="P673" s="19"/>
      <c r="Q673" s="19"/>
      <c r="R673" s="19"/>
      <c r="S673" s="19"/>
      <c r="T673" s="19"/>
      <c r="U673" s="19"/>
      <c r="V673" s="19"/>
      <c r="W673" s="19"/>
      <c r="X673" s="19"/>
      <c r="Y673" s="19"/>
      <c r="Z673" s="19"/>
      <c r="AA673" s="19"/>
      <c r="AB673" s="19"/>
    </row>
    <row r="674" spans="1:28" ht="13" x14ac:dyDescent="0.15">
      <c r="A674" s="19"/>
      <c r="B674" s="19"/>
      <c r="C674" s="19"/>
      <c r="D674" s="19"/>
      <c r="E674" s="16"/>
      <c r="F674" s="16"/>
      <c r="G674" s="16"/>
      <c r="H674" s="16"/>
      <c r="I674" s="16"/>
      <c r="J674" s="16"/>
      <c r="K674" s="16"/>
      <c r="L674" s="19"/>
      <c r="M674" s="19"/>
      <c r="N674" s="19"/>
      <c r="O674" s="19"/>
      <c r="P674" s="19"/>
      <c r="Q674" s="19"/>
      <c r="R674" s="19"/>
      <c r="S674" s="19"/>
      <c r="T674" s="19"/>
      <c r="U674" s="19"/>
      <c r="V674" s="19"/>
      <c r="W674" s="19"/>
      <c r="X674" s="19"/>
      <c r="Y674" s="19"/>
      <c r="Z674" s="19"/>
      <c r="AA674" s="19"/>
      <c r="AB674" s="19"/>
    </row>
    <row r="675" spans="1:28" ht="13" x14ac:dyDescent="0.15">
      <c r="A675" s="19"/>
      <c r="B675" s="19"/>
      <c r="C675" s="19"/>
      <c r="D675" s="19"/>
      <c r="E675" s="16"/>
      <c r="F675" s="16"/>
      <c r="G675" s="16"/>
      <c r="H675" s="16"/>
      <c r="I675" s="16"/>
      <c r="J675" s="16"/>
      <c r="K675" s="16"/>
      <c r="L675" s="19"/>
      <c r="M675" s="19"/>
      <c r="N675" s="19"/>
      <c r="O675" s="19"/>
      <c r="P675" s="19"/>
      <c r="Q675" s="19"/>
      <c r="R675" s="19"/>
      <c r="S675" s="19"/>
      <c r="T675" s="19"/>
      <c r="U675" s="19"/>
      <c r="V675" s="19"/>
      <c r="W675" s="19"/>
      <c r="X675" s="19"/>
      <c r="Y675" s="19"/>
      <c r="Z675" s="19"/>
      <c r="AA675" s="19"/>
      <c r="AB675" s="19"/>
    </row>
    <row r="676" spans="1:28" ht="13" x14ac:dyDescent="0.15">
      <c r="A676" s="19"/>
      <c r="B676" s="19"/>
      <c r="C676" s="19"/>
      <c r="D676" s="19"/>
      <c r="E676" s="16"/>
      <c r="F676" s="16"/>
      <c r="G676" s="16"/>
      <c r="H676" s="16"/>
      <c r="I676" s="16"/>
      <c r="J676" s="16"/>
      <c r="K676" s="16"/>
      <c r="L676" s="19"/>
      <c r="M676" s="19"/>
      <c r="N676" s="19"/>
      <c r="O676" s="19"/>
      <c r="P676" s="19"/>
      <c r="Q676" s="19"/>
      <c r="R676" s="19"/>
      <c r="S676" s="19"/>
      <c r="T676" s="19"/>
      <c r="U676" s="19"/>
      <c r="V676" s="19"/>
      <c r="W676" s="19"/>
      <c r="X676" s="19"/>
      <c r="Y676" s="19"/>
      <c r="Z676" s="19"/>
      <c r="AA676" s="19"/>
      <c r="AB676" s="19"/>
    </row>
    <row r="677" spans="1:28" ht="13" x14ac:dyDescent="0.15">
      <c r="A677" s="19"/>
      <c r="B677" s="19"/>
      <c r="C677" s="19"/>
      <c r="D677" s="19"/>
      <c r="E677" s="16"/>
      <c r="F677" s="16"/>
      <c r="G677" s="16"/>
      <c r="H677" s="16"/>
      <c r="I677" s="16"/>
      <c r="J677" s="16"/>
      <c r="K677" s="16"/>
      <c r="L677" s="19"/>
      <c r="M677" s="19"/>
      <c r="N677" s="19"/>
      <c r="O677" s="19"/>
      <c r="P677" s="19"/>
      <c r="Q677" s="19"/>
      <c r="R677" s="19"/>
      <c r="S677" s="19"/>
      <c r="T677" s="19"/>
      <c r="U677" s="19"/>
      <c r="V677" s="19"/>
      <c r="W677" s="19"/>
      <c r="X677" s="19"/>
      <c r="Y677" s="19"/>
      <c r="Z677" s="19"/>
      <c r="AA677" s="19"/>
      <c r="AB677" s="19"/>
    </row>
    <row r="678" spans="1:28" ht="13" x14ac:dyDescent="0.15">
      <c r="A678" s="19"/>
      <c r="B678" s="19"/>
      <c r="C678" s="19"/>
      <c r="D678" s="19"/>
      <c r="E678" s="16"/>
      <c r="F678" s="16"/>
      <c r="G678" s="16"/>
      <c r="H678" s="16"/>
      <c r="I678" s="16"/>
      <c r="J678" s="16"/>
      <c r="K678" s="16"/>
      <c r="L678" s="19"/>
      <c r="M678" s="19"/>
      <c r="N678" s="19"/>
      <c r="O678" s="19"/>
      <c r="P678" s="19"/>
      <c r="Q678" s="19"/>
      <c r="R678" s="19"/>
      <c r="S678" s="19"/>
      <c r="T678" s="19"/>
      <c r="U678" s="19"/>
      <c r="V678" s="19"/>
      <c r="W678" s="19"/>
      <c r="X678" s="19"/>
      <c r="Y678" s="19"/>
      <c r="Z678" s="19"/>
      <c r="AA678" s="19"/>
      <c r="AB678" s="19"/>
    </row>
    <row r="679" spans="1:28" ht="13" x14ac:dyDescent="0.15">
      <c r="A679" s="19"/>
      <c r="B679" s="19"/>
      <c r="C679" s="19"/>
      <c r="D679" s="19"/>
      <c r="E679" s="16"/>
      <c r="F679" s="16"/>
      <c r="G679" s="16"/>
      <c r="H679" s="16"/>
      <c r="I679" s="16"/>
      <c r="J679" s="16"/>
      <c r="K679" s="16"/>
      <c r="L679" s="19"/>
      <c r="M679" s="19"/>
      <c r="N679" s="19"/>
      <c r="O679" s="19"/>
      <c r="P679" s="19"/>
      <c r="Q679" s="19"/>
      <c r="R679" s="19"/>
      <c r="S679" s="19"/>
      <c r="T679" s="19"/>
      <c r="U679" s="19"/>
      <c r="V679" s="19"/>
      <c r="W679" s="19"/>
      <c r="X679" s="19"/>
      <c r="Y679" s="19"/>
      <c r="Z679" s="19"/>
      <c r="AA679" s="19"/>
      <c r="AB679" s="19"/>
    </row>
    <row r="680" spans="1:28" ht="13" x14ac:dyDescent="0.15">
      <c r="A680" s="19"/>
      <c r="B680" s="19"/>
      <c r="C680" s="19"/>
      <c r="D680" s="19"/>
      <c r="E680" s="16"/>
      <c r="F680" s="16"/>
      <c r="G680" s="16"/>
      <c r="H680" s="16"/>
      <c r="I680" s="16"/>
      <c r="J680" s="16"/>
      <c r="K680" s="16"/>
      <c r="L680" s="19"/>
      <c r="M680" s="19"/>
      <c r="N680" s="19"/>
      <c r="O680" s="19"/>
      <c r="P680" s="19"/>
      <c r="Q680" s="19"/>
      <c r="R680" s="19"/>
      <c r="S680" s="19"/>
      <c r="T680" s="19"/>
      <c r="U680" s="19"/>
      <c r="V680" s="19"/>
      <c r="W680" s="19"/>
      <c r="X680" s="19"/>
      <c r="Y680" s="19"/>
      <c r="Z680" s="19"/>
      <c r="AA680" s="19"/>
      <c r="AB680" s="19"/>
    </row>
    <row r="681" spans="1:28" ht="13" x14ac:dyDescent="0.15">
      <c r="A681" s="19"/>
      <c r="B681" s="19"/>
      <c r="C681" s="19"/>
      <c r="D681" s="19"/>
      <c r="E681" s="16"/>
      <c r="F681" s="16"/>
      <c r="G681" s="16"/>
      <c r="H681" s="16"/>
      <c r="I681" s="16"/>
      <c r="J681" s="16"/>
      <c r="K681" s="16"/>
      <c r="L681" s="19"/>
      <c r="M681" s="19"/>
      <c r="N681" s="19"/>
      <c r="O681" s="19"/>
      <c r="P681" s="19"/>
      <c r="Q681" s="19"/>
      <c r="R681" s="19"/>
      <c r="S681" s="19"/>
      <c r="T681" s="19"/>
      <c r="U681" s="19"/>
      <c r="V681" s="19"/>
      <c r="W681" s="19"/>
      <c r="X681" s="19"/>
      <c r="Y681" s="19"/>
      <c r="Z681" s="19"/>
      <c r="AA681" s="19"/>
      <c r="AB681" s="19"/>
    </row>
    <row r="682" spans="1:28" ht="13" x14ac:dyDescent="0.15">
      <c r="A682" s="19"/>
      <c r="B682" s="19"/>
      <c r="C682" s="19"/>
      <c r="D682" s="19"/>
      <c r="E682" s="16"/>
      <c r="F682" s="16"/>
      <c r="G682" s="16"/>
      <c r="H682" s="16"/>
      <c r="I682" s="16"/>
      <c r="J682" s="16"/>
      <c r="K682" s="16"/>
      <c r="L682" s="19"/>
      <c r="M682" s="19"/>
      <c r="N682" s="19"/>
      <c r="O682" s="19"/>
      <c r="P682" s="19"/>
      <c r="Q682" s="19"/>
      <c r="R682" s="19"/>
      <c r="S682" s="19"/>
      <c r="T682" s="19"/>
      <c r="U682" s="19"/>
      <c r="V682" s="19"/>
      <c r="W682" s="19"/>
      <c r="X682" s="19"/>
      <c r="Y682" s="19"/>
      <c r="Z682" s="19"/>
      <c r="AA682" s="19"/>
      <c r="AB682" s="19"/>
    </row>
    <row r="683" spans="1:28" ht="13" x14ac:dyDescent="0.15">
      <c r="A683" s="19"/>
      <c r="B683" s="19"/>
      <c r="C683" s="19"/>
      <c r="D683" s="19"/>
      <c r="E683" s="16"/>
      <c r="F683" s="16"/>
      <c r="G683" s="16"/>
      <c r="H683" s="16"/>
      <c r="I683" s="16"/>
      <c r="J683" s="16"/>
      <c r="K683" s="16"/>
      <c r="L683" s="19"/>
      <c r="M683" s="19"/>
      <c r="N683" s="19"/>
      <c r="O683" s="19"/>
      <c r="P683" s="19"/>
      <c r="Q683" s="19"/>
      <c r="R683" s="19"/>
      <c r="S683" s="19"/>
      <c r="T683" s="19"/>
      <c r="U683" s="19"/>
      <c r="V683" s="19"/>
      <c r="W683" s="19"/>
      <c r="X683" s="19"/>
      <c r="Y683" s="19"/>
      <c r="Z683" s="19"/>
      <c r="AA683" s="19"/>
      <c r="AB683" s="19"/>
    </row>
    <row r="684" spans="1:28" ht="13" x14ac:dyDescent="0.15">
      <c r="A684" s="19"/>
      <c r="B684" s="19"/>
      <c r="C684" s="19"/>
      <c r="D684" s="19"/>
      <c r="E684" s="16"/>
      <c r="F684" s="16"/>
      <c r="G684" s="16"/>
      <c r="H684" s="16"/>
      <c r="I684" s="16"/>
      <c r="J684" s="16"/>
      <c r="K684" s="16"/>
      <c r="L684" s="19"/>
      <c r="M684" s="19"/>
      <c r="N684" s="19"/>
      <c r="O684" s="19"/>
      <c r="P684" s="19"/>
      <c r="Q684" s="19"/>
      <c r="R684" s="19"/>
      <c r="S684" s="19"/>
      <c r="T684" s="19"/>
      <c r="U684" s="19"/>
      <c r="V684" s="19"/>
      <c r="W684" s="19"/>
      <c r="X684" s="19"/>
      <c r="Y684" s="19"/>
      <c r="Z684" s="19"/>
      <c r="AA684" s="19"/>
      <c r="AB684" s="19"/>
    </row>
    <row r="685" spans="1:28" ht="13" x14ac:dyDescent="0.15">
      <c r="A685" s="19"/>
      <c r="B685" s="19"/>
      <c r="C685" s="19"/>
      <c r="D685" s="19"/>
      <c r="E685" s="16"/>
      <c r="F685" s="16"/>
      <c r="G685" s="16"/>
      <c r="H685" s="16"/>
      <c r="I685" s="16"/>
      <c r="J685" s="16"/>
      <c r="K685" s="16"/>
      <c r="L685" s="19"/>
      <c r="M685" s="19"/>
      <c r="N685" s="19"/>
      <c r="O685" s="19"/>
      <c r="P685" s="19"/>
      <c r="Q685" s="19"/>
      <c r="R685" s="19"/>
      <c r="S685" s="19"/>
      <c r="T685" s="19"/>
      <c r="U685" s="19"/>
      <c r="V685" s="19"/>
      <c r="W685" s="19"/>
      <c r="X685" s="19"/>
      <c r="Y685" s="19"/>
      <c r="Z685" s="19"/>
      <c r="AA685" s="19"/>
      <c r="AB685" s="19"/>
    </row>
    <row r="686" spans="1:28" ht="13" x14ac:dyDescent="0.15">
      <c r="A686" s="19"/>
      <c r="B686" s="19"/>
      <c r="C686" s="19"/>
      <c r="D686" s="19"/>
      <c r="E686" s="16"/>
      <c r="F686" s="16"/>
      <c r="G686" s="16"/>
      <c r="H686" s="16"/>
      <c r="I686" s="16"/>
      <c r="J686" s="16"/>
      <c r="K686" s="16"/>
      <c r="L686" s="19"/>
      <c r="M686" s="19"/>
      <c r="N686" s="19"/>
      <c r="O686" s="19"/>
      <c r="P686" s="19"/>
      <c r="Q686" s="19"/>
      <c r="R686" s="19"/>
      <c r="S686" s="19"/>
      <c r="T686" s="19"/>
      <c r="U686" s="19"/>
      <c r="V686" s="19"/>
      <c r="W686" s="19"/>
      <c r="X686" s="19"/>
      <c r="Y686" s="19"/>
      <c r="Z686" s="19"/>
      <c r="AA686" s="19"/>
      <c r="AB686" s="19"/>
    </row>
    <row r="687" spans="1:28" ht="13" x14ac:dyDescent="0.15">
      <c r="A687" s="19"/>
      <c r="B687" s="19"/>
      <c r="C687" s="19"/>
      <c r="D687" s="19"/>
      <c r="E687" s="16"/>
      <c r="F687" s="16"/>
      <c r="G687" s="16"/>
      <c r="H687" s="16"/>
      <c r="I687" s="16"/>
      <c r="J687" s="16"/>
      <c r="K687" s="16"/>
      <c r="L687" s="19"/>
      <c r="M687" s="19"/>
      <c r="N687" s="19"/>
      <c r="O687" s="19"/>
      <c r="P687" s="19"/>
      <c r="Q687" s="19"/>
      <c r="R687" s="19"/>
      <c r="S687" s="19"/>
      <c r="T687" s="19"/>
      <c r="U687" s="19"/>
      <c r="V687" s="19"/>
      <c r="W687" s="19"/>
      <c r="X687" s="19"/>
      <c r="Y687" s="19"/>
      <c r="Z687" s="19"/>
      <c r="AA687" s="19"/>
      <c r="AB687" s="19"/>
    </row>
    <row r="688" spans="1:28" ht="13" x14ac:dyDescent="0.15">
      <c r="A688" s="19"/>
      <c r="B688" s="19"/>
      <c r="C688" s="19"/>
      <c r="D688" s="19"/>
      <c r="E688" s="16"/>
      <c r="F688" s="16"/>
      <c r="G688" s="16"/>
      <c r="H688" s="16"/>
      <c r="I688" s="16"/>
      <c r="J688" s="16"/>
      <c r="K688" s="16"/>
      <c r="L688" s="19"/>
      <c r="M688" s="19"/>
      <c r="N688" s="19"/>
      <c r="O688" s="19"/>
      <c r="P688" s="19"/>
      <c r="Q688" s="19"/>
      <c r="R688" s="19"/>
      <c r="S688" s="19"/>
      <c r="T688" s="19"/>
      <c r="U688" s="19"/>
      <c r="V688" s="19"/>
      <c r="W688" s="19"/>
      <c r="X688" s="19"/>
      <c r="Y688" s="19"/>
      <c r="Z688" s="19"/>
      <c r="AA688" s="19"/>
      <c r="AB688" s="19"/>
    </row>
    <row r="689" spans="1:28" ht="13" x14ac:dyDescent="0.15">
      <c r="A689" s="19"/>
      <c r="B689" s="19"/>
      <c r="C689" s="19"/>
      <c r="D689" s="19"/>
      <c r="E689" s="16"/>
      <c r="F689" s="16"/>
      <c r="G689" s="16"/>
      <c r="H689" s="16"/>
      <c r="I689" s="16"/>
      <c r="J689" s="16"/>
      <c r="K689" s="16"/>
      <c r="L689" s="19"/>
      <c r="M689" s="19"/>
      <c r="N689" s="19"/>
      <c r="O689" s="19"/>
      <c r="P689" s="19"/>
      <c r="Q689" s="19"/>
      <c r="R689" s="19"/>
      <c r="S689" s="19"/>
      <c r="T689" s="19"/>
      <c r="U689" s="19"/>
      <c r="V689" s="19"/>
      <c r="W689" s="19"/>
      <c r="X689" s="19"/>
      <c r="Y689" s="19"/>
      <c r="Z689" s="19"/>
      <c r="AA689" s="19"/>
      <c r="AB689" s="19"/>
    </row>
    <row r="690" spans="1:28" ht="13" x14ac:dyDescent="0.15">
      <c r="A690" s="19"/>
      <c r="B690" s="19"/>
      <c r="C690" s="19"/>
      <c r="D690" s="19"/>
      <c r="E690" s="16"/>
      <c r="F690" s="16"/>
      <c r="G690" s="16"/>
      <c r="H690" s="16"/>
      <c r="I690" s="16"/>
      <c r="J690" s="16"/>
      <c r="K690" s="16"/>
      <c r="L690" s="19"/>
      <c r="M690" s="19"/>
      <c r="N690" s="19"/>
      <c r="O690" s="19"/>
      <c r="P690" s="19"/>
      <c r="Q690" s="19"/>
      <c r="R690" s="19"/>
      <c r="S690" s="19"/>
      <c r="T690" s="19"/>
      <c r="U690" s="19"/>
      <c r="V690" s="19"/>
      <c r="W690" s="19"/>
      <c r="X690" s="19"/>
      <c r="Y690" s="19"/>
      <c r="Z690" s="19"/>
      <c r="AA690" s="19"/>
      <c r="AB690" s="19"/>
    </row>
    <row r="691" spans="1:28" ht="13" x14ac:dyDescent="0.15">
      <c r="A691" s="19"/>
      <c r="B691" s="19"/>
      <c r="C691" s="19"/>
      <c r="D691" s="19"/>
      <c r="E691" s="16"/>
      <c r="F691" s="16"/>
      <c r="G691" s="16"/>
      <c r="H691" s="16"/>
      <c r="I691" s="16"/>
      <c r="J691" s="16"/>
      <c r="K691" s="16"/>
      <c r="L691" s="19"/>
      <c r="M691" s="19"/>
      <c r="N691" s="19"/>
      <c r="O691" s="19"/>
      <c r="P691" s="19"/>
      <c r="Q691" s="19"/>
      <c r="R691" s="19"/>
      <c r="S691" s="19"/>
      <c r="T691" s="19"/>
      <c r="U691" s="19"/>
      <c r="V691" s="19"/>
      <c r="W691" s="19"/>
      <c r="X691" s="19"/>
      <c r="Y691" s="19"/>
      <c r="Z691" s="19"/>
      <c r="AA691" s="19"/>
      <c r="AB691" s="19"/>
    </row>
    <row r="692" spans="1:28" ht="13" x14ac:dyDescent="0.15">
      <c r="A692" s="19"/>
      <c r="B692" s="19"/>
      <c r="C692" s="19"/>
      <c r="D692" s="19"/>
      <c r="E692" s="16"/>
      <c r="F692" s="16"/>
      <c r="G692" s="16"/>
      <c r="H692" s="16"/>
      <c r="I692" s="16"/>
      <c r="J692" s="16"/>
      <c r="K692" s="16"/>
      <c r="L692" s="19"/>
      <c r="M692" s="19"/>
      <c r="N692" s="19"/>
      <c r="O692" s="19"/>
      <c r="P692" s="19"/>
      <c r="Q692" s="19"/>
      <c r="R692" s="19"/>
      <c r="S692" s="19"/>
      <c r="T692" s="19"/>
      <c r="U692" s="19"/>
      <c r="V692" s="19"/>
      <c r="W692" s="19"/>
      <c r="X692" s="19"/>
      <c r="Y692" s="19"/>
      <c r="Z692" s="19"/>
      <c r="AA692" s="19"/>
      <c r="AB692" s="19"/>
    </row>
    <row r="693" spans="1:28" ht="13" x14ac:dyDescent="0.15">
      <c r="A693" s="19"/>
      <c r="B693" s="19"/>
      <c r="C693" s="19"/>
      <c r="D693" s="19"/>
      <c r="E693" s="16"/>
      <c r="F693" s="16"/>
      <c r="G693" s="16"/>
      <c r="H693" s="16"/>
      <c r="I693" s="16"/>
      <c r="J693" s="16"/>
      <c r="K693" s="16"/>
      <c r="L693" s="19"/>
      <c r="M693" s="19"/>
      <c r="N693" s="19"/>
      <c r="O693" s="19"/>
      <c r="P693" s="19"/>
      <c r="Q693" s="19"/>
      <c r="R693" s="19"/>
      <c r="S693" s="19"/>
      <c r="T693" s="19"/>
      <c r="U693" s="19"/>
      <c r="V693" s="19"/>
      <c r="W693" s="19"/>
      <c r="X693" s="19"/>
      <c r="Y693" s="19"/>
      <c r="Z693" s="19"/>
      <c r="AA693" s="19"/>
      <c r="AB693" s="19"/>
    </row>
    <row r="694" spans="1:28" ht="13" x14ac:dyDescent="0.15">
      <c r="A694" s="19"/>
      <c r="B694" s="19"/>
      <c r="C694" s="19"/>
      <c r="D694" s="19"/>
      <c r="E694" s="16"/>
      <c r="F694" s="16"/>
      <c r="G694" s="16"/>
      <c r="H694" s="16"/>
      <c r="I694" s="16"/>
      <c r="J694" s="16"/>
      <c r="K694" s="16"/>
      <c r="L694" s="19"/>
      <c r="M694" s="19"/>
      <c r="N694" s="19"/>
      <c r="O694" s="19"/>
      <c r="P694" s="19"/>
      <c r="Q694" s="19"/>
      <c r="R694" s="19"/>
      <c r="S694" s="19"/>
      <c r="T694" s="19"/>
      <c r="U694" s="19"/>
      <c r="V694" s="19"/>
      <c r="W694" s="19"/>
      <c r="X694" s="19"/>
      <c r="Y694" s="19"/>
      <c r="Z694" s="19"/>
      <c r="AA694" s="19"/>
      <c r="AB694" s="19"/>
    </row>
    <row r="695" spans="1:28" ht="13" x14ac:dyDescent="0.15">
      <c r="A695" s="19"/>
      <c r="B695" s="19"/>
      <c r="C695" s="19"/>
      <c r="D695" s="19"/>
      <c r="E695" s="16"/>
      <c r="F695" s="16"/>
      <c r="G695" s="16"/>
      <c r="H695" s="16"/>
      <c r="I695" s="16"/>
      <c r="J695" s="16"/>
      <c r="K695" s="16"/>
      <c r="L695" s="19"/>
      <c r="M695" s="19"/>
      <c r="N695" s="19"/>
      <c r="O695" s="19"/>
      <c r="P695" s="19"/>
      <c r="Q695" s="19"/>
      <c r="R695" s="19"/>
      <c r="S695" s="19"/>
      <c r="T695" s="19"/>
      <c r="U695" s="19"/>
      <c r="V695" s="19"/>
      <c r="W695" s="19"/>
      <c r="X695" s="19"/>
      <c r="Y695" s="19"/>
      <c r="Z695" s="19"/>
      <c r="AA695" s="19"/>
      <c r="AB695" s="19"/>
    </row>
    <row r="696" spans="1:28" ht="13" x14ac:dyDescent="0.15">
      <c r="A696" s="19"/>
      <c r="B696" s="19"/>
      <c r="C696" s="19"/>
      <c r="D696" s="19"/>
      <c r="E696" s="16"/>
      <c r="F696" s="16"/>
      <c r="G696" s="16"/>
      <c r="H696" s="16"/>
      <c r="I696" s="16"/>
      <c r="J696" s="16"/>
      <c r="K696" s="16"/>
      <c r="L696" s="19"/>
      <c r="M696" s="19"/>
      <c r="N696" s="19"/>
      <c r="O696" s="19"/>
      <c r="P696" s="19"/>
      <c r="Q696" s="19"/>
      <c r="R696" s="19"/>
      <c r="S696" s="19"/>
      <c r="T696" s="19"/>
      <c r="U696" s="19"/>
      <c r="V696" s="19"/>
      <c r="W696" s="19"/>
      <c r="X696" s="19"/>
      <c r="Y696" s="19"/>
      <c r="Z696" s="19"/>
      <c r="AA696" s="19"/>
      <c r="AB696" s="19"/>
    </row>
    <row r="697" spans="1:28" ht="13" x14ac:dyDescent="0.15">
      <c r="A697" s="19"/>
      <c r="B697" s="19"/>
      <c r="C697" s="19"/>
      <c r="D697" s="19"/>
      <c r="E697" s="16"/>
      <c r="F697" s="16"/>
      <c r="G697" s="16"/>
      <c r="H697" s="16"/>
      <c r="I697" s="16"/>
      <c r="J697" s="16"/>
      <c r="K697" s="16"/>
      <c r="L697" s="19"/>
      <c r="M697" s="19"/>
      <c r="N697" s="19"/>
      <c r="O697" s="19"/>
      <c r="P697" s="19"/>
      <c r="Q697" s="19"/>
      <c r="R697" s="19"/>
      <c r="S697" s="19"/>
      <c r="T697" s="19"/>
      <c r="U697" s="19"/>
      <c r="V697" s="19"/>
      <c r="W697" s="19"/>
      <c r="X697" s="19"/>
      <c r="Y697" s="19"/>
      <c r="Z697" s="19"/>
      <c r="AA697" s="19"/>
      <c r="AB697" s="19"/>
    </row>
    <row r="698" spans="1:28" ht="13" x14ac:dyDescent="0.15">
      <c r="A698" s="19"/>
      <c r="B698" s="19"/>
      <c r="C698" s="19"/>
      <c r="D698" s="19"/>
      <c r="E698" s="16"/>
      <c r="F698" s="16"/>
      <c r="G698" s="16"/>
      <c r="H698" s="16"/>
      <c r="I698" s="16"/>
      <c r="J698" s="16"/>
      <c r="K698" s="16"/>
      <c r="L698" s="19"/>
      <c r="M698" s="19"/>
      <c r="N698" s="19"/>
      <c r="O698" s="19"/>
      <c r="P698" s="19"/>
      <c r="Q698" s="19"/>
      <c r="R698" s="19"/>
      <c r="S698" s="19"/>
      <c r="T698" s="19"/>
      <c r="U698" s="19"/>
      <c r="V698" s="19"/>
      <c r="W698" s="19"/>
      <c r="X698" s="19"/>
      <c r="Y698" s="19"/>
      <c r="Z698" s="19"/>
      <c r="AA698" s="19"/>
      <c r="AB698" s="19"/>
    </row>
    <row r="699" spans="1:28" ht="13" x14ac:dyDescent="0.15">
      <c r="A699" s="19"/>
      <c r="B699" s="19"/>
      <c r="C699" s="19"/>
      <c r="D699" s="19"/>
      <c r="E699" s="16"/>
      <c r="F699" s="16"/>
      <c r="G699" s="16"/>
      <c r="H699" s="16"/>
      <c r="I699" s="16"/>
      <c r="J699" s="16"/>
      <c r="K699" s="16"/>
      <c r="L699" s="19"/>
      <c r="M699" s="19"/>
      <c r="N699" s="19"/>
      <c r="O699" s="19"/>
      <c r="P699" s="19"/>
      <c r="Q699" s="19"/>
      <c r="R699" s="19"/>
      <c r="S699" s="19"/>
      <c r="T699" s="19"/>
      <c r="U699" s="19"/>
      <c r="V699" s="19"/>
      <c r="W699" s="19"/>
      <c r="X699" s="19"/>
      <c r="Y699" s="19"/>
      <c r="Z699" s="19"/>
      <c r="AA699" s="19"/>
      <c r="AB699" s="19"/>
    </row>
    <row r="700" spans="1:28" ht="13" x14ac:dyDescent="0.15">
      <c r="A700" s="19"/>
      <c r="B700" s="19"/>
      <c r="C700" s="19"/>
      <c r="D700" s="19"/>
      <c r="E700" s="16"/>
      <c r="F700" s="16"/>
      <c r="G700" s="16"/>
      <c r="H700" s="16"/>
      <c r="I700" s="16"/>
      <c r="J700" s="16"/>
      <c r="K700" s="16"/>
      <c r="L700" s="19"/>
      <c r="M700" s="19"/>
      <c r="N700" s="19"/>
      <c r="O700" s="19"/>
      <c r="P700" s="19"/>
      <c r="Q700" s="19"/>
      <c r="R700" s="19"/>
      <c r="S700" s="19"/>
      <c r="T700" s="19"/>
      <c r="U700" s="19"/>
      <c r="V700" s="19"/>
      <c r="W700" s="19"/>
      <c r="X700" s="19"/>
      <c r="Y700" s="19"/>
      <c r="Z700" s="19"/>
      <c r="AA700" s="19"/>
      <c r="AB700" s="19"/>
    </row>
    <row r="701" spans="1:28" ht="13" x14ac:dyDescent="0.15">
      <c r="A701" s="19"/>
      <c r="B701" s="19"/>
      <c r="C701" s="19"/>
      <c r="D701" s="19"/>
      <c r="E701" s="16"/>
      <c r="F701" s="16"/>
      <c r="G701" s="16"/>
      <c r="H701" s="16"/>
      <c r="I701" s="16"/>
      <c r="J701" s="16"/>
      <c r="K701" s="16"/>
      <c r="L701" s="19"/>
      <c r="M701" s="19"/>
      <c r="N701" s="19"/>
      <c r="O701" s="19"/>
      <c r="P701" s="19"/>
      <c r="Q701" s="19"/>
      <c r="R701" s="19"/>
      <c r="S701" s="19"/>
      <c r="T701" s="19"/>
      <c r="U701" s="19"/>
      <c r="V701" s="19"/>
      <c r="W701" s="19"/>
      <c r="X701" s="19"/>
      <c r="Y701" s="19"/>
      <c r="Z701" s="19"/>
      <c r="AA701" s="19"/>
      <c r="AB701" s="19"/>
    </row>
    <row r="702" spans="1:28" ht="13" x14ac:dyDescent="0.15">
      <c r="A702" s="19"/>
      <c r="B702" s="19"/>
      <c r="C702" s="19"/>
      <c r="D702" s="19"/>
      <c r="E702" s="16"/>
      <c r="F702" s="16"/>
      <c r="G702" s="16"/>
      <c r="H702" s="16"/>
      <c r="I702" s="16"/>
      <c r="J702" s="16"/>
      <c r="K702" s="16"/>
      <c r="L702" s="19"/>
      <c r="M702" s="19"/>
      <c r="N702" s="19"/>
      <c r="O702" s="19"/>
      <c r="P702" s="19"/>
      <c r="Q702" s="19"/>
      <c r="R702" s="19"/>
      <c r="S702" s="19"/>
      <c r="T702" s="19"/>
      <c r="U702" s="19"/>
      <c r="V702" s="19"/>
      <c r="W702" s="19"/>
      <c r="X702" s="19"/>
      <c r="Y702" s="19"/>
      <c r="Z702" s="19"/>
      <c r="AA702" s="19"/>
      <c r="AB702" s="19"/>
    </row>
    <row r="703" spans="1:28" ht="13" x14ac:dyDescent="0.15">
      <c r="A703" s="19"/>
      <c r="B703" s="19"/>
      <c r="C703" s="19"/>
      <c r="D703" s="19"/>
      <c r="E703" s="16"/>
      <c r="F703" s="16"/>
      <c r="G703" s="16"/>
      <c r="H703" s="16"/>
      <c r="I703" s="16"/>
      <c r="J703" s="16"/>
      <c r="K703" s="16"/>
      <c r="L703" s="19"/>
      <c r="M703" s="19"/>
      <c r="N703" s="19"/>
      <c r="O703" s="19"/>
      <c r="P703" s="19"/>
      <c r="Q703" s="19"/>
      <c r="R703" s="19"/>
      <c r="S703" s="19"/>
      <c r="T703" s="19"/>
      <c r="U703" s="19"/>
      <c r="V703" s="19"/>
      <c r="W703" s="19"/>
      <c r="X703" s="19"/>
      <c r="Y703" s="19"/>
      <c r="Z703" s="19"/>
      <c r="AA703" s="19"/>
      <c r="AB703" s="19"/>
    </row>
    <row r="704" spans="1:28" ht="13" x14ac:dyDescent="0.15">
      <c r="A704" s="19"/>
      <c r="B704" s="19"/>
      <c r="C704" s="19"/>
      <c r="D704" s="19"/>
      <c r="E704" s="16"/>
      <c r="F704" s="16"/>
      <c r="G704" s="16"/>
      <c r="H704" s="16"/>
      <c r="I704" s="16"/>
      <c r="J704" s="16"/>
      <c r="K704" s="16"/>
      <c r="L704" s="19"/>
      <c r="M704" s="19"/>
      <c r="N704" s="19"/>
      <c r="O704" s="19"/>
      <c r="P704" s="19"/>
      <c r="Q704" s="19"/>
      <c r="R704" s="19"/>
      <c r="S704" s="19"/>
      <c r="T704" s="19"/>
      <c r="U704" s="19"/>
      <c r="V704" s="19"/>
      <c r="W704" s="19"/>
      <c r="X704" s="19"/>
      <c r="Y704" s="19"/>
      <c r="Z704" s="19"/>
      <c r="AA704" s="19"/>
      <c r="AB704" s="19"/>
    </row>
    <row r="705" spans="1:28" ht="13" x14ac:dyDescent="0.15">
      <c r="A705" s="19"/>
      <c r="B705" s="19"/>
      <c r="C705" s="19"/>
      <c r="D705" s="19"/>
      <c r="E705" s="16"/>
      <c r="F705" s="16"/>
      <c r="G705" s="16"/>
      <c r="H705" s="16"/>
      <c r="I705" s="16"/>
      <c r="J705" s="16"/>
      <c r="K705" s="16"/>
      <c r="L705" s="19"/>
      <c r="M705" s="19"/>
      <c r="N705" s="19"/>
      <c r="O705" s="19"/>
      <c r="P705" s="19"/>
      <c r="Q705" s="19"/>
      <c r="R705" s="19"/>
      <c r="S705" s="19"/>
      <c r="T705" s="19"/>
      <c r="U705" s="19"/>
      <c r="V705" s="19"/>
      <c r="W705" s="19"/>
      <c r="X705" s="19"/>
      <c r="Y705" s="19"/>
      <c r="Z705" s="19"/>
      <c r="AA705" s="19"/>
      <c r="AB705" s="19"/>
    </row>
    <row r="706" spans="1:28" ht="13" x14ac:dyDescent="0.15">
      <c r="A706" s="19"/>
      <c r="B706" s="19"/>
      <c r="C706" s="19"/>
      <c r="D706" s="19"/>
      <c r="E706" s="16"/>
      <c r="F706" s="16"/>
      <c r="G706" s="16"/>
      <c r="H706" s="16"/>
      <c r="I706" s="16"/>
      <c r="J706" s="16"/>
      <c r="K706" s="16"/>
      <c r="L706" s="19"/>
      <c r="M706" s="19"/>
      <c r="N706" s="19"/>
      <c r="O706" s="19"/>
      <c r="P706" s="19"/>
      <c r="Q706" s="19"/>
      <c r="R706" s="19"/>
      <c r="S706" s="19"/>
      <c r="T706" s="19"/>
      <c r="U706" s="19"/>
      <c r="V706" s="19"/>
      <c r="W706" s="19"/>
      <c r="X706" s="19"/>
      <c r="Y706" s="19"/>
      <c r="Z706" s="19"/>
      <c r="AA706" s="19"/>
      <c r="AB706" s="19"/>
    </row>
    <row r="707" spans="1:28" ht="13" x14ac:dyDescent="0.15">
      <c r="A707" s="19"/>
      <c r="B707" s="19"/>
      <c r="C707" s="19"/>
      <c r="D707" s="19"/>
      <c r="E707" s="16"/>
      <c r="F707" s="16"/>
      <c r="G707" s="16"/>
      <c r="H707" s="16"/>
      <c r="I707" s="16"/>
      <c r="J707" s="16"/>
      <c r="K707" s="16"/>
      <c r="L707" s="19"/>
      <c r="M707" s="19"/>
      <c r="N707" s="19"/>
      <c r="O707" s="19"/>
      <c r="P707" s="19"/>
      <c r="Q707" s="19"/>
      <c r="R707" s="19"/>
      <c r="S707" s="19"/>
      <c r="T707" s="19"/>
      <c r="U707" s="19"/>
      <c r="V707" s="19"/>
      <c r="W707" s="19"/>
      <c r="X707" s="19"/>
      <c r="Y707" s="19"/>
      <c r="Z707" s="19"/>
      <c r="AA707" s="19"/>
      <c r="AB707" s="19"/>
    </row>
    <row r="708" spans="1:28" ht="13" x14ac:dyDescent="0.15">
      <c r="A708" s="19"/>
      <c r="B708" s="19"/>
      <c r="C708" s="19"/>
      <c r="D708" s="19"/>
      <c r="E708" s="16"/>
      <c r="F708" s="16"/>
      <c r="G708" s="16"/>
      <c r="H708" s="16"/>
      <c r="I708" s="16"/>
      <c r="J708" s="16"/>
      <c r="K708" s="16"/>
      <c r="L708" s="19"/>
      <c r="M708" s="19"/>
      <c r="N708" s="19"/>
      <c r="O708" s="19"/>
      <c r="P708" s="19"/>
      <c r="Q708" s="19"/>
      <c r="R708" s="19"/>
      <c r="S708" s="19"/>
      <c r="T708" s="19"/>
      <c r="U708" s="19"/>
      <c r="V708" s="19"/>
      <c r="W708" s="19"/>
      <c r="X708" s="19"/>
      <c r="Y708" s="19"/>
      <c r="Z708" s="19"/>
      <c r="AA708" s="19"/>
      <c r="AB708" s="19"/>
    </row>
    <row r="709" spans="1:28" ht="13" x14ac:dyDescent="0.15">
      <c r="A709" s="19"/>
      <c r="B709" s="19"/>
      <c r="C709" s="19"/>
      <c r="D709" s="19"/>
      <c r="E709" s="16"/>
      <c r="F709" s="16"/>
      <c r="G709" s="16"/>
      <c r="H709" s="16"/>
      <c r="I709" s="16"/>
      <c r="J709" s="16"/>
      <c r="K709" s="16"/>
      <c r="L709" s="19"/>
      <c r="M709" s="19"/>
      <c r="N709" s="19"/>
      <c r="O709" s="19"/>
      <c r="P709" s="19"/>
      <c r="Q709" s="19"/>
      <c r="R709" s="19"/>
      <c r="S709" s="19"/>
      <c r="T709" s="19"/>
      <c r="U709" s="19"/>
      <c r="V709" s="19"/>
      <c r="W709" s="19"/>
      <c r="X709" s="19"/>
      <c r="Y709" s="19"/>
      <c r="Z709" s="19"/>
      <c r="AA709" s="19"/>
      <c r="AB709" s="19"/>
    </row>
    <row r="710" spans="1:28" ht="13" x14ac:dyDescent="0.15">
      <c r="A710" s="19"/>
      <c r="B710" s="19"/>
      <c r="C710" s="19"/>
      <c r="D710" s="19"/>
      <c r="E710" s="16"/>
      <c r="F710" s="16"/>
      <c r="G710" s="16"/>
      <c r="H710" s="16"/>
      <c r="I710" s="16"/>
      <c r="J710" s="16"/>
      <c r="K710" s="16"/>
      <c r="L710" s="19"/>
      <c r="M710" s="19"/>
      <c r="N710" s="19"/>
      <c r="O710" s="19"/>
      <c r="P710" s="19"/>
      <c r="Q710" s="19"/>
      <c r="R710" s="19"/>
      <c r="S710" s="19"/>
      <c r="T710" s="19"/>
      <c r="U710" s="19"/>
      <c r="V710" s="19"/>
      <c r="W710" s="19"/>
      <c r="X710" s="19"/>
      <c r="Y710" s="19"/>
      <c r="Z710" s="19"/>
      <c r="AA710" s="19"/>
      <c r="AB710" s="19"/>
    </row>
    <row r="711" spans="1:28" ht="13" x14ac:dyDescent="0.15">
      <c r="A711" s="19"/>
      <c r="B711" s="19"/>
      <c r="C711" s="19"/>
      <c r="D711" s="19"/>
      <c r="E711" s="16"/>
      <c r="F711" s="16"/>
      <c r="G711" s="16"/>
      <c r="H711" s="16"/>
      <c r="I711" s="16"/>
      <c r="J711" s="16"/>
      <c r="K711" s="16"/>
      <c r="L711" s="19"/>
      <c r="M711" s="19"/>
      <c r="N711" s="19"/>
      <c r="O711" s="19"/>
      <c r="P711" s="19"/>
      <c r="Q711" s="19"/>
      <c r="R711" s="19"/>
      <c r="S711" s="19"/>
      <c r="T711" s="19"/>
      <c r="U711" s="19"/>
      <c r="V711" s="19"/>
      <c r="W711" s="19"/>
      <c r="X711" s="19"/>
      <c r="Y711" s="19"/>
      <c r="Z711" s="19"/>
      <c r="AA711" s="19"/>
      <c r="AB711" s="19"/>
    </row>
    <row r="712" spans="1:28" ht="13" x14ac:dyDescent="0.15">
      <c r="A712" s="19"/>
      <c r="B712" s="19"/>
      <c r="C712" s="19"/>
      <c r="D712" s="19"/>
      <c r="E712" s="16"/>
      <c r="F712" s="16"/>
      <c r="G712" s="16"/>
      <c r="H712" s="16"/>
      <c r="I712" s="16"/>
      <c r="J712" s="16"/>
      <c r="K712" s="16"/>
      <c r="L712" s="19"/>
      <c r="M712" s="19"/>
      <c r="N712" s="19"/>
      <c r="O712" s="19"/>
      <c r="P712" s="19"/>
      <c r="Q712" s="19"/>
      <c r="R712" s="19"/>
      <c r="S712" s="19"/>
      <c r="T712" s="19"/>
      <c r="U712" s="19"/>
      <c r="V712" s="19"/>
      <c r="W712" s="19"/>
      <c r="X712" s="19"/>
      <c r="Y712" s="19"/>
      <c r="Z712" s="19"/>
      <c r="AA712" s="19"/>
      <c r="AB712" s="19"/>
    </row>
    <row r="713" spans="1:28" ht="13" x14ac:dyDescent="0.15">
      <c r="A713" s="19"/>
      <c r="B713" s="19"/>
      <c r="C713" s="19"/>
      <c r="D713" s="19"/>
      <c r="E713" s="16"/>
      <c r="F713" s="16"/>
      <c r="G713" s="16"/>
      <c r="H713" s="16"/>
      <c r="I713" s="16"/>
      <c r="J713" s="16"/>
      <c r="K713" s="16"/>
      <c r="L713" s="19"/>
      <c r="M713" s="19"/>
      <c r="N713" s="19"/>
      <c r="O713" s="19"/>
      <c r="P713" s="19"/>
      <c r="Q713" s="19"/>
      <c r="R713" s="19"/>
      <c r="S713" s="19"/>
      <c r="T713" s="19"/>
      <c r="U713" s="19"/>
      <c r="V713" s="19"/>
      <c r="W713" s="19"/>
      <c r="X713" s="19"/>
      <c r="Y713" s="19"/>
      <c r="Z713" s="19"/>
      <c r="AA713" s="19"/>
      <c r="AB713" s="19"/>
    </row>
    <row r="714" spans="1:28" ht="13" x14ac:dyDescent="0.15">
      <c r="A714" s="19"/>
      <c r="B714" s="19"/>
      <c r="C714" s="19"/>
      <c r="D714" s="19"/>
      <c r="E714" s="16"/>
      <c r="F714" s="16"/>
      <c r="G714" s="16"/>
      <c r="H714" s="16"/>
      <c r="I714" s="16"/>
      <c r="J714" s="16"/>
      <c r="K714" s="16"/>
      <c r="L714" s="19"/>
      <c r="M714" s="19"/>
      <c r="N714" s="19"/>
      <c r="O714" s="19"/>
      <c r="P714" s="19"/>
      <c r="Q714" s="19"/>
      <c r="R714" s="19"/>
      <c r="S714" s="19"/>
      <c r="T714" s="19"/>
      <c r="U714" s="19"/>
      <c r="V714" s="19"/>
      <c r="W714" s="19"/>
      <c r="X714" s="19"/>
      <c r="Y714" s="19"/>
      <c r="Z714" s="19"/>
      <c r="AA714" s="19"/>
      <c r="AB714" s="19"/>
    </row>
    <row r="715" spans="1:28" ht="13" x14ac:dyDescent="0.15">
      <c r="A715" s="19"/>
      <c r="B715" s="19"/>
      <c r="C715" s="19"/>
      <c r="D715" s="19"/>
      <c r="E715" s="16"/>
      <c r="F715" s="16"/>
      <c r="G715" s="16"/>
      <c r="H715" s="16"/>
      <c r="I715" s="16"/>
      <c r="J715" s="16"/>
      <c r="K715" s="16"/>
      <c r="L715" s="19"/>
      <c r="M715" s="19"/>
      <c r="N715" s="19"/>
      <c r="O715" s="19"/>
      <c r="P715" s="19"/>
      <c r="Q715" s="19"/>
      <c r="R715" s="19"/>
      <c r="S715" s="19"/>
      <c r="T715" s="19"/>
      <c r="U715" s="19"/>
      <c r="V715" s="19"/>
      <c r="W715" s="19"/>
      <c r="X715" s="19"/>
      <c r="Y715" s="19"/>
      <c r="Z715" s="19"/>
      <c r="AA715" s="19"/>
      <c r="AB715" s="19"/>
    </row>
    <row r="716" spans="1:28" ht="13" x14ac:dyDescent="0.15">
      <c r="A716" s="19"/>
      <c r="B716" s="19"/>
      <c r="C716" s="19"/>
      <c r="D716" s="19"/>
      <c r="E716" s="16"/>
      <c r="F716" s="16"/>
      <c r="G716" s="16"/>
      <c r="H716" s="16"/>
      <c r="I716" s="16"/>
      <c r="J716" s="16"/>
      <c r="K716" s="16"/>
      <c r="L716" s="19"/>
      <c r="M716" s="19"/>
      <c r="N716" s="19"/>
      <c r="O716" s="19"/>
      <c r="P716" s="19"/>
      <c r="Q716" s="19"/>
      <c r="R716" s="19"/>
      <c r="S716" s="19"/>
      <c r="T716" s="19"/>
      <c r="U716" s="19"/>
      <c r="V716" s="19"/>
      <c r="W716" s="19"/>
      <c r="X716" s="19"/>
      <c r="Y716" s="19"/>
      <c r="Z716" s="19"/>
      <c r="AA716" s="19"/>
      <c r="AB716" s="19"/>
    </row>
    <row r="717" spans="1:28" ht="13" x14ac:dyDescent="0.15">
      <c r="A717" s="19"/>
      <c r="B717" s="19"/>
      <c r="C717" s="19"/>
      <c r="D717" s="19"/>
      <c r="E717" s="16"/>
      <c r="F717" s="16"/>
      <c r="G717" s="16"/>
      <c r="H717" s="16"/>
      <c r="I717" s="16"/>
      <c r="J717" s="16"/>
      <c r="K717" s="16"/>
      <c r="L717" s="19"/>
      <c r="M717" s="19"/>
      <c r="N717" s="19"/>
      <c r="O717" s="19"/>
      <c r="P717" s="19"/>
      <c r="Q717" s="19"/>
      <c r="R717" s="19"/>
      <c r="S717" s="19"/>
      <c r="T717" s="19"/>
      <c r="U717" s="19"/>
      <c r="V717" s="19"/>
      <c r="W717" s="19"/>
      <c r="X717" s="19"/>
      <c r="Y717" s="19"/>
      <c r="Z717" s="19"/>
      <c r="AA717" s="19"/>
      <c r="AB717" s="19"/>
    </row>
    <row r="718" spans="1:28" ht="13" x14ac:dyDescent="0.15">
      <c r="A718" s="19"/>
      <c r="B718" s="19"/>
      <c r="C718" s="19"/>
      <c r="D718" s="19"/>
      <c r="E718" s="16"/>
      <c r="F718" s="16"/>
      <c r="G718" s="16"/>
      <c r="H718" s="16"/>
      <c r="I718" s="16"/>
      <c r="J718" s="16"/>
      <c r="K718" s="16"/>
      <c r="L718" s="19"/>
      <c r="M718" s="19"/>
      <c r="N718" s="19"/>
      <c r="O718" s="19"/>
      <c r="P718" s="19"/>
      <c r="Q718" s="19"/>
      <c r="R718" s="19"/>
      <c r="S718" s="19"/>
      <c r="T718" s="19"/>
      <c r="U718" s="19"/>
      <c r="V718" s="19"/>
      <c r="W718" s="19"/>
      <c r="X718" s="19"/>
      <c r="Y718" s="19"/>
      <c r="Z718" s="19"/>
      <c r="AA718" s="19"/>
      <c r="AB718" s="19"/>
    </row>
    <row r="719" spans="1:28" ht="13" x14ac:dyDescent="0.15">
      <c r="A719" s="19"/>
      <c r="B719" s="19"/>
      <c r="C719" s="19"/>
      <c r="D719" s="19"/>
      <c r="E719" s="16"/>
      <c r="F719" s="16"/>
      <c r="G719" s="16"/>
      <c r="H719" s="16"/>
      <c r="I719" s="16"/>
      <c r="J719" s="16"/>
      <c r="K719" s="16"/>
      <c r="L719" s="19"/>
      <c r="M719" s="19"/>
      <c r="N719" s="19"/>
      <c r="O719" s="19"/>
      <c r="P719" s="19"/>
      <c r="Q719" s="19"/>
      <c r="R719" s="19"/>
      <c r="S719" s="19"/>
      <c r="T719" s="19"/>
      <c r="U719" s="19"/>
      <c r="V719" s="19"/>
      <c r="W719" s="19"/>
      <c r="X719" s="19"/>
      <c r="Y719" s="19"/>
      <c r="Z719" s="19"/>
      <c r="AA719" s="19"/>
      <c r="AB719" s="19"/>
    </row>
    <row r="720" spans="1:28" ht="13" x14ac:dyDescent="0.15">
      <c r="A720" s="19"/>
      <c r="B720" s="19"/>
      <c r="C720" s="19"/>
      <c r="D720" s="19"/>
      <c r="E720" s="16"/>
      <c r="F720" s="16"/>
      <c r="G720" s="16"/>
      <c r="H720" s="16"/>
      <c r="I720" s="16"/>
      <c r="J720" s="16"/>
      <c r="K720" s="16"/>
      <c r="L720" s="19"/>
      <c r="M720" s="19"/>
      <c r="N720" s="19"/>
      <c r="O720" s="19"/>
      <c r="P720" s="19"/>
      <c r="Q720" s="19"/>
      <c r="R720" s="19"/>
      <c r="S720" s="19"/>
      <c r="T720" s="19"/>
      <c r="U720" s="19"/>
      <c r="V720" s="19"/>
      <c r="W720" s="19"/>
      <c r="X720" s="19"/>
      <c r="Y720" s="19"/>
      <c r="Z720" s="19"/>
      <c r="AA720" s="19"/>
      <c r="AB720" s="19"/>
    </row>
    <row r="721" spans="1:28" ht="13" x14ac:dyDescent="0.15">
      <c r="A721" s="19"/>
      <c r="B721" s="19"/>
      <c r="C721" s="19"/>
      <c r="D721" s="19"/>
      <c r="E721" s="16"/>
      <c r="F721" s="16"/>
      <c r="G721" s="16"/>
      <c r="H721" s="16"/>
      <c r="I721" s="16"/>
      <c r="J721" s="16"/>
      <c r="K721" s="16"/>
      <c r="L721" s="19"/>
      <c r="M721" s="19"/>
      <c r="N721" s="19"/>
      <c r="O721" s="19"/>
      <c r="P721" s="19"/>
      <c r="Q721" s="19"/>
      <c r="R721" s="19"/>
      <c r="S721" s="19"/>
      <c r="T721" s="19"/>
      <c r="U721" s="19"/>
      <c r="V721" s="19"/>
      <c r="W721" s="19"/>
      <c r="X721" s="19"/>
      <c r="Y721" s="19"/>
      <c r="Z721" s="19"/>
      <c r="AA721" s="19"/>
      <c r="AB721" s="19"/>
    </row>
    <row r="722" spans="1:28" ht="13" x14ac:dyDescent="0.15">
      <c r="A722" s="19"/>
      <c r="B722" s="19"/>
      <c r="C722" s="19"/>
      <c r="D722" s="19"/>
      <c r="E722" s="16"/>
      <c r="F722" s="16"/>
      <c r="G722" s="16"/>
      <c r="H722" s="16"/>
      <c r="I722" s="16"/>
      <c r="J722" s="16"/>
      <c r="K722" s="16"/>
      <c r="L722" s="19"/>
      <c r="M722" s="19"/>
      <c r="N722" s="19"/>
      <c r="O722" s="19"/>
      <c r="P722" s="19"/>
      <c r="Q722" s="19"/>
      <c r="R722" s="19"/>
      <c r="S722" s="19"/>
      <c r="T722" s="19"/>
      <c r="U722" s="19"/>
      <c r="V722" s="19"/>
      <c r="W722" s="19"/>
      <c r="X722" s="19"/>
      <c r="Y722" s="19"/>
      <c r="Z722" s="19"/>
      <c r="AA722" s="19"/>
      <c r="AB722" s="19"/>
    </row>
    <row r="723" spans="1:28" ht="13" x14ac:dyDescent="0.15">
      <c r="A723" s="19"/>
      <c r="B723" s="19"/>
      <c r="C723" s="19"/>
      <c r="D723" s="19"/>
      <c r="E723" s="16"/>
      <c r="F723" s="16"/>
      <c r="G723" s="16"/>
      <c r="H723" s="16"/>
      <c r="I723" s="16"/>
      <c r="J723" s="16"/>
      <c r="K723" s="16"/>
      <c r="L723" s="19"/>
      <c r="M723" s="19"/>
      <c r="N723" s="19"/>
      <c r="O723" s="19"/>
      <c r="P723" s="19"/>
      <c r="Q723" s="19"/>
      <c r="R723" s="19"/>
      <c r="S723" s="19"/>
      <c r="T723" s="19"/>
      <c r="U723" s="19"/>
      <c r="V723" s="19"/>
      <c r="W723" s="19"/>
      <c r="X723" s="19"/>
      <c r="Y723" s="19"/>
      <c r="Z723" s="19"/>
      <c r="AA723" s="19"/>
      <c r="AB723" s="19"/>
    </row>
    <row r="724" spans="1:28" ht="13" x14ac:dyDescent="0.15">
      <c r="A724" s="19"/>
      <c r="B724" s="19"/>
      <c r="C724" s="19"/>
      <c r="D724" s="19"/>
      <c r="E724" s="16"/>
      <c r="F724" s="16"/>
      <c r="G724" s="16"/>
      <c r="H724" s="16"/>
      <c r="I724" s="16"/>
      <c r="J724" s="16"/>
      <c r="K724" s="16"/>
      <c r="L724" s="19"/>
      <c r="M724" s="19"/>
      <c r="N724" s="19"/>
      <c r="O724" s="19"/>
      <c r="P724" s="19"/>
      <c r="Q724" s="19"/>
      <c r="R724" s="19"/>
      <c r="S724" s="19"/>
      <c r="T724" s="19"/>
      <c r="U724" s="19"/>
      <c r="V724" s="19"/>
      <c r="W724" s="19"/>
      <c r="X724" s="19"/>
      <c r="Y724" s="19"/>
      <c r="Z724" s="19"/>
      <c r="AA724" s="19"/>
      <c r="AB724" s="19"/>
    </row>
    <row r="725" spans="1:28" ht="13" x14ac:dyDescent="0.15">
      <c r="A725" s="19"/>
      <c r="B725" s="19"/>
      <c r="C725" s="19"/>
      <c r="D725" s="19"/>
      <c r="E725" s="16"/>
      <c r="F725" s="16"/>
      <c r="G725" s="16"/>
      <c r="H725" s="16"/>
      <c r="I725" s="16"/>
      <c r="J725" s="16"/>
      <c r="K725" s="16"/>
      <c r="L725" s="19"/>
      <c r="M725" s="19"/>
      <c r="N725" s="19"/>
      <c r="O725" s="19"/>
      <c r="P725" s="19"/>
      <c r="Q725" s="19"/>
      <c r="R725" s="19"/>
      <c r="S725" s="19"/>
      <c r="T725" s="19"/>
      <c r="U725" s="19"/>
      <c r="V725" s="19"/>
      <c r="W725" s="19"/>
      <c r="X725" s="19"/>
      <c r="Y725" s="19"/>
      <c r="Z725" s="19"/>
      <c r="AA725" s="19"/>
      <c r="AB725" s="19"/>
    </row>
    <row r="726" spans="1:28" ht="13" x14ac:dyDescent="0.15">
      <c r="A726" s="19"/>
      <c r="B726" s="19"/>
      <c r="C726" s="19"/>
      <c r="D726" s="19"/>
      <c r="E726" s="16"/>
      <c r="F726" s="16"/>
      <c r="G726" s="16"/>
      <c r="H726" s="16"/>
      <c r="I726" s="16"/>
      <c r="J726" s="16"/>
      <c r="K726" s="16"/>
      <c r="L726" s="19"/>
      <c r="M726" s="19"/>
      <c r="N726" s="19"/>
      <c r="O726" s="19"/>
      <c r="P726" s="19"/>
      <c r="Q726" s="19"/>
      <c r="R726" s="19"/>
      <c r="S726" s="19"/>
      <c r="T726" s="19"/>
      <c r="U726" s="19"/>
      <c r="V726" s="19"/>
      <c r="W726" s="19"/>
      <c r="X726" s="19"/>
      <c r="Y726" s="19"/>
      <c r="Z726" s="19"/>
      <c r="AA726" s="19"/>
      <c r="AB726" s="19"/>
    </row>
    <row r="727" spans="1:28" ht="13" x14ac:dyDescent="0.15">
      <c r="A727" s="19"/>
      <c r="B727" s="19"/>
      <c r="C727" s="19"/>
      <c r="D727" s="19"/>
      <c r="E727" s="16"/>
      <c r="F727" s="16"/>
      <c r="G727" s="16"/>
      <c r="H727" s="16"/>
      <c r="I727" s="16"/>
      <c r="J727" s="16"/>
      <c r="K727" s="16"/>
      <c r="L727" s="19"/>
      <c r="M727" s="19"/>
      <c r="N727" s="19"/>
      <c r="O727" s="19"/>
      <c r="P727" s="19"/>
      <c r="Q727" s="19"/>
      <c r="R727" s="19"/>
      <c r="S727" s="19"/>
      <c r="T727" s="19"/>
      <c r="U727" s="19"/>
      <c r="V727" s="19"/>
      <c r="W727" s="19"/>
      <c r="X727" s="19"/>
      <c r="Y727" s="19"/>
      <c r="Z727" s="19"/>
      <c r="AA727" s="19"/>
      <c r="AB727" s="19"/>
    </row>
    <row r="728" spans="1:28" ht="13" x14ac:dyDescent="0.15">
      <c r="A728" s="19"/>
      <c r="B728" s="19"/>
      <c r="C728" s="19"/>
      <c r="D728" s="19"/>
      <c r="E728" s="16"/>
      <c r="F728" s="16"/>
      <c r="G728" s="16"/>
      <c r="H728" s="16"/>
      <c r="I728" s="16"/>
      <c r="J728" s="16"/>
      <c r="K728" s="16"/>
      <c r="L728" s="19"/>
      <c r="M728" s="19"/>
      <c r="N728" s="19"/>
      <c r="O728" s="19"/>
      <c r="P728" s="19"/>
      <c r="Q728" s="19"/>
      <c r="R728" s="19"/>
      <c r="S728" s="19"/>
      <c r="T728" s="19"/>
      <c r="U728" s="19"/>
      <c r="V728" s="19"/>
      <c r="W728" s="19"/>
      <c r="X728" s="19"/>
      <c r="Y728" s="19"/>
      <c r="Z728" s="19"/>
      <c r="AA728" s="19"/>
      <c r="AB728" s="19"/>
    </row>
    <row r="729" spans="1:28" ht="13" x14ac:dyDescent="0.15">
      <c r="A729" s="19"/>
      <c r="B729" s="19"/>
      <c r="C729" s="19"/>
      <c r="D729" s="19"/>
      <c r="E729" s="16"/>
      <c r="F729" s="16"/>
      <c r="G729" s="16"/>
      <c r="H729" s="16"/>
      <c r="I729" s="16"/>
      <c r="J729" s="16"/>
      <c r="K729" s="16"/>
      <c r="L729" s="19"/>
      <c r="M729" s="19"/>
      <c r="N729" s="19"/>
      <c r="O729" s="19"/>
      <c r="P729" s="19"/>
      <c r="Q729" s="19"/>
      <c r="R729" s="19"/>
      <c r="S729" s="19"/>
      <c r="T729" s="19"/>
      <c r="U729" s="19"/>
      <c r="V729" s="19"/>
      <c r="W729" s="19"/>
      <c r="X729" s="19"/>
      <c r="Y729" s="19"/>
      <c r="Z729" s="19"/>
      <c r="AA729" s="19"/>
      <c r="AB729" s="19"/>
    </row>
    <row r="730" spans="1:28" ht="13" x14ac:dyDescent="0.15">
      <c r="A730" s="19"/>
      <c r="B730" s="19"/>
      <c r="C730" s="19"/>
      <c r="D730" s="19"/>
      <c r="E730" s="16"/>
      <c r="F730" s="16"/>
      <c r="G730" s="16"/>
      <c r="H730" s="16"/>
      <c r="I730" s="16"/>
      <c r="J730" s="16"/>
      <c r="K730" s="16"/>
      <c r="L730" s="19"/>
      <c r="M730" s="19"/>
      <c r="N730" s="19"/>
      <c r="O730" s="19"/>
      <c r="P730" s="19"/>
      <c r="Q730" s="19"/>
      <c r="R730" s="19"/>
      <c r="S730" s="19"/>
      <c r="T730" s="19"/>
      <c r="U730" s="19"/>
      <c r="V730" s="19"/>
      <c r="W730" s="19"/>
      <c r="X730" s="19"/>
      <c r="Y730" s="19"/>
      <c r="Z730" s="19"/>
      <c r="AA730" s="19"/>
      <c r="AB730" s="19"/>
    </row>
    <row r="731" spans="1:28" ht="13" x14ac:dyDescent="0.15">
      <c r="A731" s="19"/>
      <c r="B731" s="19"/>
      <c r="C731" s="19"/>
      <c r="D731" s="19"/>
      <c r="E731" s="16"/>
      <c r="F731" s="16"/>
      <c r="G731" s="16"/>
      <c r="H731" s="16"/>
      <c r="I731" s="16"/>
      <c r="J731" s="16"/>
      <c r="K731" s="16"/>
      <c r="L731" s="19"/>
      <c r="M731" s="19"/>
      <c r="N731" s="19"/>
      <c r="O731" s="19"/>
      <c r="P731" s="19"/>
      <c r="Q731" s="19"/>
      <c r="R731" s="19"/>
      <c r="S731" s="19"/>
      <c r="T731" s="19"/>
      <c r="U731" s="19"/>
      <c r="V731" s="19"/>
      <c r="W731" s="19"/>
      <c r="X731" s="19"/>
      <c r="Y731" s="19"/>
      <c r="Z731" s="19"/>
      <c r="AA731" s="19"/>
      <c r="AB731" s="19"/>
    </row>
    <row r="732" spans="1:28" ht="13" x14ac:dyDescent="0.15">
      <c r="A732" s="19"/>
      <c r="B732" s="19"/>
      <c r="C732" s="19"/>
      <c r="D732" s="19"/>
      <c r="E732" s="16"/>
      <c r="F732" s="16"/>
      <c r="G732" s="16"/>
      <c r="H732" s="16"/>
      <c r="I732" s="16"/>
      <c r="J732" s="16"/>
      <c r="K732" s="16"/>
      <c r="L732" s="19"/>
      <c r="M732" s="19"/>
      <c r="N732" s="19"/>
      <c r="O732" s="19"/>
      <c r="P732" s="19"/>
      <c r="Q732" s="19"/>
      <c r="R732" s="19"/>
      <c r="S732" s="19"/>
      <c r="T732" s="19"/>
      <c r="U732" s="19"/>
      <c r="V732" s="19"/>
      <c r="W732" s="19"/>
      <c r="X732" s="19"/>
      <c r="Y732" s="19"/>
      <c r="Z732" s="19"/>
      <c r="AA732" s="19"/>
      <c r="AB732" s="19"/>
    </row>
    <row r="733" spans="1:28" ht="13" x14ac:dyDescent="0.15">
      <c r="A733" s="19"/>
      <c r="B733" s="19"/>
      <c r="C733" s="19"/>
      <c r="D733" s="19"/>
      <c r="E733" s="16"/>
      <c r="F733" s="16"/>
      <c r="G733" s="16"/>
      <c r="H733" s="16"/>
      <c r="I733" s="16"/>
      <c r="J733" s="16"/>
      <c r="K733" s="16"/>
      <c r="L733" s="19"/>
      <c r="M733" s="19"/>
      <c r="N733" s="19"/>
      <c r="O733" s="19"/>
      <c r="P733" s="19"/>
      <c r="Q733" s="19"/>
      <c r="R733" s="19"/>
      <c r="S733" s="19"/>
      <c r="T733" s="19"/>
      <c r="U733" s="19"/>
      <c r="V733" s="19"/>
      <c r="W733" s="19"/>
      <c r="X733" s="19"/>
      <c r="Y733" s="19"/>
      <c r="Z733" s="19"/>
      <c r="AA733" s="19"/>
      <c r="AB733" s="19"/>
    </row>
    <row r="734" spans="1:28" ht="13" x14ac:dyDescent="0.15">
      <c r="A734" s="19"/>
      <c r="B734" s="19"/>
      <c r="C734" s="19"/>
      <c r="D734" s="19"/>
      <c r="E734" s="16"/>
      <c r="F734" s="16"/>
      <c r="G734" s="16"/>
      <c r="H734" s="16"/>
      <c r="I734" s="16"/>
      <c r="J734" s="16"/>
      <c r="K734" s="16"/>
      <c r="L734" s="19"/>
      <c r="M734" s="19"/>
      <c r="N734" s="19"/>
      <c r="O734" s="19"/>
      <c r="P734" s="19"/>
      <c r="Q734" s="19"/>
      <c r="R734" s="19"/>
      <c r="S734" s="19"/>
      <c r="T734" s="19"/>
      <c r="U734" s="19"/>
      <c r="V734" s="19"/>
      <c r="W734" s="19"/>
      <c r="X734" s="19"/>
      <c r="Y734" s="19"/>
      <c r="Z734" s="19"/>
      <c r="AA734" s="19"/>
      <c r="AB734" s="19"/>
    </row>
    <row r="735" spans="1:28" ht="13" x14ac:dyDescent="0.15">
      <c r="A735" s="19"/>
      <c r="B735" s="19"/>
      <c r="C735" s="19"/>
      <c r="D735" s="19"/>
      <c r="E735" s="16"/>
      <c r="F735" s="16"/>
      <c r="G735" s="16"/>
      <c r="H735" s="16"/>
      <c r="I735" s="16"/>
      <c r="J735" s="16"/>
      <c r="K735" s="16"/>
      <c r="L735" s="19"/>
      <c r="M735" s="19"/>
      <c r="N735" s="19"/>
      <c r="O735" s="19"/>
      <c r="P735" s="19"/>
      <c r="Q735" s="19"/>
      <c r="R735" s="19"/>
      <c r="S735" s="19"/>
      <c r="T735" s="19"/>
      <c r="U735" s="19"/>
      <c r="V735" s="19"/>
      <c r="W735" s="19"/>
      <c r="X735" s="19"/>
      <c r="Y735" s="19"/>
      <c r="Z735" s="19"/>
      <c r="AA735" s="19"/>
      <c r="AB735" s="19"/>
    </row>
    <row r="736" spans="1:28" ht="13" x14ac:dyDescent="0.15">
      <c r="A736" s="19"/>
      <c r="B736" s="19"/>
      <c r="C736" s="19"/>
      <c r="D736" s="19"/>
      <c r="E736" s="16"/>
      <c r="F736" s="16"/>
      <c r="G736" s="16"/>
      <c r="H736" s="16"/>
      <c r="I736" s="16"/>
      <c r="J736" s="16"/>
      <c r="K736" s="16"/>
      <c r="L736" s="19"/>
      <c r="M736" s="19"/>
      <c r="N736" s="19"/>
      <c r="O736" s="19"/>
      <c r="P736" s="19"/>
      <c r="Q736" s="19"/>
      <c r="R736" s="19"/>
      <c r="S736" s="19"/>
      <c r="T736" s="19"/>
      <c r="U736" s="19"/>
      <c r="V736" s="19"/>
      <c r="W736" s="19"/>
      <c r="X736" s="19"/>
      <c r="Y736" s="19"/>
      <c r="Z736" s="19"/>
      <c r="AA736" s="19"/>
      <c r="AB736" s="19"/>
    </row>
    <row r="737" spans="1:28" ht="13" x14ac:dyDescent="0.15">
      <c r="A737" s="19"/>
      <c r="B737" s="19"/>
      <c r="C737" s="19"/>
      <c r="D737" s="19"/>
      <c r="E737" s="16"/>
      <c r="F737" s="16"/>
      <c r="G737" s="16"/>
      <c r="H737" s="16"/>
      <c r="I737" s="16"/>
      <c r="J737" s="16"/>
      <c r="K737" s="16"/>
      <c r="L737" s="19"/>
      <c r="M737" s="19"/>
      <c r="N737" s="19"/>
      <c r="O737" s="19"/>
      <c r="P737" s="19"/>
      <c r="Q737" s="19"/>
      <c r="R737" s="19"/>
      <c r="S737" s="19"/>
      <c r="T737" s="19"/>
      <c r="U737" s="19"/>
      <c r="V737" s="19"/>
      <c r="W737" s="19"/>
      <c r="X737" s="19"/>
      <c r="Y737" s="19"/>
      <c r="Z737" s="19"/>
      <c r="AA737" s="19"/>
      <c r="AB737" s="19"/>
    </row>
    <row r="738" spans="1:28" ht="13" x14ac:dyDescent="0.15">
      <c r="A738" s="19"/>
      <c r="B738" s="19"/>
      <c r="C738" s="19"/>
      <c r="D738" s="19"/>
      <c r="E738" s="16"/>
      <c r="F738" s="16"/>
      <c r="G738" s="16"/>
      <c r="H738" s="16"/>
      <c r="I738" s="16"/>
      <c r="J738" s="16"/>
      <c r="K738" s="16"/>
      <c r="L738" s="19"/>
      <c r="M738" s="19"/>
      <c r="N738" s="19"/>
      <c r="O738" s="19"/>
      <c r="P738" s="19"/>
      <c r="Q738" s="19"/>
      <c r="R738" s="19"/>
      <c r="S738" s="19"/>
      <c r="T738" s="19"/>
      <c r="U738" s="19"/>
      <c r="V738" s="19"/>
      <c r="W738" s="19"/>
      <c r="X738" s="19"/>
      <c r="Y738" s="19"/>
      <c r="Z738" s="19"/>
      <c r="AA738" s="19"/>
      <c r="AB738" s="19"/>
    </row>
    <row r="739" spans="1:28" ht="13" x14ac:dyDescent="0.15">
      <c r="A739" s="19"/>
      <c r="B739" s="19"/>
      <c r="C739" s="19"/>
      <c r="D739" s="19"/>
      <c r="E739" s="16"/>
      <c r="F739" s="16"/>
      <c r="G739" s="16"/>
      <c r="H739" s="16"/>
      <c r="I739" s="16"/>
      <c r="J739" s="16"/>
      <c r="K739" s="16"/>
      <c r="L739" s="19"/>
      <c r="M739" s="19"/>
      <c r="N739" s="19"/>
      <c r="O739" s="19"/>
      <c r="P739" s="19"/>
      <c r="Q739" s="19"/>
      <c r="R739" s="19"/>
      <c r="S739" s="19"/>
      <c r="T739" s="19"/>
      <c r="U739" s="19"/>
      <c r="V739" s="19"/>
      <c r="W739" s="19"/>
      <c r="X739" s="19"/>
      <c r="Y739" s="19"/>
      <c r="Z739" s="19"/>
      <c r="AA739" s="19"/>
      <c r="AB739" s="19"/>
    </row>
    <row r="740" spans="1:28" ht="13" x14ac:dyDescent="0.15">
      <c r="A740" s="19"/>
      <c r="B740" s="19"/>
      <c r="C740" s="19"/>
      <c r="D740" s="19"/>
      <c r="E740" s="16"/>
      <c r="F740" s="16"/>
      <c r="G740" s="16"/>
      <c r="H740" s="16"/>
      <c r="I740" s="16"/>
      <c r="J740" s="16"/>
      <c r="K740" s="16"/>
      <c r="L740" s="19"/>
      <c r="M740" s="19"/>
      <c r="N740" s="19"/>
      <c r="O740" s="19"/>
      <c r="P740" s="19"/>
      <c r="Q740" s="19"/>
      <c r="R740" s="19"/>
      <c r="S740" s="19"/>
      <c r="T740" s="19"/>
      <c r="U740" s="19"/>
      <c r="V740" s="19"/>
      <c r="W740" s="19"/>
      <c r="X740" s="19"/>
      <c r="Y740" s="19"/>
      <c r="Z740" s="19"/>
      <c r="AA740" s="19"/>
      <c r="AB740" s="19"/>
    </row>
    <row r="741" spans="1:28" ht="13" x14ac:dyDescent="0.15">
      <c r="A741" s="19"/>
      <c r="B741" s="19"/>
      <c r="C741" s="19"/>
      <c r="D741" s="19"/>
      <c r="E741" s="16"/>
      <c r="F741" s="16"/>
      <c r="G741" s="16"/>
      <c r="H741" s="16"/>
      <c r="I741" s="16"/>
      <c r="J741" s="16"/>
      <c r="K741" s="16"/>
      <c r="L741" s="19"/>
      <c r="M741" s="19"/>
      <c r="N741" s="19"/>
      <c r="O741" s="19"/>
      <c r="P741" s="19"/>
      <c r="Q741" s="19"/>
      <c r="R741" s="19"/>
      <c r="S741" s="19"/>
      <c r="T741" s="19"/>
      <c r="U741" s="19"/>
      <c r="V741" s="19"/>
      <c r="W741" s="19"/>
      <c r="X741" s="19"/>
      <c r="Y741" s="19"/>
      <c r="Z741" s="19"/>
      <c r="AA741" s="19"/>
      <c r="AB741" s="19"/>
    </row>
    <row r="742" spans="1:28" ht="13" x14ac:dyDescent="0.15">
      <c r="A742" s="19"/>
      <c r="B742" s="19"/>
      <c r="C742" s="19"/>
      <c r="D742" s="19"/>
      <c r="E742" s="16"/>
      <c r="F742" s="16"/>
      <c r="G742" s="16"/>
      <c r="H742" s="16"/>
      <c r="I742" s="16"/>
      <c r="J742" s="16"/>
      <c r="K742" s="16"/>
      <c r="L742" s="19"/>
      <c r="M742" s="19"/>
      <c r="N742" s="19"/>
      <c r="O742" s="19"/>
      <c r="P742" s="19"/>
      <c r="Q742" s="19"/>
      <c r="R742" s="19"/>
      <c r="S742" s="19"/>
      <c r="T742" s="19"/>
      <c r="U742" s="19"/>
      <c r="V742" s="19"/>
      <c r="W742" s="19"/>
      <c r="X742" s="19"/>
      <c r="Y742" s="19"/>
      <c r="Z742" s="19"/>
      <c r="AA742" s="19"/>
      <c r="AB742" s="19"/>
    </row>
    <row r="743" spans="1:28" ht="13" x14ac:dyDescent="0.15">
      <c r="A743" s="19"/>
      <c r="B743" s="19"/>
      <c r="C743" s="19"/>
      <c r="D743" s="19"/>
      <c r="E743" s="16"/>
      <c r="F743" s="16"/>
      <c r="G743" s="16"/>
      <c r="H743" s="16"/>
      <c r="I743" s="16"/>
      <c r="J743" s="16"/>
      <c r="K743" s="16"/>
      <c r="L743" s="19"/>
      <c r="M743" s="19"/>
      <c r="N743" s="19"/>
      <c r="O743" s="19"/>
      <c r="P743" s="19"/>
      <c r="Q743" s="19"/>
      <c r="R743" s="19"/>
      <c r="S743" s="19"/>
      <c r="T743" s="19"/>
      <c r="U743" s="19"/>
      <c r="V743" s="19"/>
      <c r="W743" s="19"/>
      <c r="X743" s="19"/>
      <c r="Y743" s="19"/>
      <c r="Z743" s="19"/>
      <c r="AA743" s="19"/>
      <c r="AB743" s="19"/>
    </row>
    <row r="744" spans="1:28" ht="13" x14ac:dyDescent="0.15">
      <c r="A744" s="19"/>
      <c r="B744" s="19"/>
      <c r="C744" s="19"/>
      <c r="D744" s="19"/>
      <c r="E744" s="16"/>
      <c r="F744" s="16"/>
      <c r="G744" s="16"/>
      <c r="H744" s="16"/>
      <c r="I744" s="16"/>
      <c r="J744" s="16"/>
      <c r="K744" s="16"/>
      <c r="L744" s="19"/>
      <c r="M744" s="19"/>
      <c r="N744" s="19"/>
      <c r="O744" s="19"/>
      <c r="P744" s="19"/>
      <c r="Q744" s="19"/>
      <c r="R744" s="19"/>
      <c r="S744" s="19"/>
      <c r="T744" s="19"/>
      <c r="U744" s="19"/>
      <c r="V744" s="19"/>
      <c r="W744" s="19"/>
      <c r="X744" s="19"/>
      <c r="Y744" s="19"/>
      <c r="Z744" s="19"/>
      <c r="AA744" s="19"/>
      <c r="AB744" s="19"/>
    </row>
    <row r="745" spans="1:28" ht="13" x14ac:dyDescent="0.15">
      <c r="A745" s="19"/>
      <c r="B745" s="19"/>
      <c r="C745" s="19"/>
      <c r="D745" s="19"/>
      <c r="E745" s="16"/>
      <c r="F745" s="16"/>
      <c r="G745" s="16"/>
      <c r="H745" s="16"/>
      <c r="I745" s="16"/>
      <c r="J745" s="16"/>
      <c r="K745" s="16"/>
      <c r="L745" s="19"/>
      <c r="M745" s="19"/>
      <c r="N745" s="19"/>
      <c r="O745" s="19"/>
      <c r="P745" s="19"/>
      <c r="Q745" s="19"/>
      <c r="R745" s="19"/>
      <c r="S745" s="19"/>
      <c r="T745" s="19"/>
      <c r="U745" s="19"/>
      <c r="V745" s="19"/>
      <c r="W745" s="19"/>
      <c r="X745" s="19"/>
      <c r="Y745" s="19"/>
      <c r="Z745" s="19"/>
      <c r="AA745" s="19"/>
      <c r="AB745" s="19"/>
    </row>
    <row r="746" spans="1:28" ht="13" x14ac:dyDescent="0.15">
      <c r="A746" s="19"/>
      <c r="B746" s="19"/>
      <c r="C746" s="19"/>
      <c r="D746" s="19"/>
      <c r="E746" s="16"/>
      <c r="F746" s="16"/>
      <c r="G746" s="16"/>
      <c r="H746" s="16"/>
      <c r="I746" s="16"/>
      <c r="J746" s="16"/>
      <c r="K746" s="16"/>
      <c r="L746" s="19"/>
      <c r="M746" s="19"/>
      <c r="N746" s="19"/>
      <c r="O746" s="19"/>
      <c r="P746" s="19"/>
      <c r="Q746" s="19"/>
      <c r="R746" s="19"/>
      <c r="S746" s="19"/>
      <c r="T746" s="19"/>
      <c r="U746" s="19"/>
      <c r="V746" s="19"/>
      <c r="W746" s="19"/>
      <c r="X746" s="19"/>
      <c r="Y746" s="19"/>
      <c r="Z746" s="19"/>
      <c r="AA746" s="19"/>
      <c r="AB746" s="19"/>
    </row>
    <row r="747" spans="1:28" ht="13" x14ac:dyDescent="0.15">
      <c r="A747" s="19"/>
      <c r="B747" s="19"/>
      <c r="C747" s="19"/>
      <c r="D747" s="19"/>
      <c r="E747" s="16"/>
      <c r="F747" s="16"/>
      <c r="G747" s="16"/>
      <c r="H747" s="16"/>
      <c r="I747" s="16"/>
      <c r="J747" s="16"/>
      <c r="K747" s="16"/>
      <c r="L747" s="19"/>
      <c r="M747" s="19"/>
      <c r="N747" s="19"/>
      <c r="O747" s="19"/>
      <c r="P747" s="19"/>
      <c r="Q747" s="19"/>
      <c r="R747" s="19"/>
      <c r="S747" s="19"/>
      <c r="T747" s="19"/>
      <c r="U747" s="19"/>
      <c r="V747" s="19"/>
      <c r="W747" s="19"/>
      <c r="X747" s="19"/>
      <c r="Y747" s="19"/>
      <c r="Z747" s="19"/>
      <c r="AA747" s="19"/>
      <c r="AB747" s="19"/>
    </row>
    <row r="748" spans="1:28" ht="13" x14ac:dyDescent="0.15">
      <c r="A748" s="19"/>
      <c r="B748" s="19"/>
      <c r="C748" s="19"/>
      <c r="D748" s="19"/>
      <c r="E748" s="16"/>
      <c r="F748" s="16"/>
      <c r="G748" s="16"/>
      <c r="H748" s="16"/>
      <c r="I748" s="16"/>
      <c r="J748" s="16"/>
      <c r="K748" s="16"/>
      <c r="L748" s="19"/>
      <c r="M748" s="19"/>
      <c r="N748" s="19"/>
      <c r="O748" s="19"/>
      <c r="P748" s="19"/>
      <c r="Q748" s="19"/>
      <c r="R748" s="19"/>
      <c r="S748" s="19"/>
      <c r="T748" s="19"/>
      <c r="U748" s="19"/>
      <c r="V748" s="19"/>
      <c r="W748" s="19"/>
      <c r="X748" s="19"/>
      <c r="Y748" s="19"/>
      <c r="Z748" s="19"/>
      <c r="AA748" s="19"/>
      <c r="AB748" s="19"/>
    </row>
    <row r="749" spans="1:28" ht="13" x14ac:dyDescent="0.15">
      <c r="A749" s="19"/>
      <c r="B749" s="19"/>
      <c r="C749" s="19"/>
      <c r="D749" s="19"/>
      <c r="E749" s="16"/>
      <c r="F749" s="16"/>
      <c r="G749" s="16"/>
      <c r="H749" s="16"/>
      <c r="I749" s="16"/>
      <c r="J749" s="16"/>
      <c r="K749" s="16"/>
      <c r="L749" s="19"/>
      <c r="M749" s="19"/>
      <c r="N749" s="19"/>
      <c r="O749" s="19"/>
      <c r="P749" s="19"/>
      <c r="Q749" s="19"/>
      <c r="R749" s="19"/>
      <c r="S749" s="19"/>
      <c r="T749" s="19"/>
      <c r="U749" s="19"/>
      <c r="V749" s="19"/>
      <c r="W749" s="19"/>
      <c r="X749" s="19"/>
      <c r="Y749" s="19"/>
      <c r="Z749" s="19"/>
      <c r="AA749" s="19"/>
      <c r="AB749" s="19"/>
    </row>
    <row r="750" spans="1:28" ht="13" x14ac:dyDescent="0.15">
      <c r="A750" s="19"/>
      <c r="B750" s="19"/>
      <c r="C750" s="19"/>
      <c r="D750" s="19"/>
      <c r="E750" s="16"/>
      <c r="F750" s="16"/>
      <c r="G750" s="16"/>
      <c r="H750" s="16"/>
      <c r="I750" s="16"/>
      <c r="J750" s="16"/>
      <c r="K750" s="16"/>
      <c r="L750" s="19"/>
      <c r="M750" s="19"/>
      <c r="N750" s="19"/>
      <c r="O750" s="19"/>
      <c r="P750" s="19"/>
      <c r="Q750" s="19"/>
      <c r="R750" s="19"/>
      <c r="S750" s="19"/>
      <c r="T750" s="19"/>
      <c r="U750" s="19"/>
      <c r="V750" s="19"/>
      <c r="W750" s="19"/>
      <c r="X750" s="19"/>
      <c r="Y750" s="19"/>
      <c r="Z750" s="19"/>
      <c r="AA750" s="19"/>
      <c r="AB750" s="19"/>
    </row>
    <row r="751" spans="1:28" ht="13" x14ac:dyDescent="0.15">
      <c r="A751" s="19"/>
      <c r="B751" s="19"/>
      <c r="C751" s="19"/>
      <c r="D751" s="19"/>
      <c r="E751" s="16"/>
      <c r="F751" s="16"/>
      <c r="G751" s="16"/>
      <c r="H751" s="16"/>
      <c r="I751" s="16"/>
      <c r="J751" s="16"/>
      <c r="K751" s="16"/>
      <c r="L751" s="19"/>
      <c r="M751" s="19"/>
      <c r="N751" s="19"/>
      <c r="O751" s="19"/>
      <c r="P751" s="19"/>
      <c r="Q751" s="19"/>
      <c r="R751" s="19"/>
      <c r="S751" s="19"/>
      <c r="T751" s="19"/>
      <c r="U751" s="19"/>
      <c r="V751" s="19"/>
      <c r="W751" s="19"/>
      <c r="X751" s="19"/>
      <c r="Y751" s="19"/>
      <c r="Z751" s="19"/>
      <c r="AA751" s="19"/>
      <c r="AB751" s="19"/>
    </row>
    <row r="752" spans="1:28" ht="13" x14ac:dyDescent="0.15">
      <c r="A752" s="19"/>
      <c r="B752" s="19"/>
      <c r="C752" s="19"/>
      <c r="D752" s="19"/>
      <c r="E752" s="16"/>
      <c r="F752" s="16"/>
      <c r="G752" s="16"/>
      <c r="H752" s="16"/>
      <c r="I752" s="16"/>
      <c r="J752" s="16"/>
      <c r="K752" s="16"/>
      <c r="L752" s="19"/>
      <c r="M752" s="19"/>
      <c r="N752" s="19"/>
      <c r="O752" s="19"/>
      <c r="P752" s="19"/>
      <c r="Q752" s="19"/>
      <c r="R752" s="19"/>
      <c r="S752" s="19"/>
      <c r="T752" s="19"/>
      <c r="U752" s="19"/>
      <c r="V752" s="19"/>
      <c r="W752" s="19"/>
      <c r="X752" s="19"/>
      <c r="Y752" s="19"/>
      <c r="Z752" s="19"/>
      <c r="AA752" s="19"/>
      <c r="AB752" s="19"/>
    </row>
    <row r="753" spans="1:28" ht="13" x14ac:dyDescent="0.15">
      <c r="A753" s="19"/>
      <c r="B753" s="19"/>
      <c r="C753" s="19"/>
      <c r="D753" s="19"/>
      <c r="E753" s="16"/>
      <c r="F753" s="16"/>
      <c r="G753" s="16"/>
      <c r="H753" s="16"/>
      <c r="I753" s="16"/>
      <c r="J753" s="16"/>
      <c r="K753" s="16"/>
      <c r="L753" s="19"/>
      <c r="M753" s="19"/>
      <c r="N753" s="19"/>
      <c r="O753" s="19"/>
      <c r="P753" s="19"/>
      <c r="Q753" s="19"/>
      <c r="R753" s="19"/>
      <c r="S753" s="19"/>
      <c r="T753" s="19"/>
      <c r="U753" s="19"/>
      <c r="V753" s="19"/>
      <c r="W753" s="19"/>
      <c r="X753" s="19"/>
      <c r="Y753" s="19"/>
      <c r="Z753" s="19"/>
      <c r="AA753" s="19"/>
      <c r="AB753" s="19"/>
    </row>
    <row r="754" spans="1:28" ht="13" x14ac:dyDescent="0.15">
      <c r="A754" s="19"/>
      <c r="B754" s="19"/>
      <c r="C754" s="19"/>
      <c r="D754" s="19"/>
      <c r="E754" s="16"/>
      <c r="F754" s="16"/>
      <c r="G754" s="16"/>
      <c r="H754" s="16"/>
      <c r="I754" s="16"/>
      <c r="J754" s="16"/>
      <c r="K754" s="16"/>
      <c r="L754" s="19"/>
      <c r="M754" s="19"/>
      <c r="N754" s="19"/>
      <c r="O754" s="19"/>
      <c r="P754" s="19"/>
      <c r="Q754" s="19"/>
      <c r="R754" s="19"/>
      <c r="S754" s="19"/>
      <c r="T754" s="19"/>
      <c r="U754" s="19"/>
      <c r="V754" s="19"/>
      <c r="W754" s="19"/>
      <c r="X754" s="19"/>
      <c r="Y754" s="19"/>
      <c r="Z754" s="19"/>
      <c r="AA754" s="19"/>
      <c r="AB754" s="19"/>
    </row>
    <row r="755" spans="1:28" ht="13" x14ac:dyDescent="0.15">
      <c r="A755" s="19"/>
      <c r="B755" s="19"/>
      <c r="C755" s="19"/>
      <c r="D755" s="19"/>
      <c r="E755" s="16"/>
      <c r="F755" s="16"/>
      <c r="G755" s="16"/>
      <c r="H755" s="16"/>
      <c r="I755" s="16"/>
      <c r="J755" s="16"/>
      <c r="K755" s="16"/>
      <c r="L755" s="19"/>
      <c r="M755" s="19"/>
      <c r="N755" s="19"/>
      <c r="O755" s="19"/>
      <c r="P755" s="19"/>
      <c r="Q755" s="19"/>
      <c r="R755" s="19"/>
      <c r="S755" s="19"/>
      <c r="T755" s="19"/>
      <c r="U755" s="19"/>
      <c r="V755" s="19"/>
      <c r="W755" s="19"/>
      <c r="X755" s="19"/>
      <c r="Y755" s="19"/>
      <c r="Z755" s="19"/>
      <c r="AA755" s="19"/>
      <c r="AB755" s="19"/>
    </row>
    <row r="756" spans="1:28" ht="13" x14ac:dyDescent="0.15">
      <c r="A756" s="19"/>
      <c r="B756" s="19"/>
      <c r="C756" s="19"/>
      <c r="D756" s="19"/>
      <c r="E756" s="16"/>
      <c r="F756" s="16"/>
      <c r="G756" s="16"/>
      <c r="H756" s="16"/>
      <c r="I756" s="16"/>
      <c r="J756" s="16"/>
      <c r="K756" s="16"/>
      <c r="L756" s="19"/>
      <c r="M756" s="19"/>
      <c r="N756" s="19"/>
      <c r="O756" s="19"/>
      <c r="P756" s="19"/>
      <c r="Q756" s="19"/>
      <c r="R756" s="19"/>
      <c r="S756" s="19"/>
      <c r="T756" s="19"/>
      <c r="U756" s="19"/>
      <c r="V756" s="19"/>
      <c r="W756" s="19"/>
      <c r="X756" s="19"/>
      <c r="Y756" s="19"/>
      <c r="Z756" s="19"/>
      <c r="AA756" s="19"/>
      <c r="AB756" s="19"/>
    </row>
    <row r="757" spans="1:28" ht="13" x14ac:dyDescent="0.15">
      <c r="A757" s="19"/>
      <c r="B757" s="19"/>
      <c r="C757" s="19"/>
      <c r="D757" s="19"/>
      <c r="E757" s="16"/>
      <c r="F757" s="16"/>
      <c r="G757" s="16"/>
      <c r="H757" s="16"/>
      <c r="I757" s="16"/>
      <c r="J757" s="16"/>
      <c r="K757" s="16"/>
      <c r="L757" s="19"/>
      <c r="M757" s="19"/>
      <c r="N757" s="19"/>
      <c r="O757" s="19"/>
      <c r="P757" s="19"/>
      <c r="Q757" s="19"/>
      <c r="R757" s="19"/>
      <c r="S757" s="19"/>
      <c r="T757" s="19"/>
      <c r="U757" s="19"/>
      <c r="V757" s="19"/>
      <c r="W757" s="19"/>
      <c r="X757" s="19"/>
      <c r="Y757" s="19"/>
      <c r="Z757" s="19"/>
      <c r="AA757" s="19"/>
      <c r="AB757" s="19"/>
    </row>
    <row r="758" spans="1:28" ht="13" x14ac:dyDescent="0.15">
      <c r="A758" s="19"/>
      <c r="B758" s="19"/>
      <c r="C758" s="19"/>
      <c r="D758" s="19"/>
      <c r="E758" s="16"/>
      <c r="F758" s="16"/>
      <c r="G758" s="16"/>
      <c r="H758" s="16"/>
      <c r="I758" s="16"/>
      <c r="J758" s="16"/>
      <c r="K758" s="16"/>
      <c r="L758" s="19"/>
      <c r="M758" s="19"/>
      <c r="N758" s="19"/>
      <c r="O758" s="19"/>
      <c r="P758" s="19"/>
      <c r="Q758" s="19"/>
      <c r="R758" s="19"/>
      <c r="S758" s="19"/>
      <c r="T758" s="19"/>
      <c r="U758" s="19"/>
      <c r="V758" s="19"/>
      <c r="W758" s="19"/>
      <c r="X758" s="19"/>
      <c r="Y758" s="19"/>
      <c r="Z758" s="19"/>
      <c r="AA758" s="19"/>
      <c r="AB758" s="19"/>
    </row>
    <row r="759" spans="1:28" ht="13" x14ac:dyDescent="0.15">
      <c r="A759" s="19"/>
      <c r="B759" s="19"/>
      <c r="C759" s="19"/>
      <c r="D759" s="19"/>
      <c r="E759" s="16"/>
      <c r="F759" s="16"/>
      <c r="G759" s="16"/>
      <c r="H759" s="16"/>
      <c r="I759" s="16"/>
      <c r="J759" s="16"/>
      <c r="K759" s="16"/>
      <c r="L759" s="19"/>
      <c r="M759" s="19"/>
      <c r="N759" s="19"/>
      <c r="O759" s="19"/>
      <c r="P759" s="19"/>
      <c r="Q759" s="19"/>
      <c r="R759" s="19"/>
      <c r="S759" s="19"/>
      <c r="T759" s="19"/>
      <c r="U759" s="19"/>
      <c r="V759" s="19"/>
      <c r="W759" s="19"/>
      <c r="X759" s="19"/>
      <c r="Y759" s="19"/>
      <c r="Z759" s="19"/>
      <c r="AA759" s="19"/>
      <c r="AB759" s="19"/>
    </row>
    <row r="760" spans="1:28" ht="13" x14ac:dyDescent="0.15">
      <c r="A760" s="19"/>
      <c r="B760" s="19"/>
      <c r="C760" s="19"/>
      <c r="D760" s="19"/>
      <c r="E760" s="16"/>
      <c r="F760" s="16"/>
      <c r="G760" s="16"/>
      <c r="H760" s="16"/>
      <c r="I760" s="16"/>
      <c r="J760" s="16"/>
      <c r="K760" s="16"/>
      <c r="L760" s="19"/>
      <c r="M760" s="19"/>
      <c r="N760" s="19"/>
      <c r="O760" s="19"/>
      <c r="P760" s="19"/>
      <c r="Q760" s="19"/>
      <c r="R760" s="19"/>
      <c r="S760" s="19"/>
      <c r="T760" s="19"/>
      <c r="U760" s="19"/>
      <c r="V760" s="19"/>
      <c r="W760" s="19"/>
      <c r="X760" s="19"/>
      <c r="Y760" s="19"/>
      <c r="Z760" s="19"/>
      <c r="AA760" s="19"/>
      <c r="AB760" s="19"/>
    </row>
    <row r="761" spans="1:28" ht="13" x14ac:dyDescent="0.15">
      <c r="A761" s="19"/>
      <c r="B761" s="19"/>
      <c r="C761" s="19"/>
      <c r="D761" s="19"/>
      <c r="E761" s="16"/>
      <c r="F761" s="16"/>
      <c r="G761" s="16"/>
      <c r="H761" s="16"/>
      <c r="I761" s="16"/>
      <c r="J761" s="16"/>
      <c r="K761" s="16"/>
      <c r="L761" s="19"/>
      <c r="M761" s="19"/>
      <c r="N761" s="19"/>
      <c r="O761" s="19"/>
      <c r="P761" s="19"/>
      <c r="Q761" s="19"/>
      <c r="R761" s="19"/>
      <c r="S761" s="19"/>
      <c r="T761" s="19"/>
      <c r="U761" s="19"/>
      <c r="V761" s="19"/>
      <c r="W761" s="19"/>
      <c r="X761" s="19"/>
      <c r="Y761" s="19"/>
      <c r="Z761" s="19"/>
      <c r="AA761" s="19"/>
      <c r="AB761" s="19"/>
    </row>
    <row r="762" spans="1:28" ht="13" x14ac:dyDescent="0.15">
      <c r="A762" s="19"/>
      <c r="B762" s="19"/>
      <c r="C762" s="19"/>
      <c r="D762" s="19"/>
      <c r="E762" s="16"/>
      <c r="F762" s="16"/>
      <c r="G762" s="16"/>
      <c r="H762" s="16"/>
      <c r="I762" s="16"/>
      <c r="J762" s="16"/>
      <c r="K762" s="16"/>
      <c r="L762" s="19"/>
      <c r="M762" s="19"/>
      <c r="N762" s="19"/>
      <c r="O762" s="19"/>
      <c r="P762" s="19"/>
      <c r="Q762" s="19"/>
      <c r="R762" s="19"/>
      <c r="S762" s="19"/>
      <c r="T762" s="19"/>
      <c r="U762" s="19"/>
      <c r="V762" s="19"/>
      <c r="W762" s="19"/>
      <c r="X762" s="19"/>
      <c r="Y762" s="19"/>
      <c r="Z762" s="19"/>
      <c r="AA762" s="19"/>
      <c r="AB762" s="19"/>
    </row>
    <row r="763" spans="1:28" ht="13" x14ac:dyDescent="0.15">
      <c r="A763" s="19"/>
      <c r="B763" s="19"/>
      <c r="C763" s="19"/>
      <c r="D763" s="19"/>
      <c r="E763" s="16"/>
      <c r="F763" s="16"/>
      <c r="G763" s="16"/>
      <c r="H763" s="16"/>
      <c r="I763" s="16"/>
      <c r="J763" s="16"/>
      <c r="K763" s="16"/>
      <c r="L763" s="19"/>
      <c r="M763" s="19"/>
      <c r="N763" s="19"/>
      <c r="O763" s="19"/>
      <c r="P763" s="19"/>
      <c r="Q763" s="19"/>
      <c r="R763" s="19"/>
      <c r="S763" s="19"/>
      <c r="T763" s="19"/>
      <c r="U763" s="19"/>
      <c r="V763" s="19"/>
      <c r="W763" s="19"/>
      <c r="X763" s="19"/>
      <c r="Y763" s="19"/>
      <c r="Z763" s="19"/>
      <c r="AA763" s="19"/>
      <c r="AB763" s="19"/>
    </row>
    <row r="764" spans="1:28" ht="13" x14ac:dyDescent="0.15">
      <c r="A764" s="19"/>
      <c r="B764" s="19"/>
      <c r="C764" s="19"/>
      <c r="D764" s="19"/>
      <c r="E764" s="16"/>
      <c r="F764" s="16"/>
      <c r="G764" s="16"/>
      <c r="H764" s="16"/>
      <c r="I764" s="16"/>
      <c r="J764" s="16"/>
      <c r="K764" s="16"/>
      <c r="L764" s="19"/>
      <c r="M764" s="19"/>
      <c r="N764" s="19"/>
      <c r="O764" s="19"/>
      <c r="P764" s="19"/>
      <c r="Q764" s="19"/>
      <c r="R764" s="19"/>
      <c r="S764" s="19"/>
      <c r="T764" s="19"/>
      <c r="U764" s="19"/>
      <c r="V764" s="19"/>
      <c r="W764" s="19"/>
      <c r="X764" s="19"/>
      <c r="Y764" s="19"/>
      <c r="Z764" s="19"/>
      <c r="AA764" s="19"/>
      <c r="AB764" s="19"/>
    </row>
    <row r="765" spans="1:28" ht="13" x14ac:dyDescent="0.15">
      <c r="A765" s="19"/>
      <c r="B765" s="19"/>
      <c r="C765" s="19"/>
      <c r="D765" s="19"/>
      <c r="E765" s="16"/>
      <c r="F765" s="16"/>
      <c r="G765" s="16"/>
      <c r="H765" s="16"/>
      <c r="I765" s="16"/>
      <c r="J765" s="16"/>
      <c r="K765" s="16"/>
      <c r="L765" s="19"/>
      <c r="M765" s="19"/>
      <c r="N765" s="19"/>
      <c r="O765" s="19"/>
      <c r="P765" s="19"/>
      <c r="Q765" s="19"/>
      <c r="R765" s="19"/>
      <c r="S765" s="19"/>
      <c r="T765" s="19"/>
      <c r="U765" s="19"/>
      <c r="V765" s="19"/>
      <c r="W765" s="19"/>
      <c r="X765" s="19"/>
      <c r="Y765" s="19"/>
      <c r="Z765" s="19"/>
      <c r="AA765" s="19"/>
      <c r="AB765" s="19"/>
    </row>
    <row r="766" spans="1:28" ht="13" x14ac:dyDescent="0.15">
      <c r="A766" s="19"/>
      <c r="B766" s="19"/>
      <c r="C766" s="19"/>
      <c r="D766" s="19"/>
      <c r="E766" s="16"/>
      <c r="F766" s="16"/>
      <c r="G766" s="16"/>
      <c r="H766" s="16"/>
      <c r="I766" s="16"/>
      <c r="J766" s="16"/>
      <c r="K766" s="16"/>
      <c r="L766" s="19"/>
      <c r="M766" s="19"/>
      <c r="N766" s="19"/>
      <c r="O766" s="19"/>
      <c r="P766" s="19"/>
      <c r="Q766" s="19"/>
      <c r="R766" s="19"/>
      <c r="S766" s="19"/>
      <c r="T766" s="19"/>
      <c r="U766" s="19"/>
      <c r="V766" s="19"/>
      <c r="W766" s="19"/>
      <c r="X766" s="19"/>
      <c r="Y766" s="19"/>
      <c r="Z766" s="19"/>
      <c r="AA766" s="19"/>
      <c r="AB766" s="19"/>
    </row>
    <row r="767" spans="1:28" ht="13" x14ac:dyDescent="0.15">
      <c r="A767" s="19"/>
      <c r="B767" s="19"/>
      <c r="C767" s="19"/>
      <c r="D767" s="19"/>
      <c r="E767" s="16"/>
      <c r="F767" s="16"/>
      <c r="G767" s="16"/>
      <c r="H767" s="16"/>
      <c r="I767" s="16"/>
      <c r="J767" s="16"/>
      <c r="K767" s="16"/>
      <c r="L767" s="19"/>
      <c r="M767" s="19"/>
      <c r="N767" s="19"/>
      <c r="O767" s="19"/>
      <c r="P767" s="19"/>
      <c r="Q767" s="19"/>
      <c r="R767" s="19"/>
      <c r="S767" s="19"/>
      <c r="T767" s="19"/>
      <c r="U767" s="19"/>
      <c r="V767" s="19"/>
      <c r="W767" s="19"/>
      <c r="X767" s="19"/>
      <c r="Y767" s="19"/>
      <c r="Z767" s="19"/>
      <c r="AA767" s="19"/>
      <c r="AB767" s="19"/>
    </row>
    <row r="768" spans="1:28" ht="13" x14ac:dyDescent="0.15">
      <c r="A768" s="19"/>
      <c r="B768" s="19"/>
      <c r="C768" s="19"/>
      <c r="D768" s="19"/>
      <c r="E768" s="16"/>
      <c r="F768" s="16"/>
      <c r="G768" s="16"/>
      <c r="H768" s="16"/>
      <c r="I768" s="16"/>
      <c r="J768" s="16"/>
      <c r="K768" s="16"/>
      <c r="L768" s="19"/>
      <c r="M768" s="19"/>
      <c r="N768" s="19"/>
      <c r="O768" s="19"/>
      <c r="P768" s="19"/>
      <c r="Q768" s="19"/>
      <c r="R768" s="19"/>
      <c r="S768" s="19"/>
      <c r="T768" s="19"/>
      <c r="U768" s="19"/>
      <c r="V768" s="19"/>
      <c r="W768" s="19"/>
      <c r="X768" s="19"/>
      <c r="Y768" s="19"/>
      <c r="Z768" s="19"/>
      <c r="AA768" s="19"/>
      <c r="AB768" s="19"/>
    </row>
    <row r="769" spans="1:28" ht="13" x14ac:dyDescent="0.15">
      <c r="A769" s="19"/>
      <c r="B769" s="19"/>
      <c r="C769" s="19"/>
      <c r="D769" s="19"/>
      <c r="E769" s="16"/>
      <c r="F769" s="16"/>
      <c r="G769" s="16"/>
      <c r="H769" s="16"/>
      <c r="I769" s="16"/>
      <c r="J769" s="16"/>
      <c r="K769" s="16"/>
      <c r="L769" s="19"/>
      <c r="M769" s="19"/>
      <c r="N769" s="19"/>
      <c r="O769" s="19"/>
      <c r="P769" s="19"/>
      <c r="Q769" s="19"/>
      <c r="R769" s="19"/>
      <c r="S769" s="19"/>
      <c r="T769" s="19"/>
      <c r="U769" s="19"/>
      <c r="V769" s="19"/>
      <c r="W769" s="19"/>
      <c r="X769" s="19"/>
      <c r="Y769" s="19"/>
      <c r="Z769" s="19"/>
      <c r="AA769" s="19"/>
      <c r="AB769" s="19"/>
    </row>
    <row r="770" spans="1:28" ht="13" x14ac:dyDescent="0.15">
      <c r="A770" s="19"/>
      <c r="B770" s="19"/>
      <c r="C770" s="19"/>
      <c r="D770" s="19"/>
      <c r="E770" s="16"/>
      <c r="F770" s="16"/>
      <c r="G770" s="16"/>
      <c r="H770" s="16"/>
      <c r="I770" s="16"/>
      <c r="J770" s="16"/>
      <c r="K770" s="16"/>
      <c r="L770" s="19"/>
      <c r="M770" s="19"/>
      <c r="N770" s="19"/>
      <c r="O770" s="19"/>
      <c r="P770" s="19"/>
      <c r="Q770" s="19"/>
      <c r="R770" s="19"/>
      <c r="S770" s="19"/>
      <c r="T770" s="19"/>
      <c r="U770" s="19"/>
      <c r="V770" s="19"/>
      <c r="W770" s="19"/>
      <c r="X770" s="19"/>
      <c r="Y770" s="19"/>
      <c r="Z770" s="19"/>
      <c r="AA770" s="19"/>
      <c r="AB770" s="19"/>
    </row>
    <row r="771" spans="1:28" ht="13" x14ac:dyDescent="0.15">
      <c r="A771" s="19"/>
      <c r="B771" s="19"/>
      <c r="C771" s="19"/>
      <c r="D771" s="19"/>
      <c r="E771" s="16"/>
      <c r="F771" s="16"/>
      <c r="G771" s="16"/>
      <c r="H771" s="16"/>
      <c r="I771" s="16"/>
      <c r="J771" s="16"/>
      <c r="K771" s="16"/>
      <c r="L771" s="19"/>
      <c r="M771" s="19"/>
      <c r="N771" s="19"/>
      <c r="O771" s="19"/>
      <c r="P771" s="19"/>
      <c r="Q771" s="19"/>
      <c r="R771" s="19"/>
      <c r="S771" s="19"/>
      <c r="T771" s="19"/>
      <c r="U771" s="19"/>
      <c r="V771" s="19"/>
      <c r="W771" s="19"/>
      <c r="X771" s="19"/>
      <c r="Y771" s="19"/>
      <c r="Z771" s="19"/>
      <c r="AA771" s="19"/>
      <c r="AB771" s="19"/>
    </row>
    <row r="772" spans="1:28" ht="13" x14ac:dyDescent="0.15">
      <c r="A772" s="19"/>
      <c r="B772" s="19"/>
      <c r="C772" s="19"/>
      <c r="D772" s="19"/>
      <c r="E772" s="16"/>
      <c r="F772" s="16"/>
      <c r="G772" s="16"/>
      <c r="H772" s="16"/>
      <c r="I772" s="16"/>
      <c r="J772" s="16"/>
      <c r="K772" s="16"/>
      <c r="L772" s="19"/>
      <c r="M772" s="19"/>
      <c r="N772" s="19"/>
      <c r="O772" s="19"/>
      <c r="P772" s="19"/>
      <c r="Q772" s="19"/>
      <c r="R772" s="19"/>
      <c r="S772" s="19"/>
      <c r="T772" s="19"/>
      <c r="U772" s="19"/>
      <c r="V772" s="19"/>
      <c r="W772" s="19"/>
      <c r="X772" s="19"/>
      <c r="Y772" s="19"/>
      <c r="Z772" s="19"/>
      <c r="AA772" s="19"/>
      <c r="AB772" s="19"/>
    </row>
    <row r="773" spans="1:28" ht="13" x14ac:dyDescent="0.15">
      <c r="A773" s="19"/>
      <c r="B773" s="19"/>
      <c r="C773" s="19"/>
      <c r="D773" s="19"/>
      <c r="E773" s="16"/>
      <c r="F773" s="16"/>
      <c r="G773" s="16"/>
      <c r="H773" s="16"/>
      <c r="I773" s="16"/>
      <c r="J773" s="16"/>
      <c r="K773" s="16"/>
      <c r="L773" s="19"/>
      <c r="M773" s="19"/>
      <c r="N773" s="19"/>
      <c r="O773" s="19"/>
      <c r="P773" s="19"/>
      <c r="Q773" s="19"/>
      <c r="R773" s="19"/>
      <c r="S773" s="19"/>
      <c r="T773" s="19"/>
      <c r="U773" s="19"/>
      <c r="V773" s="19"/>
      <c r="W773" s="19"/>
      <c r="X773" s="19"/>
      <c r="Y773" s="19"/>
      <c r="Z773" s="19"/>
      <c r="AA773" s="19"/>
      <c r="AB773" s="19"/>
    </row>
    <row r="774" spans="1:28" ht="13" x14ac:dyDescent="0.15">
      <c r="A774" s="19"/>
      <c r="B774" s="19"/>
      <c r="C774" s="19"/>
      <c r="D774" s="19"/>
      <c r="E774" s="16"/>
      <c r="F774" s="16"/>
      <c r="G774" s="16"/>
      <c r="H774" s="16"/>
      <c r="I774" s="16"/>
      <c r="J774" s="16"/>
      <c r="K774" s="16"/>
      <c r="L774" s="19"/>
      <c r="M774" s="19"/>
      <c r="N774" s="19"/>
      <c r="O774" s="19"/>
      <c r="P774" s="19"/>
      <c r="Q774" s="19"/>
      <c r="R774" s="19"/>
      <c r="S774" s="19"/>
      <c r="T774" s="19"/>
      <c r="U774" s="19"/>
      <c r="V774" s="19"/>
      <c r="W774" s="19"/>
      <c r="X774" s="19"/>
      <c r="Y774" s="19"/>
      <c r="Z774" s="19"/>
      <c r="AA774" s="19"/>
      <c r="AB774" s="19"/>
    </row>
    <row r="775" spans="1:28" ht="13" x14ac:dyDescent="0.15">
      <c r="A775" s="19"/>
      <c r="B775" s="19"/>
      <c r="C775" s="19"/>
      <c r="D775" s="19"/>
      <c r="E775" s="16"/>
      <c r="F775" s="16"/>
      <c r="G775" s="16"/>
      <c r="H775" s="16"/>
      <c r="I775" s="16"/>
      <c r="J775" s="16"/>
      <c r="K775" s="16"/>
      <c r="L775" s="19"/>
      <c r="M775" s="19"/>
      <c r="N775" s="19"/>
      <c r="O775" s="19"/>
      <c r="P775" s="19"/>
      <c r="Q775" s="19"/>
      <c r="R775" s="19"/>
      <c r="S775" s="19"/>
      <c r="T775" s="19"/>
      <c r="U775" s="19"/>
      <c r="V775" s="19"/>
      <c r="W775" s="19"/>
      <c r="X775" s="19"/>
      <c r="Y775" s="19"/>
      <c r="Z775" s="19"/>
      <c r="AA775" s="19"/>
      <c r="AB775" s="19"/>
    </row>
    <row r="776" spans="1:28" ht="13" x14ac:dyDescent="0.15">
      <c r="A776" s="19"/>
      <c r="B776" s="19"/>
      <c r="C776" s="19"/>
      <c r="D776" s="19"/>
      <c r="E776" s="16"/>
      <c r="F776" s="16"/>
      <c r="G776" s="16"/>
      <c r="H776" s="16"/>
      <c r="I776" s="16"/>
      <c r="J776" s="16"/>
      <c r="K776" s="16"/>
      <c r="L776" s="19"/>
      <c r="M776" s="19"/>
      <c r="N776" s="19"/>
      <c r="O776" s="19"/>
      <c r="P776" s="19"/>
      <c r="Q776" s="19"/>
      <c r="R776" s="19"/>
      <c r="S776" s="19"/>
      <c r="T776" s="19"/>
      <c r="U776" s="19"/>
      <c r="V776" s="19"/>
      <c r="W776" s="19"/>
      <c r="X776" s="19"/>
      <c r="Y776" s="19"/>
      <c r="Z776" s="19"/>
      <c r="AA776" s="19"/>
      <c r="AB776" s="19"/>
    </row>
    <row r="777" spans="1:28" ht="13" x14ac:dyDescent="0.15">
      <c r="A777" s="19"/>
      <c r="B777" s="19"/>
      <c r="C777" s="19"/>
      <c r="D777" s="19"/>
      <c r="E777" s="16"/>
      <c r="F777" s="16"/>
      <c r="G777" s="16"/>
      <c r="H777" s="16"/>
      <c r="I777" s="16"/>
      <c r="J777" s="16"/>
      <c r="K777" s="16"/>
      <c r="L777" s="19"/>
      <c r="M777" s="19"/>
      <c r="N777" s="19"/>
      <c r="O777" s="19"/>
      <c r="P777" s="19"/>
      <c r="Q777" s="19"/>
      <c r="R777" s="19"/>
      <c r="S777" s="19"/>
      <c r="T777" s="19"/>
      <c r="U777" s="19"/>
      <c r="V777" s="19"/>
      <c r="W777" s="19"/>
      <c r="X777" s="19"/>
      <c r="Y777" s="19"/>
      <c r="Z777" s="19"/>
      <c r="AA777" s="19"/>
      <c r="AB777" s="19"/>
    </row>
    <row r="778" spans="1:28" ht="13" x14ac:dyDescent="0.15">
      <c r="A778" s="19"/>
      <c r="B778" s="19"/>
      <c r="C778" s="19"/>
      <c r="D778" s="19"/>
      <c r="E778" s="16"/>
      <c r="F778" s="16"/>
      <c r="G778" s="16"/>
      <c r="H778" s="16"/>
      <c r="I778" s="16"/>
      <c r="J778" s="16"/>
      <c r="K778" s="16"/>
      <c r="L778" s="19"/>
      <c r="M778" s="19"/>
      <c r="N778" s="19"/>
      <c r="O778" s="19"/>
      <c r="P778" s="19"/>
      <c r="Q778" s="19"/>
      <c r="R778" s="19"/>
      <c r="S778" s="19"/>
      <c r="T778" s="19"/>
      <c r="U778" s="19"/>
      <c r="V778" s="19"/>
      <c r="W778" s="19"/>
      <c r="X778" s="19"/>
      <c r="Y778" s="19"/>
      <c r="Z778" s="19"/>
      <c r="AA778" s="19"/>
      <c r="AB778" s="19"/>
    </row>
    <row r="779" spans="1:28" ht="13" x14ac:dyDescent="0.15">
      <c r="A779" s="19"/>
      <c r="B779" s="19"/>
      <c r="C779" s="19"/>
      <c r="D779" s="19"/>
      <c r="E779" s="16"/>
      <c r="F779" s="16"/>
      <c r="G779" s="16"/>
      <c r="H779" s="16"/>
      <c r="I779" s="16"/>
      <c r="J779" s="16"/>
      <c r="K779" s="16"/>
      <c r="L779" s="19"/>
      <c r="M779" s="19"/>
      <c r="N779" s="19"/>
      <c r="O779" s="19"/>
      <c r="P779" s="19"/>
      <c r="Q779" s="19"/>
      <c r="R779" s="19"/>
      <c r="S779" s="19"/>
      <c r="T779" s="19"/>
      <c r="U779" s="19"/>
      <c r="V779" s="19"/>
      <c r="W779" s="19"/>
      <c r="X779" s="19"/>
      <c r="Y779" s="19"/>
      <c r="Z779" s="19"/>
      <c r="AA779" s="19"/>
      <c r="AB779" s="19"/>
    </row>
    <row r="780" spans="1:28" ht="13" x14ac:dyDescent="0.15">
      <c r="A780" s="19"/>
      <c r="B780" s="19"/>
      <c r="C780" s="19"/>
      <c r="D780" s="19"/>
      <c r="E780" s="16"/>
      <c r="F780" s="16"/>
      <c r="G780" s="16"/>
      <c r="H780" s="16"/>
      <c r="I780" s="16"/>
      <c r="J780" s="16"/>
      <c r="K780" s="16"/>
      <c r="L780" s="19"/>
      <c r="M780" s="19"/>
      <c r="N780" s="19"/>
      <c r="O780" s="19"/>
      <c r="P780" s="19"/>
      <c r="Q780" s="19"/>
      <c r="R780" s="19"/>
      <c r="S780" s="19"/>
      <c r="T780" s="19"/>
      <c r="U780" s="19"/>
      <c r="V780" s="19"/>
      <c r="W780" s="19"/>
      <c r="X780" s="19"/>
      <c r="Y780" s="19"/>
      <c r="Z780" s="19"/>
      <c r="AA780" s="19"/>
      <c r="AB780" s="19"/>
    </row>
    <row r="781" spans="1:28" ht="13" x14ac:dyDescent="0.15">
      <c r="A781" s="19"/>
      <c r="B781" s="19"/>
      <c r="C781" s="19"/>
      <c r="D781" s="19"/>
      <c r="E781" s="16"/>
      <c r="F781" s="16"/>
      <c r="G781" s="16"/>
      <c r="H781" s="16"/>
      <c r="I781" s="16"/>
      <c r="J781" s="16"/>
      <c r="K781" s="16"/>
      <c r="L781" s="19"/>
      <c r="M781" s="19"/>
      <c r="N781" s="19"/>
      <c r="O781" s="19"/>
      <c r="P781" s="19"/>
      <c r="Q781" s="19"/>
      <c r="R781" s="19"/>
      <c r="S781" s="19"/>
      <c r="T781" s="19"/>
      <c r="U781" s="19"/>
      <c r="V781" s="19"/>
      <c r="W781" s="19"/>
      <c r="X781" s="19"/>
      <c r="Y781" s="19"/>
      <c r="Z781" s="19"/>
      <c r="AA781" s="19"/>
      <c r="AB781" s="19"/>
    </row>
    <row r="782" spans="1:28" ht="13" x14ac:dyDescent="0.15">
      <c r="A782" s="19"/>
      <c r="B782" s="19"/>
      <c r="C782" s="19"/>
      <c r="D782" s="19"/>
      <c r="E782" s="16"/>
      <c r="F782" s="16"/>
      <c r="G782" s="16"/>
      <c r="H782" s="16"/>
      <c r="I782" s="16"/>
      <c r="J782" s="16"/>
      <c r="K782" s="16"/>
      <c r="L782" s="19"/>
      <c r="M782" s="19"/>
      <c r="N782" s="19"/>
      <c r="O782" s="19"/>
      <c r="P782" s="19"/>
      <c r="Q782" s="19"/>
      <c r="R782" s="19"/>
      <c r="S782" s="19"/>
      <c r="T782" s="19"/>
      <c r="U782" s="19"/>
      <c r="V782" s="19"/>
      <c r="W782" s="19"/>
      <c r="X782" s="19"/>
      <c r="Y782" s="19"/>
      <c r="Z782" s="19"/>
      <c r="AA782" s="19"/>
      <c r="AB782" s="19"/>
    </row>
    <row r="783" spans="1:28" ht="13" x14ac:dyDescent="0.15">
      <c r="A783" s="19"/>
      <c r="B783" s="19"/>
      <c r="C783" s="19"/>
      <c r="D783" s="19"/>
      <c r="E783" s="16"/>
      <c r="F783" s="16"/>
      <c r="G783" s="16"/>
      <c r="H783" s="16"/>
      <c r="I783" s="16"/>
      <c r="J783" s="16"/>
      <c r="K783" s="16"/>
      <c r="L783" s="19"/>
      <c r="M783" s="19"/>
      <c r="N783" s="19"/>
      <c r="O783" s="19"/>
      <c r="P783" s="19"/>
      <c r="Q783" s="19"/>
      <c r="R783" s="19"/>
      <c r="S783" s="19"/>
      <c r="T783" s="19"/>
      <c r="U783" s="19"/>
      <c r="V783" s="19"/>
      <c r="W783" s="19"/>
      <c r="X783" s="19"/>
      <c r="Y783" s="19"/>
      <c r="Z783" s="19"/>
      <c r="AA783" s="19"/>
      <c r="AB783" s="19"/>
    </row>
    <row r="784" spans="1:28" ht="13" x14ac:dyDescent="0.15">
      <c r="A784" s="19"/>
      <c r="B784" s="19"/>
      <c r="C784" s="19"/>
      <c r="D784" s="19"/>
      <c r="E784" s="16"/>
      <c r="F784" s="16"/>
      <c r="G784" s="16"/>
      <c r="H784" s="16"/>
      <c r="I784" s="16"/>
      <c r="J784" s="16"/>
      <c r="K784" s="16"/>
      <c r="L784" s="19"/>
      <c r="M784" s="19"/>
      <c r="N784" s="19"/>
      <c r="O784" s="19"/>
      <c r="P784" s="19"/>
      <c r="Q784" s="19"/>
      <c r="R784" s="19"/>
      <c r="S784" s="19"/>
      <c r="T784" s="19"/>
      <c r="U784" s="19"/>
      <c r="V784" s="19"/>
      <c r="W784" s="19"/>
      <c r="X784" s="19"/>
      <c r="Y784" s="19"/>
      <c r="Z784" s="19"/>
      <c r="AA784" s="19"/>
      <c r="AB784" s="19"/>
    </row>
    <row r="785" spans="1:28" ht="13" x14ac:dyDescent="0.15">
      <c r="A785" s="19"/>
      <c r="B785" s="19"/>
      <c r="C785" s="19"/>
      <c r="D785" s="19"/>
      <c r="E785" s="16"/>
      <c r="F785" s="16"/>
      <c r="G785" s="16"/>
      <c r="H785" s="16"/>
      <c r="I785" s="16"/>
      <c r="J785" s="16"/>
      <c r="K785" s="16"/>
      <c r="L785" s="19"/>
      <c r="M785" s="19"/>
      <c r="N785" s="19"/>
      <c r="O785" s="19"/>
      <c r="P785" s="19"/>
      <c r="Q785" s="19"/>
      <c r="R785" s="19"/>
      <c r="S785" s="19"/>
      <c r="T785" s="19"/>
      <c r="U785" s="19"/>
      <c r="V785" s="19"/>
      <c r="W785" s="19"/>
      <c r="X785" s="19"/>
      <c r="Y785" s="19"/>
      <c r="Z785" s="19"/>
      <c r="AA785" s="19"/>
      <c r="AB785" s="19"/>
    </row>
    <row r="786" spans="1:28" ht="13" x14ac:dyDescent="0.15">
      <c r="A786" s="19"/>
      <c r="B786" s="19"/>
      <c r="C786" s="19"/>
      <c r="D786" s="19"/>
      <c r="E786" s="16"/>
      <c r="F786" s="16"/>
      <c r="G786" s="16"/>
      <c r="H786" s="16"/>
      <c r="I786" s="16"/>
      <c r="J786" s="16"/>
      <c r="K786" s="16"/>
      <c r="L786" s="19"/>
      <c r="M786" s="19"/>
      <c r="N786" s="19"/>
      <c r="O786" s="19"/>
      <c r="P786" s="19"/>
      <c r="Q786" s="19"/>
      <c r="R786" s="19"/>
      <c r="S786" s="19"/>
      <c r="T786" s="19"/>
      <c r="U786" s="19"/>
      <c r="V786" s="19"/>
      <c r="W786" s="19"/>
      <c r="X786" s="19"/>
      <c r="Y786" s="19"/>
      <c r="Z786" s="19"/>
      <c r="AA786" s="19"/>
      <c r="AB786" s="19"/>
    </row>
    <row r="787" spans="1:28" ht="13" x14ac:dyDescent="0.15">
      <c r="A787" s="19"/>
      <c r="B787" s="19"/>
      <c r="C787" s="19"/>
      <c r="D787" s="19"/>
      <c r="E787" s="16"/>
      <c r="F787" s="16"/>
      <c r="G787" s="16"/>
      <c r="H787" s="16"/>
      <c r="I787" s="16"/>
      <c r="J787" s="16"/>
      <c r="K787" s="16"/>
      <c r="L787" s="19"/>
      <c r="M787" s="19"/>
      <c r="N787" s="19"/>
      <c r="O787" s="19"/>
      <c r="P787" s="19"/>
      <c r="Q787" s="19"/>
      <c r="R787" s="19"/>
      <c r="S787" s="19"/>
      <c r="T787" s="19"/>
      <c r="U787" s="19"/>
      <c r="V787" s="19"/>
      <c r="W787" s="19"/>
      <c r="X787" s="19"/>
      <c r="Y787" s="19"/>
      <c r="Z787" s="19"/>
      <c r="AA787" s="19"/>
      <c r="AB787" s="19"/>
    </row>
    <row r="788" spans="1:28" ht="13" x14ac:dyDescent="0.15">
      <c r="A788" s="19"/>
      <c r="B788" s="19"/>
      <c r="C788" s="19"/>
      <c r="D788" s="19"/>
      <c r="E788" s="16"/>
      <c r="F788" s="16"/>
      <c r="G788" s="16"/>
      <c r="H788" s="16"/>
      <c r="I788" s="16"/>
      <c r="J788" s="16"/>
      <c r="K788" s="16"/>
      <c r="L788" s="19"/>
      <c r="M788" s="19"/>
      <c r="N788" s="19"/>
      <c r="O788" s="19"/>
      <c r="P788" s="19"/>
      <c r="Q788" s="19"/>
      <c r="R788" s="19"/>
      <c r="S788" s="19"/>
      <c r="T788" s="19"/>
      <c r="U788" s="19"/>
      <c r="V788" s="19"/>
      <c r="W788" s="19"/>
      <c r="X788" s="19"/>
      <c r="Y788" s="19"/>
      <c r="Z788" s="19"/>
      <c r="AA788" s="19"/>
      <c r="AB788" s="19"/>
    </row>
    <row r="789" spans="1:28" ht="13" x14ac:dyDescent="0.15">
      <c r="A789" s="19"/>
      <c r="B789" s="19"/>
      <c r="C789" s="19"/>
      <c r="D789" s="19"/>
      <c r="E789" s="16"/>
      <c r="F789" s="16"/>
      <c r="G789" s="16"/>
      <c r="H789" s="16"/>
      <c r="I789" s="16"/>
      <c r="J789" s="16"/>
      <c r="K789" s="16"/>
      <c r="L789" s="19"/>
      <c r="M789" s="19"/>
      <c r="N789" s="19"/>
      <c r="O789" s="19"/>
      <c r="P789" s="19"/>
      <c r="Q789" s="19"/>
      <c r="R789" s="19"/>
      <c r="S789" s="19"/>
      <c r="T789" s="19"/>
      <c r="U789" s="19"/>
      <c r="V789" s="19"/>
      <c r="W789" s="19"/>
      <c r="X789" s="19"/>
      <c r="Y789" s="19"/>
      <c r="Z789" s="19"/>
      <c r="AA789" s="19"/>
      <c r="AB789" s="19"/>
    </row>
    <row r="790" spans="1:28" ht="13" x14ac:dyDescent="0.15">
      <c r="A790" s="19"/>
      <c r="B790" s="19"/>
      <c r="C790" s="19"/>
      <c r="D790" s="19"/>
      <c r="E790" s="16"/>
      <c r="F790" s="16"/>
      <c r="G790" s="16"/>
      <c r="H790" s="16"/>
      <c r="I790" s="16"/>
      <c r="J790" s="16"/>
      <c r="K790" s="16"/>
      <c r="L790" s="19"/>
      <c r="M790" s="19"/>
      <c r="N790" s="19"/>
      <c r="O790" s="19"/>
      <c r="P790" s="19"/>
      <c r="Q790" s="19"/>
      <c r="R790" s="19"/>
      <c r="S790" s="19"/>
      <c r="T790" s="19"/>
      <c r="U790" s="19"/>
      <c r="V790" s="19"/>
      <c r="W790" s="19"/>
      <c r="X790" s="19"/>
      <c r="Y790" s="19"/>
      <c r="Z790" s="19"/>
      <c r="AA790" s="19"/>
      <c r="AB790" s="19"/>
    </row>
    <row r="791" spans="1:28" ht="13" x14ac:dyDescent="0.15">
      <c r="A791" s="19"/>
      <c r="B791" s="19"/>
      <c r="C791" s="19"/>
      <c r="D791" s="19"/>
      <c r="E791" s="16"/>
      <c r="F791" s="16"/>
      <c r="G791" s="16"/>
      <c r="H791" s="16"/>
      <c r="I791" s="16"/>
      <c r="J791" s="16"/>
      <c r="K791" s="16"/>
      <c r="L791" s="19"/>
      <c r="M791" s="19"/>
      <c r="N791" s="19"/>
      <c r="O791" s="19"/>
      <c r="P791" s="19"/>
      <c r="Q791" s="19"/>
      <c r="R791" s="19"/>
      <c r="S791" s="19"/>
      <c r="T791" s="19"/>
      <c r="U791" s="19"/>
      <c r="V791" s="19"/>
      <c r="W791" s="19"/>
      <c r="X791" s="19"/>
      <c r="Y791" s="19"/>
      <c r="Z791" s="19"/>
      <c r="AA791" s="19"/>
      <c r="AB791" s="19"/>
    </row>
    <row r="792" spans="1:28" ht="13" x14ac:dyDescent="0.15">
      <c r="A792" s="19"/>
      <c r="B792" s="19"/>
      <c r="C792" s="19"/>
      <c r="D792" s="19"/>
      <c r="E792" s="16"/>
      <c r="F792" s="16"/>
      <c r="G792" s="16"/>
      <c r="H792" s="16"/>
      <c r="I792" s="16"/>
      <c r="J792" s="16"/>
      <c r="K792" s="16"/>
      <c r="L792" s="19"/>
      <c r="M792" s="19"/>
      <c r="N792" s="19"/>
      <c r="O792" s="19"/>
      <c r="P792" s="19"/>
      <c r="Q792" s="19"/>
      <c r="R792" s="19"/>
      <c r="S792" s="19"/>
      <c r="T792" s="19"/>
      <c r="U792" s="19"/>
      <c r="V792" s="19"/>
      <c r="W792" s="19"/>
      <c r="X792" s="19"/>
      <c r="Y792" s="19"/>
      <c r="Z792" s="19"/>
      <c r="AA792" s="19"/>
      <c r="AB792" s="19"/>
    </row>
    <row r="793" spans="1:28" ht="13" x14ac:dyDescent="0.15">
      <c r="A793" s="19"/>
      <c r="B793" s="19"/>
      <c r="C793" s="19"/>
      <c r="D793" s="19"/>
      <c r="E793" s="16"/>
      <c r="F793" s="16"/>
      <c r="G793" s="16"/>
      <c r="H793" s="16"/>
      <c r="I793" s="16"/>
      <c r="J793" s="16"/>
      <c r="K793" s="16"/>
      <c r="L793" s="19"/>
      <c r="M793" s="19"/>
      <c r="N793" s="19"/>
      <c r="O793" s="19"/>
      <c r="P793" s="19"/>
      <c r="Q793" s="19"/>
      <c r="R793" s="19"/>
      <c r="S793" s="19"/>
      <c r="T793" s="19"/>
      <c r="U793" s="19"/>
      <c r="V793" s="19"/>
      <c r="W793" s="19"/>
      <c r="X793" s="19"/>
      <c r="Y793" s="19"/>
      <c r="Z793" s="19"/>
      <c r="AA793" s="19"/>
      <c r="AB793" s="19"/>
    </row>
    <row r="794" spans="1:28" ht="13" x14ac:dyDescent="0.15">
      <c r="A794" s="19"/>
      <c r="B794" s="19"/>
      <c r="C794" s="19"/>
      <c r="D794" s="19"/>
      <c r="E794" s="16"/>
      <c r="F794" s="16"/>
      <c r="G794" s="16"/>
      <c r="H794" s="16"/>
      <c r="I794" s="16"/>
      <c r="J794" s="16"/>
      <c r="K794" s="16"/>
      <c r="L794" s="19"/>
      <c r="M794" s="19"/>
      <c r="N794" s="19"/>
      <c r="O794" s="19"/>
      <c r="P794" s="19"/>
      <c r="Q794" s="19"/>
      <c r="R794" s="19"/>
      <c r="S794" s="19"/>
      <c r="T794" s="19"/>
      <c r="U794" s="19"/>
      <c r="V794" s="19"/>
      <c r="W794" s="19"/>
      <c r="X794" s="19"/>
      <c r="Y794" s="19"/>
      <c r="Z794" s="19"/>
      <c r="AA794" s="19"/>
      <c r="AB794" s="19"/>
    </row>
    <row r="795" spans="1:28" ht="13" x14ac:dyDescent="0.15">
      <c r="A795" s="19"/>
      <c r="B795" s="19"/>
      <c r="C795" s="19"/>
      <c r="D795" s="19"/>
      <c r="E795" s="16"/>
      <c r="F795" s="16"/>
      <c r="G795" s="16"/>
      <c r="H795" s="16"/>
      <c r="I795" s="16"/>
      <c r="J795" s="16"/>
      <c r="K795" s="16"/>
      <c r="L795" s="19"/>
      <c r="M795" s="19"/>
      <c r="N795" s="19"/>
      <c r="O795" s="19"/>
      <c r="P795" s="19"/>
      <c r="Q795" s="19"/>
      <c r="R795" s="19"/>
      <c r="S795" s="19"/>
      <c r="T795" s="19"/>
      <c r="U795" s="19"/>
      <c r="V795" s="19"/>
      <c r="W795" s="19"/>
      <c r="X795" s="19"/>
      <c r="Y795" s="19"/>
      <c r="Z795" s="19"/>
      <c r="AA795" s="19"/>
      <c r="AB795" s="19"/>
    </row>
    <row r="796" spans="1:28" ht="13" x14ac:dyDescent="0.15">
      <c r="A796" s="19"/>
      <c r="B796" s="19"/>
      <c r="C796" s="19"/>
      <c r="D796" s="19"/>
      <c r="E796" s="16"/>
      <c r="F796" s="16"/>
      <c r="G796" s="16"/>
      <c r="H796" s="16"/>
      <c r="I796" s="16"/>
      <c r="J796" s="16"/>
      <c r="K796" s="16"/>
      <c r="L796" s="19"/>
      <c r="M796" s="19"/>
      <c r="N796" s="19"/>
      <c r="O796" s="19"/>
      <c r="P796" s="19"/>
      <c r="Q796" s="19"/>
      <c r="R796" s="19"/>
      <c r="S796" s="19"/>
      <c r="T796" s="19"/>
      <c r="U796" s="19"/>
      <c r="V796" s="19"/>
      <c r="W796" s="19"/>
      <c r="X796" s="19"/>
      <c r="Y796" s="19"/>
      <c r="Z796" s="19"/>
      <c r="AA796" s="19"/>
      <c r="AB796" s="19"/>
    </row>
    <row r="797" spans="1:28" ht="13" x14ac:dyDescent="0.15">
      <c r="A797" s="19"/>
      <c r="B797" s="19"/>
      <c r="C797" s="19"/>
      <c r="D797" s="19"/>
      <c r="E797" s="16"/>
      <c r="F797" s="16"/>
      <c r="G797" s="16"/>
      <c r="H797" s="16"/>
      <c r="I797" s="16"/>
      <c r="J797" s="16"/>
      <c r="K797" s="16"/>
      <c r="L797" s="19"/>
      <c r="M797" s="19"/>
      <c r="N797" s="19"/>
      <c r="O797" s="19"/>
      <c r="P797" s="19"/>
      <c r="Q797" s="19"/>
      <c r="R797" s="19"/>
      <c r="S797" s="19"/>
      <c r="T797" s="19"/>
      <c r="U797" s="19"/>
      <c r="V797" s="19"/>
      <c r="W797" s="19"/>
      <c r="X797" s="19"/>
      <c r="Y797" s="19"/>
      <c r="Z797" s="19"/>
      <c r="AA797" s="19"/>
      <c r="AB797" s="19"/>
    </row>
    <row r="798" spans="1:28" ht="13" x14ac:dyDescent="0.15">
      <c r="A798" s="19"/>
      <c r="B798" s="19"/>
      <c r="C798" s="19"/>
      <c r="D798" s="19"/>
      <c r="E798" s="16"/>
      <c r="F798" s="16"/>
      <c r="G798" s="16"/>
      <c r="H798" s="16"/>
      <c r="I798" s="16"/>
      <c r="J798" s="16"/>
      <c r="K798" s="16"/>
      <c r="L798" s="19"/>
      <c r="M798" s="19"/>
      <c r="N798" s="19"/>
      <c r="O798" s="19"/>
      <c r="P798" s="19"/>
      <c r="Q798" s="19"/>
      <c r="R798" s="19"/>
      <c r="S798" s="19"/>
      <c r="T798" s="19"/>
      <c r="U798" s="19"/>
      <c r="V798" s="19"/>
      <c r="W798" s="19"/>
      <c r="X798" s="19"/>
      <c r="Y798" s="19"/>
      <c r="Z798" s="19"/>
      <c r="AA798" s="19"/>
      <c r="AB798" s="19"/>
    </row>
    <row r="799" spans="1:28" ht="13" x14ac:dyDescent="0.15">
      <c r="A799" s="19"/>
      <c r="B799" s="19"/>
      <c r="C799" s="19"/>
      <c r="D799" s="19"/>
      <c r="E799" s="16"/>
      <c r="F799" s="16"/>
      <c r="G799" s="16"/>
      <c r="H799" s="16"/>
      <c r="I799" s="16"/>
      <c r="J799" s="16"/>
      <c r="K799" s="16"/>
      <c r="L799" s="19"/>
      <c r="M799" s="19"/>
      <c r="N799" s="19"/>
      <c r="O799" s="19"/>
      <c r="P799" s="19"/>
      <c r="Q799" s="19"/>
      <c r="R799" s="19"/>
      <c r="S799" s="19"/>
      <c r="T799" s="19"/>
      <c r="U799" s="19"/>
      <c r="V799" s="19"/>
      <c r="W799" s="19"/>
      <c r="X799" s="19"/>
      <c r="Y799" s="19"/>
      <c r="Z799" s="19"/>
      <c r="AA799" s="19"/>
      <c r="AB799" s="19"/>
    </row>
    <row r="800" spans="1:28" ht="13" x14ac:dyDescent="0.15">
      <c r="A800" s="19"/>
      <c r="B800" s="19"/>
      <c r="C800" s="19"/>
      <c r="D800" s="19"/>
      <c r="E800" s="16"/>
      <c r="F800" s="16"/>
      <c r="G800" s="16"/>
      <c r="H800" s="16"/>
      <c r="I800" s="16"/>
      <c r="J800" s="16"/>
      <c r="K800" s="16"/>
      <c r="L800" s="19"/>
      <c r="M800" s="19"/>
      <c r="N800" s="19"/>
      <c r="O800" s="19"/>
      <c r="P800" s="19"/>
      <c r="Q800" s="19"/>
      <c r="R800" s="19"/>
      <c r="S800" s="19"/>
      <c r="T800" s="19"/>
      <c r="U800" s="19"/>
      <c r="V800" s="19"/>
      <c r="W800" s="19"/>
      <c r="X800" s="19"/>
      <c r="Y800" s="19"/>
      <c r="Z800" s="19"/>
      <c r="AA800" s="19"/>
      <c r="AB800" s="19"/>
    </row>
    <row r="801" spans="1:28" ht="13" x14ac:dyDescent="0.15">
      <c r="A801" s="19"/>
      <c r="B801" s="19"/>
      <c r="C801" s="19"/>
      <c r="D801" s="19"/>
      <c r="E801" s="16"/>
      <c r="F801" s="16"/>
      <c r="G801" s="16"/>
      <c r="H801" s="16"/>
      <c r="I801" s="16"/>
      <c r="J801" s="16"/>
      <c r="K801" s="16"/>
      <c r="L801" s="19"/>
      <c r="M801" s="19"/>
      <c r="N801" s="19"/>
      <c r="O801" s="19"/>
      <c r="P801" s="19"/>
      <c r="Q801" s="19"/>
      <c r="R801" s="19"/>
      <c r="S801" s="19"/>
      <c r="T801" s="19"/>
      <c r="U801" s="19"/>
      <c r="V801" s="19"/>
      <c r="W801" s="19"/>
      <c r="X801" s="19"/>
      <c r="Y801" s="19"/>
      <c r="Z801" s="19"/>
      <c r="AA801" s="19"/>
      <c r="AB801" s="19"/>
    </row>
    <row r="802" spans="1:28" ht="13" x14ac:dyDescent="0.15">
      <c r="A802" s="19"/>
      <c r="B802" s="19"/>
      <c r="C802" s="19"/>
      <c r="D802" s="19"/>
      <c r="E802" s="16"/>
      <c r="F802" s="16"/>
      <c r="G802" s="16"/>
      <c r="H802" s="16"/>
      <c r="I802" s="16"/>
      <c r="J802" s="16"/>
      <c r="K802" s="16"/>
      <c r="L802" s="19"/>
      <c r="M802" s="19"/>
      <c r="N802" s="19"/>
      <c r="O802" s="19"/>
      <c r="P802" s="19"/>
      <c r="Q802" s="19"/>
      <c r="R802" s="19"/>
      <c r="S802" s="19"/>
      <c r="T802" s="19"/>
      <c r="U802" s="19"/>
      <c r="V802" s="19"/>
      <c r="W802" s="19"/>
      <c r="X802" s="19"/>
      <c r="Y802" s="19"/>
      <c r="Z802" s="19"/>
      <c r="AA802" s="19"/>
      <c r="AB802" s="19"/>
    </row>
    <row r="803" spans="1:28" ht="13" x14ac:dyDescent="0.15">
      <c r="A803" s="19"/>
      <c r="B803" s="19"/>
      <c r="C803" s="19"/>
      <c r="D803" s="19"/>
      <c r="E803" s="16"/>
      <c r="F803" s="16"/>
      <c r="G803" s="16"/>
      <c r="H803" s="16"/>
      <c r="I803" s="16"/>
      <c r="J803" s="16"/>
      <c r="K803" s="16"/>
      <c r="L803" s="19"/>
      <c r="M803" s="19"/>
      <c r="N803" s="19"/>
      <c r="O803" s="19"/>
      <c r="P803" s="19"/>
      <c r="Q803" s="19"/>
      <c r="R803" s="19"/>
      <c r="S803" s="19"/>
      <c r="T803" s="19"/>
      <c r="U803" s="19"/>
      <c r="V803" s="19"/>
      <c r="W803" s="19"/>
      <c r="X803" s="19"/>
      <c r="Y803" s="19"/>
      <c r="Z803" s="19"/>
      <c r="AA803" s="19"/>
      <c r="AB803" s="19"/>
    </row>
    <row r="804" spans="1:28" ht="13" x14ac:dyDescent="0.15">
      <c r="A804" s="19"/>
      <c r="B804" s="19"/>
      <c r="C804" s="19"/>
      <c r="D804" s="19"/>
      <c r="E804" s="16"/>
      <c r="F804" s="16"/>
      <c r="G804" s="16"/>
      <c r="H804" s="16"/>
      <c r="I804" s="16"/>
      <c r="J804" s="16"/>
      <c r="K804" s="16"/>
      <c r="L804" s="19"/>
      <c r="M804" s="19"/>
      <c r="N804" s="19"/>
      <c r="O804" s="19"/>
      <c r="P804" s="19"/>
      <c r="Q804" s="19"/>
      <c r="R804" s="19"/>
      <c r="S804" s="19"/>
      <c r="T804" s="19"/>
      <c r="U804" s="19"/>
      <c r="V804" s="19"/>
      <c r="W804" s="19"/>
      <c r="X804" s="19"/>
      <c r="Y804" s="19"/>
      <c r="Z804" s="19"/>
      <c r="AA804" s="19"/>
      <c r="AB804" s="19"/>
    </row>
    <row r="805" spans="1:28" ht="13" x14ac:dyDescent="0.15">
      <c r="A805" s="19"/>
      <c r="B805" s="19"/>
      <c r="C805" s="19"/>
      <c r="D805" s="19"/>
      <c r="E805" s="16"/>
      <c r="F805" s="16"/>
      <c r="G805" s="16"/>
      <c r="H805" s="16"/>
      <c r="I805" s="16"/>
      <c r="J805" s="16"/>
      <c r="K805" s="16"/>
      <c r="L805" s="19"/>
      <c r="M805" s="19"/>
      <c r="N805" s="19"/>
      <c r="O805" s="19"/>
      <c r="P805" s="19"/>
      <c r="Q805" s="19"/>
      <c r="R805" s="19"/>
      <c r="S805" s="19"/>
      <c r="T805" s="19"/>
      <c r="U805" s="19"/>
      <c r="V805" s="19"/>
      <c r="W805" s="19"/>
      <c r="X805" s="19"/>
      <c r="Y805" s="19"/>
      <c r="Z805" s="19"/>
      <c r="AA805" s="19"/>
      <c r="AB805" s="19"/>
    </row>
    <row r="806" spans="1:28" ht="13" x14ac:dyDescent="0.15">
      <c r="A806" s="19"/>
      <c r="B806" s="19"/>
      <c r="C806" s="19"/>
      <c r="D806" s="19"/>
      <c r="E806" s="16"/>
      <c r="F806" s="16"/>
      <c r="G806" s="16"/>
      <c r="H806" s="16"/>
      <c r="I806" s="16"/>
      <c r="J806" s="16"/>
      <c r="K806" s="16"/>
      <c r="L806" s="19"/>
      <c r="M806" s="19"/>
      <c r="N806" s="19"/>
      <c r="O806" s="19"/>
      <c r="P806" s="19"/>
      <c r="Q806" s="19"/>
      <c r="R806" s="19"/>
      <c r="S806" s="19"/>
      <c r="T806" s="19"/>
      <c r="U806" s="19"/>
      <c r="V806" s="19"/>
      <c r="W806" s="19"/>
      <c r="X806" s="19"/>
      <c r="Y806" s="19"/>
      <c r="Z806" s="19"/>
      <c r="AA806" s="19"/>
      <c r="AB806" s="19"/>
    </row>
    <row r="807" spans="1:28" ht="13" x14ac:dyDescent="0.15">
      <c r="A807" s="19"/>
      <c r="B807" s="19"/>
      <c r="C807" s="19"/>
      <c r="D807" s="19"/>
      <c r="E807" s="16"/>
      <c r="F807" s="16"/>
      <c r="G807" s="16"/>
      <c r="H807" s="16"/>
      <c r="I807" s="16"/>
      <c r="J807" s="16"/>
      <c r="K807" s="16"/>
      <c r="L807" s="19"/>
      <c r="M807" s="19"/>
      <c r="N807" s="19"/>
      <c r="O807" s="19"/>
      <c r="P807" s="19"/>
      <c r="Q807" s="19"/>
      <c r="R807" s="19"/>
      <c r="S807" s="19"/>
      <c r="T807" s="19"/>
      <c r="U807" s="19"/>
      <c r="V807" s="19"/>
      <c r="W807" s="19"/>
      <c r="X807" s="19"/>
      <c r="Y807" s="19"/>
      <c r="Z807" s="19"/>
      <c r="AA807" s="19"/>
      <c r="AB807" s="19"/>
    </row>
    <row r="808" spans="1:28" ht="13" x14ac:dyDescent="0.15">
      <c r="A808" s="19"/>
      <c r="B808" s="19"/>
      <c r="C808" s="19"/>
      <c r="D808" s="19"/>
      <c r="E808" s="16"/>
      <c r="F808" s="16"/>
      <c r="G808" s="16"/>
      <c r="H808" s="16"/>
      <c r="I808" s="16"/>
      <c r="J808" s="16"/>
      <c r="K808" s="16"/>
      <c r="L808" s="19"/>
      <c r="M808" s="19"/>
      <c r="N808" s="19"/>
      <c r="O808" s="19"/>
      <c r="P808" s="19"/>
      <c r="Q808" s="19"/>
      <c r="R808" s="19"/>
      <c r="S808" s="19"/>
      <c r="T808" s="19"/>
      <c r="U808" s="19"/>
      <c r="V808" s="19"/>
      <c r="W808" s="19"/>
      <c r="X808" s="19"/>
      <c r="Y808" s="19"/>
      <c r="Z808" s="19"/>
      <c r="AA808" s="19"/>
      <c r="AB808" s="19"/>
    </row>
    <row r="809" spans="1:28" ht="13" x14ac:dyDescent="0.15">
      <c r="A809" s="19"/>
      <c r="B809" s="19"/>
      <c r="C809" s="19"/>
      <c r="D809" s="19"/>
      <c r="E809" s="16"/>
      <c r="F809" s="16"/>
      <c r="G809" s="16"/>
      <c r="H809" s="16"/>
      <c r="I809" s="16"/>
      <c r="J809" s="16"/>
      <c r="K809" s="16"/>
      <c r="L809" s="19"/>
      <c r="M809" s="19"/>
      <c r="N809" s="19"/>
      <c r="O809" s="19"/>
      <c r="P809" s="19"/>
      <c r="Q809" s="19"/>
      <c r="R809" s="19"/>
      <c r="S809" s="19"/>
      <c r="T809" s="19"/>
      <c r="U809" s="19"/>
      <c r="V809" s="19"/>
      <c r="W809" s="19"/>
      <c r="X809" s="19"/>
      <c r="Y809" s="19"/>
      <c r="Z809" s="19"/>
      <c r="AA809" s="19"/>
      <c r="AB809" s="19"/>
    </row>
    <row r="810" spans="1:28" ht="13" x14ac:dyDescent="0.15">
      <c r="A810" s="19"/>
      <c r="B810" s="19"/>
      <c r="C810" s="19"/>
      <c r="D810" s="19"/>
      <c r="E810" s="16"/>
      <c r="F810" s="16"/>
      <c r="G810" s="16"/>
      <c r="H810" s="16"/>
      <c r="I810" s="16"/>
      <c r="J810" s="16"/>
      <c r="K810" s="16"/>
      <c r="L810" s="19"/>
      <c r="M810" s="19"/>
      <c r="N810" s="19"/>
      <c r="O810" s="19"/>
      <c r="P810" s="19"/>
      <c r="Q810" s="19"/>
      <c r="R810" s="19"/>
      <c r="S810" s="19"/>
      <c r="T810" s="19"/>
      <c r="U810" s="19"/>
      <c r="V810" s="19"/>
      <c r="W810" s="19"/>
      <c r="X810" s="19"/>
      <c r="Y810" s="19"/>
      <c r="Z810" s="19"/>
      <c r="AA810" s="19"/>
      <c r="AB810" s="19"/>
    </row>
    <row r="811" spans="1:28" ht="13" x14ac:dyDescent="0.15">
      <c r="A811" s="19"/>
      <c r="B811" s="19"/>
      <c r="C811" s="19"/>
      <c r="D811" s="19"/>
      <c r="E811" s="16"/>
      <c r="F811" s="16"/>
      <c r="G811" s="16"/>
      <c r="H811" s="16"/>
      <c r="I811" s="16"/>
      <c r="J811" s="16"/>
      <c r="K811" s="16"/>
      <c r="L811" s="19"/>
      <c r="M811" s="19"/>
      <c r="N811" s="19"/>
      <c r="O811" s="19"/>
      <c r="P811" s="19"/>
      <c r="Q811" s="19"/>
      <c r="R811" s="19"/>
      <c r="S811" s="19"/>
      <c r="T811" s="19"/>
      <c r="U811" s="19"/>
      <c r="V811" s="19"/>
      <c r="W811" s="19"/>
      <c r="X811" s="19"/>
      <c r="Y811" s="19"/>
      <c r="Z811" s="19"/>
      <c r="AA811" s="19"/>
      <c r="AB811" s="19"/>
    </row>
    <row r="812" spans="1:28" ht="13" x14ac:dyDescent="0.15">
      <c r="A812" s="19"/>
      <c r="B812" s="19"/>
      <c r="C812" s="19"/>
      <c r="D812" s="19"/>
      <c r="E812" s="16"/>
      <c r="F812" s="16"/>
      <c r="G812" s="16"/>
      <c r="H812" s="16"/>
      <c r="I812" s="16"/>
      <c r="J812" s="16"/>
      <c r="K812" s="16"/>
      <c r="L812" s="19"/>
      <c r="M812" s="19"/>
      <c r="N812" s="19"/>
      <c r="O812" s="19"/>
      <c r="P812" s="19"/>
      <c r="Q812" s="19"/>
      <c r="R812" s="19"/>
      <c r="S812" s="19"/>
      <c r="T812" s="19"/>
      <c r="U812" s="19"/>
      <c r="V812" s="19"/>
      <c r="W812" s="19"/>
      <c r="X812" s="19"/>
      <c r="Y812" s="19"/>
      <c r="Z812" s="19"/>
      <c r="AA812" s="19"/>
      <c r="AB812" s="19"/>
    </row>
    <row r="813" spans="1:28" ht="13" x14ac:dyDescent="0.15">
      <c r="A813" s="19"/>
      <c r="B813" s="19"/>
      <c r="C813" s="19"/>
      <c r="D813" s="19"/>
      <c r="E813" s="16"/>
      <c r="F813" s="16"/>
      <c r="G813" s="16"/>
      <c r="H813" s="16"/>
      <c r="I813" s="16"/>
      <c r="J813" s="16"/>
      <c r="K813" s="16"/>
      <c r="L813" s="19"/>
      <c r="M813" s="19"/>
      <c r="N813" s="19"/>
      <c r="O813" s="19"/>
      <c r="P813" s="19"/>
      <c r="Q813" s="19"/>
      <c r="R813" s="19"/>
      <c r="S813" s="19"/>
      <c r="T813" s="19"/>
      <c r="U813" s="19"/>
      <c r="V813" s="19"/>
      <c r="W813" s="19"/>
      <c r="X813" s="19"/>
      <c r="Y813" s="19"/>
      <c r="Z813" s="19"/>
      <c r="AA813" s="19"/>
      <c r="AB813" s="19"/>
    </row>
    <row r="814" spans="1:28" ht="13" x14ac:dyDescent="0.15">
      <c r="A814" s="19"/>
      <c r="B814" s="19"/>
      <c r="C814" s="19"/>
      <c r="D814" s="19"/>
      <c r="E814" s="16"/>
      <c r="F814" s="16"/>
      <c r="G814" s="16"/>
      <c r="H814" s="16"/>
      <c r="I814" s="16"/>
      <c r="J814" s="16"/>
      <c r="K814" s="16"/>
      <c r="L814" s="19"/>
      <c r="M814" s="19"/>
      <c r="N814" s="19"/>
      <c r="O814" s="19"/>
      <c r="P814" s="19"/>
      <c r="Q814" s="19"/>
      <c r="R814" s="19"/>
      <c r="S814" s="19"/>
      <c r="T814" s="19"/>
      <c r="U814" s="19"/>
      <c r="V814" s="19"/>
      <c r="W814" s="19"/>
      <c r="X814" s="19"/>
      <c r="Y814" s="19"/>
      <c r="Z814" s="19"/>
      <c r="AA814" s="19"/>
      <c r="AB814" s="19"/>
    </row>
    <row r="815" spans="1:28" ht="13" x14ac:dyDescent="0.15">
      <c r="A815" s="19"/>
      <c r="B815" s="19"/>
      <c r="C815" s="19"/>
      <c r="D815" s="19"/>
      <c r="E815" s="16"/>
      <c r="F815" s="16"/>
      <c r="G815" s="16"/>
      <c r="H815" s="16"/>
      <c r="I815" s="16"/>
      <c r="J815" s="16"/>
      <c r="K815" s="16"/>
      <c r="L815" s="19"/>
      <c r="M815" s="19"/>
      <c r="N815" s="19"/>
      <c r="O815" s="19"/>
      <c r="P815" s="19"/>
      <c r="Q815" s="19"/>
      <c r="R815" s="19"/>
      <c r="S815" s="19"/>
      <c r="T815" s="19"/>
      <c r="U815" s="19"/>
      <c r="V815" s="19"/>
      <c r="W815" s="19"/>
      <c r="X815" s="19"/>
      <c r="Y815" s="19"/>
      <c r="Z815" s="19"/>
      <c r="AA815" s="19"/>
      <c r="AB815" s="19"/>
    </row>
    <row r="816" spans="1:28" ht="13" x14ac:dyDescent="0.15">
      <c r="A816" s="19"/>
      <c r="B816" s="19"/>
      <c r="C816" s="19"/>
      <c r="D816" s="19"/>
      <c r="E816" s="16"/>
      <c r="F816" s="16"/>
      <c r="G816" s="16"/>
      <c r="H816" s="16"/>
      <c r="I816" s="16"/>
      <c r="J816" s="16"/>
      <c r="K816" s="16"/>
      <c r="L816" s="19"/>
      <c r="M816" s="19"/>
      <c r="N816" s="19"/>
      <c r="O816" s="19"/>
      <c r="P816" s="19"/>
      <c r="Q816" s="19"/>
      <c r="R816" s="19"/>
      <c r="S816" s="19"/>
      <c r="T816" s="19"/>
      <c r="U816" s="19"/>
      <c r="V816" s="19"/>
      <c r="W816" s="19"/>
      <c r="X816" s="19"/>
      <c r="Y816" s="19"/>
      <c r="Z816" s="19"/>
      <c r="AA816" s="19"/>
      <c r="AB816" s="19"/>
    </row>
    <row r="817" spans="1:28" ht="13" x14ac:dyDescent="0.15">
      <c r="A817" s="19"/>
      <c r="B817" s="19"/>
      <c r="C817" s="19"/>
      <c r="D817" s="19"/>
      <c r="E817" s="16"/>
      <c r="F817" s="16"/>
      <c r="G817" s="16"/>
      <c r="H817" s="16"/>
      <c r="I817" s="16"/>
      <c r="J817" s="16"/>
      <c r="K817" s="16"/>
      <c r="L817" s="19"/>
      <c r="M817" s="19"/>
      <c r="N817" s="19"/>
      <c r="O817" s="19"/>
      <c r="P817" s="19"/>
      <c r="Q817" s="19"/>
      <c r="R817" s="19"/>
      <c r="S817" s="19"/>
      <c r="T817" s="19"/>
      <c r="U817" s="19"/>
      <c r="V817" s="19"/>
      <c r="W817" s="19"/>
      <c r="X817" s="19"/>
      <c r="Y817" s="19"/>
      <c r="Z817" s="19"/>
      <c r="AA817" s="19"/>
      <c r="AB817" s="19"/>
    </row>
    <row r="818" spans="1:28" ht="13" x14ac:dyDescent="0.15">
      <c r="A818" s="19"/>
      <c r="B818" s="19"/>
      <c r="C818" s="19"/>
      <c r="D818" s="19"/>
      <c r="E818" s="16"/>
      <c r="F818" s="16"/>
      <c r="G818" s="16"/>
      <c r="H818" s="16"/>
      <c r="I818" s="16"/>
      <c r="J818" s="16"/>
      <c r="K818" s="16"/>
      <c r="L818" s="19"/>
      <c r="M818" s="19"/>
      <c r="N818" s="19"/>
      <c r="O818" s="19"/>
      <c r="P818" s="19"/>
      <c r="Q818" s="19"/>
      <c r="R818" s="19"/>
      <c r="S818" s="19"/>
      <c r="T818" s="19"/>
      <c r="U818" s="19"/>
      <c r="V818" s="19"/>
      <c r="W818" s="19"/>
      <c r="X818" s="19"/>
      <c r="Y818" s="19"/>
      <c r="Z818" s="19"/>
      <c r="AA818" s="19"/>
      <c r="AB818" s="19"/>
    </row>
    <row r="819" spans="1:28" ht="13" x14ac:dyDescent="0.15">
      <c r="A819" s="19"/>
      <c r="B819" s="19"/>
      <c r="C819" s="19"/>
      <c r="D819" s="19"/>
      <c r="E819" s="16"/>
      <c r="F819" s="16"/>
      <c r="G819" s="16"/>
      <c r="H819" s="16"/>
      <c r="I819" s="16"/>
      <c r="J819" s="16"/>
      <c r="K819" s="16"/>
      <c r="L819" s="19"/>
      <c r="M819" s="19"/>
      <c r="N819" s="19"/>
      <c r="O819" s="19"/>
      <c r="P819" s="19"/>
      <c r="Q819" s="19"/>
      <c r="R819" s="19"/>
      <c r="S819" s="19"/>
      <c r="T819" s="19"/>
      <c r="U819" s="19"/>
      <c r="V819" s="19"/>
      <c r="W819" s="19"/>
      <c r="X819" s="19"/>
      <c r="Y819" s="19"/>
      <c r="Z819" s="19"/>
      <c r="AA819" s="19"/>
      <c r="AB819" s="19"/>
    </row>
    <row r="820" spans="1:28" ht="13" x14ac:dyDescent="0.15">
      <c r="A820" s="19"/>
      <c r="B820" s="19"/>
      <c r="C820" s="19"/>
      <c r="D820" s="19"/>
      <c r="E820" s="16"/>
      <c r="F820" s="16"/>
      <c r="G820" s="16"/>
      <c r="H820" s="16"/>
      <c r="I820" s="16"/>
      <c r="J820" s="16"/>
      <c r="K820" s="16"/>
      <c r="L820" s="19"/>
      <c r="M820" s="19"/>
      <c r="N820" s="19"/>
      <c r="O820" s="19"/>
      <c r="P820" s="19"/>
      <c r="Q820" s="19"/>
      <c r="R820" s="19"/>
      <c r="S820" s="19"/>
      <c r="T820" s="19"/>
      <c r="U820" s="19"/>
      <c r="V820" s="19"/>
      <c r="W820" s="19"/>
      <c r="X820" s="19"/>
      <c r="Y820" s="19"/>
      <c r="Z820" s="19"/>
      <c r="AA820" s="19"/>
      <c r="AB820" s="19"/>
    </row>
    <row r="821" spans="1:28" ht="13" x14ac:dyDescent="0.15">
      <c r="A821" s="19"/>
      <c r="B821" s="19"/>
      <c r="C821" s="19"/>
      <c r="D821" s="19"/>
      <c r="E821" s="16"/>
      <c r="F821" s="16"/>
      <c r="G821" s="16"/>
      <c r="H821" s="16"/>
      <c r="I821" s="16"/>
      <c r="J821" s="16"/>
      <c r="K821" s="16"/>
      <c r="L821" s="19"/>
      <c r="M821" s="19"/>
      <c r="N821" s="19"/>
      <c r="O821" s="19"/>
      <c r="P821" s="19"/>
      <c r="Q821" s="19"/>
      <c r="R821" s="19"/>
      <c r="S821" s="19"/>
      <c r="T821" s="19"/>
      <c r="U821" s="19"/>
      <c r="V821" s="19"/>
      <c r="W821" s="19"/>
      <c r="X821" s="19"/>
      <c r="Y821" s="19"/>
      <c r="Z821" s="19"/>
      <c r="AA821" s="19"/>
      <c r="AB821" s="19"/>
    </row>
    <row r="822" spans="1:28" ht="13" x14ac:dyDescent="0.15">
      <c r="A822" s="19"/>
      <c r="B822" s="19"/>
      <c r="C822" s="19"/>
      <c r="D822" s="19"/>
      <c r="E822" s="16"/>
      <c r="F822" s="16"/>
      <c r="G822" s="16"/>
      <c r="H822" s="16"/>
      <c r="I822" s="16"/>
      <c r="J822" s="16"/>
      <c r="K822" s="16"/>
      <c r="L822" s="19"/>
      <c r="M822" s="19"/>
      <c r="N822" s="19"/>
      <c r="O822" s="19"/>
      <c r="P822" s="19"/>
      <c r="Q822" s="19"/>
      <c r="R822" s="19"/>
      <c r="S822" s="19"/>
      <c r="T822" s="19"/>
      <c r="U822" s="19"/>
      <c r="V822" s="19"/>
      <c r="W822" s="19"/>
      <c r="X822" s="19"/>
      <c r="Y822" s="19"/>
      <c r="Z822" s="19"/>
      <c r="AA822" s="19"/>
      <c r="AB822" s="19"/>
    </row>
    <row r="823" spans="1:28" ht="13" x14ac:dyDescent="0.15">
      <c r="A823" s="19"/>
      <c r="B823" s="19"/>
      <c r="C823" s="19"/>
      <c r="D823" s="19"/>
      <c r="E823" s="16"/>
      <c r="F823" s="16"/>
      <c r="G823" s="16"/>
      <c r="H823" s="16"/>
      <c r="I823" s="16"/>
      <c r="J823" s="16"/>
      <c r="K823" s="16"/>
      <c r="L823" s="19"/>
      <c r="M823" s="19"/>
      <c r="N823" s="19"/>
      <c r="O823" s="19"/>
      <c r="P823" s="19"/>
      <c r="Q823" s="19"/>
      <c r="R823" s="19"/>
      <c r="S823" s="19"/>
      <c r="T823" s="19"/>
      <c r="U823" s="19"/>
      <c r="V823" s="19"/>
      <c r="W823" s="19"/>
      <c r="X823" s="19"/>
      <c r="Y823" s="19"/>
      <c r="Z823" s="19"/>
      <c r="AA823" s="19"/>
      <c r="AB823" s="19"/>
    </row>
    <row r="824" spans="1:28" ht="13" x14ac:dyDescent="0.15">
      <c r="A824" s="19"/>
      <c r="B824" s="19"/>
      <c r="C824" s="19"/>
      <c r="D824" s="19"/>
      <c r="E824" s="16"/>
      <c r="F824" s="16"/>
      <c r="G824" s="16"/>
      <c r="H824" s="16"/>
      <c r="I824" s="16"/>
      <c r="J824" s="16"/>
      <c r="K824" s="16"/>
      <c r="L824" s="19"/>
      <c r="M824" s="19"/>
      <c r="N824" s="19"/>
      <c r="O824" s="19"/>
      <c r="P824" s="19"/>
      <c r="Q824" s="19"/>
      <c r="R824" s="19"/>
      <c r="S824" s="19"/>
      <c r="T824" s="19"/>
      <c r="U824" s="19"/>
      <c r="V824" s="19"/>
      <c r="W824" s="19"/>
      <c r="X824" s="19"/>
      <c r="Y824" s="19"/>
      <c r="Z824" s="19"/>
      <c r="AA824" s="19"/>
      <c r="AB824" s="19"/>
    </row>
    <row r="825" spans="1:28" ht="13" x14ac:dyDescent="0.15">
      <c r="A825" s="19"/>
      <c r="B825" s="19"/>
      <c r="C825" s="19"/>
      <c r="D825" s="19"/>
      <c r="E825" s="16"/>
      <c r="F825" s="16"/>
      <c r="G825" s="16"/>
      <c r="H825" s="16"/>
      <c r="I825" s="16"/>
      <c r="J825" s="16"/>
      <c r="K825" s="16"/>
      <c r="L825" s="19"/>
      <c r="M825" s="19"/>
      <c r="N825" s="19"/>
      <c r="O825" s="19"/>
      <c r="P825" s="19"/>
      <c r="Q825" s="19"/>
      <c r="R825" s="19"/>
      <c r="S825" s="19"/>
      <c r="T825" s="19"/>
      <c r="U825" s="19"/>
      <c r="V825" s="19"/>
      <c r="W825" s="19"/>
      <c r="X825" s="19"/>
      <c r="Y825" s="19"/>
      <c r="Z825" s="19"/>
      <c r="AA825" s="19"/>
      <c r="AB825" s="19"/>
    </row>
    <row r="826" spans="1:28" ht="13" x14ac:dyDescent="0.15">
      <c r="A826" s="19"/>
      <c r="B826" s="19"/>
      <c r="C826" s="19"/>
      <c r="D826" s="19"/>
      <c r="E826" s="16"/>
      <c r="F826" s="16"/>
      <c r="G826" s="16"/>
      <c r="H826" s="16"/>
      <c r="I826" s="16"/>
      <c r="J826" s="16"/>
      <c r="K826" s="16"/>
      <c r="L826" s="19"/>
      <c r="M826" s="19"/>
      <c r="N826" s="19"/>
      <c r="O826" s="19"/>
      <c r="P826" s="19"/>
      <c r="Q826" s="19"/>
      <c r="R826" s="19"/>
      <c r="S826" s="19"/>
      <c r="T826" s="19"/>
      <c r="U826" s="19"/>
      <c r="V826" s="19"/>
      <c r="W826" s="19"/>
      <c r="X826" s="19"/>
      <c r="Y826" s="19"/>
      <c r="Z826" s="19"/>
      <c r="AA826" s="19"/>
      <c r="AB826" s="19"/>
    </row>
    <row r="827" spans="1:28" ht="13" x14ac:dyDescent="0.15">
      <c r="A827" s="19"/>
      <c r="B827" s="19"/>
      <c r="C827" s="19"/>
      <c r="D827" s="19"/>
      <c r="E827" s="16"/>
      <c r="F827" s="16"/>
      <c r="G827" s="16"/>
      <c r="H827" s="16"/>
      <c r="I827" s="16"/>
      <c r="J827" s="16"/>
      <c r="K827" s="16"/>
      <c r="L827" s="19"/>
      <c r="M827" s="19"/>
      <c r="N827" s="19"/>
      <c r="O827" s="19"/>
      <c r="P827" s="19"/>
      <c r="Q827" s="19"/>
      <c r="R827" s="19"/>
      <c r="S827" s="19"/>
      <c r="T827" s="19"/>
      <c r="U827" s="19"/>
      <c r="V827" s="19"/>
      <c r="W827" s="19"/>
      <c r="X827" s="19"/>
      <c r="Y827" s="19"/>
      <c r="Z827" s="19"/>
      <c r="AA827" s="19"/>
      <c r="AB827" s="19"/>
    </row>
    <row r="828" spans="1:28" ht="13" x14ac:dyDescent="0.15">
      <c r="A828" s="19"/>
      <c r="B828" s="19"/>
      <c r="C828" s="19"/>
      <c r="D828" s="19"/>
      <c r="E828" s="16"/>
      <c r="F828" s="16"/>
      <c r="G828" s="16"/>
      <c r="H828" s="16"/>
      <c r="I828" s="16"/>
      <c r="J828" s="16"/>
      <c r="K828" s="16"/>
      <c r="L828" s="19"/>
      <c r="M828" s="19"/>
      <c r="N828" s="19"/>
      <c r="O828" s="19"/>
      <c r="P828" s="19"/>
      <c r="Q828" s="19"/>
      <c r="R828" s="19"/>
      <c r="S828" s="19"/>
      <c r="T828" s="19"/>
      <c r="U828" s="19"/>
      <c r="V828" s="19"/>
      <c r="W828" s="19"/>
      <c r="X828" s="19"/>
      <c r="Y828" s="19"/>
      <c r="Z828" s="19"/>
      <c r="AA828" s="19"/>
      <c r="AB828" s="19"/>
    </row>
    <row r="829" spans="1:28" ht="13" x14ac:dyDescent="0.15">
      <c r="A829" s="19"/>
      <c r="B829" s="19"/>
      <c r="C829" s="19"/>
      <c r="D829" s="19"/>
      <c r="E829" s="16"/>
      <c r="F829" s="16"/>
      <c r="G829" s="16"/>
      <c r="H829" s="16"/>
      <c r="I829" s="16"/>
      <c r="J829" s="16"/>
      <c r="K829" s="16"/>
      <c r="L829" s="19"/>
      <c r="M829" s="19"/>
      <c r="N829" s="19"/>
      <c r="O829" s="19"/>
      <c r="P829" s="19"/>
      <c r="Q829" s="19"/>
      <c r="R829" s="19"/>
      <c r="S829" s="19"/>
      <c r="T829" s="19"/>
      <c r="U829" s="19"/>
      <c r="V829" s="19"/>
      <c r="W829" s="19"/>
      <c r="X829" s="19"/>
      <c r="Y829" s="19"/>
      <c r="Z829" s="19"/>
      <c r="AA829" s="19"/>
      <c r="AB829" s="19"/>
    </row>
    <row r="830" spans="1:28" ht="13" x14ac:dyDescent="0.15">
      <c r="A830" s="19"/>
      <c r="B830" s="19"/>
      <c r="C830" s="19"/>
      <c r="D830" s="19"/>
      <c r="E830" s="16"/>
      <c r="F830" s="16"/>
      <c r="G830" s="16"/>
      <c r="H830" s="16"/>
      <c r="I830" s="16"/>
      <c r="J830" s="16"/>
      <c r="K830" s="16"/>
      <c r="L830" s="19"/>
      <c r="M830" s="19"/>
      <c r="N830" s="19"/>
      <c r="O830" s="19"/>
      <c r="P830" s="19"/>
      <c r="Q830" s="19"/>
      <c r="R830" s="19"/>
      <c r="S830" s="19"/>
      <c r="T830" s="19"/>
      <c r="U830" s="19"/>
      <c r="V830" s="19"/>
      <c r="W830" s="19"/>
      <c r="X830" s="19"/>
      <c r="Y830" s="19"/>
      <c r="Z830" s="19"/>
      <c r="AA830" s="19"/>
      <c r="AB830" s="19"/>
    </row>
    <row r="831" spans="1:28" ht="13" x14ac:dyDescent="0.15">
      <c r="A831" s="19"/>
      <c r="B831" s="19"/>
      <c r="C831" s="19"/>
      <c r="D831" s="19"/>
      <c r="E831" s="16"/>
      <c r="F831" s="16"/>
      <c r="G831" s="16"/>
      <c r="H831" s="16"/>
      <c r="I831" s="16"/>
      <c r="J831" s="16"/>
      <c r="K831" s="16"/>
      <c r="L831" s="19"/>
      <c r="M831" s="19"/>
      <c r="N831" s="19"/>
      <c r="O831" s="19"/>
      <c r="P831" s="19"/>
      <c r="Q831" s="19"/>
      <c r="R831" s="19"/>
      <c r="S831" s="19"/>
      <c r="T831" s="19"/>
      <c r="U831" s="19"/>
      <c r="V831" s="19"/>
      <c r="W831" s="19"/>
      <c r="X831" s="19"/>
      <c r="Y831" s="19"/>
      <c r="Z831" s="19"/>
      <c r="AA831" s="19"/>
      <c r="AB831" s="19"/>
    </row>
    <row r="832" spans="1:28" ht="13" x14ac:dyDescent="0.15">
      <c r="A832" s="19"/>
      <c r="B832" s="19"/>
      <c r="C832" s="19"/>
      <c r="D832" s="19"/>
      <c r="E832" s="16"/>
      <c r="F832" s="16"/>
      <c r="G832" s="16"/>
      <c r="H832" s="16"/>
      <c r="I832" s="16"/>
      <c r="J832" s="16"/>
      <c r="K832" s="16"/>
      <c r="L832" s="19"/>
      <c r="M832" s="19"/>
      <c r="N832" s="19"/>
      <c r="O832" s="19"/>
      <c r="P832" s="19"/>
      <c r="Q832" s="19"/>
      <c r="R832" s="19"/>
      <c r="S832" s="19"/>
      <c r="T832" s="19"/>
      <c r="U832" s="19"/>
      <c r="V832" s="19"/>
      <c r="W832" s="19"/>
      <c r="X832" s="19"/>
      <c r="Y832" s="19"/>
      <c r="Z832" s="19"/>
      <c r="AA832" s="19"/>
      <c r="AB832" s="19"/>
    </row>
    <row r="833" spans="1:28" ht="13" x14ac:dyDescent="0.15">
      <c r="A833" s="19"/>
      <c r="B833" s="19"/>
      <c r="C833" s="19"/>
      <c r="D833" s="19"/>
      <c r="E833" s="16"/>
      <c r="F833" s="16"/>
      <c r="G833" s="16"/>
      <c r="H833" s="16"/>
      <c r="I833" s="16"/>
      <c r="J833" s="16"/>
      <c r="K833" s="16"/>
      <c r="L833" s="19"/>
      <c r="M833" s="19"/>
      <c r="N833" s="19"/>
      <c r="O833" s="19"/>
      <c r="P833" s="19"/>
      <c r="Q833" s="19"/>
      <c r="R833" s="19"/>
      <c r="S833" s="19"/>
      <c r="T833" s="19"/>
      <c r="U833" s="19"/>
      <c r="V833" s="19"/>
      <c r="W833" s="19"/>
      <c r="X833" s="19"/>
      <c r="Y833" s="19"/>
      <c r="Z833" s="19"/>
      <c r="AA833" s="19"/>
      <c r="AB833" s="19"/>
    </row>
    <row r="834" spans="1:28" ht="13" x14ac:dyDescent="0.15">
      <c r="A834" s="19"/>
      <c r="B834" s="19"/>
      <c r="C834" s="19"/>
      <c r="D834" s="19"/>
      <c r="E834" s="16"/>
      <c r="F834" s="16"/>
      <c r="G834" s="16"/>
      <c r="H834" s="16"/>
      <c r="I834" s="16"/>
      <c r="J834" s="16"/>
      <c r="K834" s="16"/>
      <c r="L834" s="19"/>
      <c r="M834" s="19"/>
      <c r="N834" s="19"/>
      <c r="O834" s="19"/>
      <c r="P834" s="19"/>
      <c r="Q834" s="19"/>
      <c r="R834" s="19"/>
      <c r="S834" s="19"/>
      <c r="T834" s="19"/>
      <c r="U834" s="19"/>
      <c r="V834" s="19"/>
      <c r="W834" s="19"/>
      <c r="X834" s="19"/>
      <c r="Y834" s="19"/>
      <c r="Z834" s="19"/>
      <c r="AA834" s="19"/>
      <c r="AB834" s="19"/>
    </row>
    <row r="835" spans="1:28" ht="13" x14ac:dyDescent="0.15">
      <c r="A835" s="19"/>
      <c r="B835" s="19"/>
      <c r="C835" s="19"/>
      <c r="D835" s="19"/>
      <c r="E835" s="16"/>
      <c r="F835" s="16"/>
      <c r="G835" s="16"/>
      <c r="H835" s="16"/>
      <c r="I835" s="16"/>
      <c r="J835" s="16"/>
      <c r="K835" s="16"/>
      <c r="L835" s="19"/>
      <c r="M835" s="19"/>
      <c r="N835" s="19"/>
      <c r="O835" s="19"/>
      <c r="P835" s="19"/>
      <c r="Q835" s="19"/>
      <c r="R835" s="19"/>
      <c r="S835" s="19"/>
      <c r="T835" s="19"/>
      <c r="U835" s="19"/>
      <c r="V835" s="19"/>
      <c r="W835" s="19"/>
      <c r="X835" s="19"/>
      <c r="Y835" s="19"/>
      <c r="Z835" s="19"/>
      <c r="AA835" s="19"/>
      <c r="AB835" s="19"/>
    </row>
    <row r="836" spans="1:28" ht="13" x14ac:dyDescent="0.15">
      <c r="A836" s="19"/>
      <c r="B836" s="19"/>
      <c r="C836" s="19"/>
      <c r="D836" s="19"/>
      <c r="E836" s="16"/>
      <c r="F836" s="16"/>
      <c r="G836" s="16"/>
      <c r="H836" s="16"/>
      <c r="I836" s="16"/>
      <c r="J836" s="16"/>
      <c r="K836" s="16"/>
      <c r="L836" s="19"/>
      <c r="M836" s="19"/>
      <c r="N836" s="19"/>
      <c r="O836" s="19"/>
      <c r="P836" s="19"/>
      <c r="Q836" s="19"/>
      <c r="R836" s="19"/>
      <c r="S836" s="19"/>
      <c r="T836" s="19"/>
      <c r="U836" s="19"/>
      <c r="V836" s="19"/>
      <c r="W836" s="19"/>
      <c r="X836" s="19"/>
      <c r="Y836" s="19"/>
      <c r="Z836" s="19"/>
      <c r="AA836" s="19"/>
      <c r="AB836" s="19"/>
    </row>
    <row r="837" spans="1:28" ht="13" x14ac:dyDescent="0.15">
      <c r="A837" s="19"/>
      <c r="B837" s="19"/>
      <c r="C837" s="19"/>
      <c r="D837" s="19"/>
      <c r="E837" s="16"/>
      <c r="F837" s="16"/>
      <c r="G837" s="16"/>
      <c r="H837" s="16"/>
      <c r="I837" s="16"/>
      <c r="J837" s="16"/>
      <c r="K837" s="16"/>
      <c r="L837" s="19"/>
      <c r="M837" s="19"/>
      <c r="N837" s="19"/>
      <c r="O837" s="19"/>
      <c r="P837" s="19"/>
      <c r="Q837" s="19"/>
      <c r="R837" s="19"/>
      <c r="S837" s="19"/>
      <c r="T837" s="19"/>
      <c r="U837" s="19"/>
      <c r="V837" s="19"/>
      <c r="W837" s="19"/>
      <c r="X837" s="19"/>
      <c r="Y837" s="19"/>
      <c r="Z837" s="19"/>
      <c r="AA837" s="19"/>
      <c r="AB837" s="19"/>
    </row>
    <row r="838" spans="1:28" ht="13" x14ac:dyDescent="0.15">
      <c r="A838" s="19"/>
      <c r="B838" s="19"/>
      <c r="C838" s="19"/>
      <c r="D838" s="19"/>
      <c r="E838" s="16"/>
      <c r="F838" s="16"/>
      <c r="G838" s="16"/>
      <c r="H838" s="16"/>
      <c r="I838" s="16"/>
      <c r="J838" s="16"/>
      <c r="K838" s="16"/>
      <c r="L838" s="19"/>
      <c r="M838" s="19"/>
      <c r="N838" s="19"/>
      <c r="O838" s="19"/>
      <c r="P838" s="19"/>
      <c r="Q838" s="19"/>
      <c r="R838" s="19"/>
      <c r="S838" s="19"/>
      <c r="T838" s="19"/>
      <c r="U838" s="19"/>
      <c r="V838" s="19"/>
      <c r="W838" s="19"/>
      <c r="X838" s="19"/>
      <c r="Y838" s="19"/>
      <c r="Z838" s="19"/>
      <c r="AA838" s="19"/>
      <c r="AB838" s="19"/>
    </row>
    <row r="839" spans="1:28" ht="13" x14ac:dyDescent="0.15">
      <c r="A839" s="19"/>
      <c r="B839" s="19"/>
      <c r="C839" s="19"/>
      <c r="D839" s="19"/>
      <c r="E839" s="16"/>
      <c r="F839" s="16"/>
      <c r="G839" s="16"/>
      <c r="H839" s="16"/>
      <c r="I839" s="16"/>
      <c r="J839" s="16"/>
      <c r="K839" s="16"/>
      <c r="L839" s="19"/>
      <c r="M839" s="19"/>
      <c r="N839" s="19"/>
      <c r="O839" s="19"/>
      <c r="P839" s="19"/>
      <c r="Q839" s="19"/>
      <c r="R839" s="19"/>
      <c r="S839" s="19"/>
      <c r="T839" s="19"/>
      <c r="U839" s="19"/>
      <c r="V839" s="19"/>
      <c r="W839" s="19"/>
      <c r="X839" s="19"/>
      <c r="Y839" s="19"/>
      <c r="Z839" s="19"/>
      <c r="AA839" s="19"/>
      <c r="AB839" s="19"/>
    </row>
    <row r="840" spans="1:28" ht="13" x14ac:dyDescent="0.15">
      <c r="A840" s="19"/>
      <c r="B840" s="19"/>
      <c r="C840" s="19"/>
      <c r="D840" s="19"/>
      <c r="E840" s="16"/>
      <c r="F840" s="16"/>
      <c r="G840" s="16"/>
      <c r="H840" s="16"/>
      <c r="I840" s="16"/>
      <c r="J840" s="16"/>
      <c r="K840" s="16"/>
      <c r="L840" s="19"/>
      <c r="M840" s="19"/>
      <c r="N840" s="19"/>
      <c r="O840" s="19"/>
      <c r="P840" s="19"/>
      <c r="Q840" s="19"/>
      <c r="R840" s="19"/>
      <c r="S840" s="19"/>
      <c r="T840" s="19"/>
      <c r="U840" s="19"/>
      <c r="V840" s="19"/>
      <c r="W840" s="19"/>
      <c r="X840" s="19"/>
      <c r="Y840" s="19"/>
      <c r="Z840" s="19"/>
      <c r="AA840" s="19"/>
      <c r="AB840" s="19"/>
    </row>
    <row r="841" spans="1:28" ht="13" x14ac:dyDescent="0.15">
      <c r="A841" s="19"/>
      <c r="B841" s="19"/>
      <c r="C841" s="19"/>
      <c r="D841" s="19"/>
      <c r="E841" s="16"/>
      <c r="F841" s="16"/>
      <c r="G841" s="16"/>
      <c r="H841" s="16"/>
      <c r="I841" s="16"/>
      <c r="J841" s="16"/>
      <c r="K841" s="16"/>
      <c r="L841" s="19"/>
      <c r="M841" s="19"/>
      <c r="N841" s="19"/>
      <c r="O841" s="19"/>
      <c r="P841" s="19"/>
      <c r="Q841" s="19"/>
      <c r="R841" s="19"/>
      <c r="S841" s="19"/>
      <c r="T841" s="19"/>
      <c r="U841" s="19"/>
      <c r="V841" s="19"/>
      <c r="W841" s="19"/>
      <c r="X841" s="19"/>
      <c r="Y841" s="19"/>
      <c r="Z841" s="19"/>
      <c r="AA841" s="19"/>
      <c r="AB841" s="19"/>
    </row>
    <row r="842" spans="1:28" ht="13" x14ac:dyDescent="0.15">
      <c r="A842" s="19"/>
      <c r="B842" s="19"/>
      <c r="C842" s="19"/>
      <c r="D842" s="19"/>
      <c r="E842" s="16"/>
      <c r="F842" s="16"/>
      <c r="G842" s="16"/>
      <c r="H842" s="16"/>
      <c r="I842" s="16"/>
      <c r="J842" s="16"/>
      <c r="K842" s="16"/>
      <c r="L842" s="19"/>
      <c r="M842" s="19"/>
      <c r="N842" s="19"/>
      <c r="O842" s="19"/>
      <c r="P842" s="19"/>
      <c r="Q842" s="19"/>
      <c r="R842" s="19"/>
      <c r="S842" s="19"/>
      <c r="T842" s="19"/>
      <c r="U842" s="19"/>
      <c r="V842" s="19"/>
      <c r="W842" s="19"/>
      <c r="X842" s="19"/>
      <c r="Y842" s="19"/>
      <c r="Z842" s="19"/>
      <c r="AA842" s="19"/>
      <c r="AB842" s="19"/>
    </row>
    <row r="843" spans="1:28" ht="13" x14ac:dyDescent="0.15">
      <c r="A843" s="19"/>
      <c r="B843" s="19"/>
      <c r="C843" s="19"/>
      <c r="D843" s="19"/>
      <c r="E843" s="16"/>
      <c r="F843" s="16"/>
      <c r="G843" s="16"/>
      <c r="H843" s="16"/>
      <c r="I843" s="16"/>
      <c r="J843" s="16"/>
      <c r="K843" s="16"/>
      <c r="L843" s="19"/>
      <c r="M843" s="19"/>
      <c r="N843" s="19"/>
      <c r="O843" s="19"/>
      <c r="P843" s="19"/>
      <c r="Q843" s="19"/>
      <c r="R843" s="19"/>
      <c r="S843" s="19"/>
      <c r="T843" s="19"/>
      <c r="U843" s="19"/>
      <c r="V843" s="19"/>
      <c r="W843" s="19"/>
      <c r="X843" s="19"/>
      <c r="Y843" s="19"/>
      <c r="Z843" s="19"/>
      <c r="AA843" s="19"/>
      <c r="AB843" s="19"/>
    </row>
    <row r="844" spans="1:28" ht="13" x14ac:dyDescent="0.15">
      <c r="A844" s="19"/>
      <c r="B844" s="19"/>
      <c r="C844" s="19"/>
      <c r="D844" s="19"/>
      <c r="E844" s="16"/>
      <c r="F844" s="16"/>
      <c r="G844" s="16"/>
      <c r="H844" s="16"/>
      <c r="I844" s="16"/>
      <c r="J844" s="16"/>
      <c r="K844" s="16"/>
      <c r="L844" s="19"/>
      <c r="M844" s="19"/>
      <c r="N844" s="19"/>
      <c r="O844" s="19"/>
      <c r="P844" s="19"/>
      <c r="Q844" s="19"/>
      <c r="R844" s="19"/>
      <c r="S844" s="19"/>
      <c r="T844" s="19"/>
      <c r="U844" s="19"/>
      <c r="V844" s="19"/>
      <c r="W844" s="19"/>
      <c r="X844" s="19"/>
      <c r="Y844" s="19"/>
      <c r="Z844" s="19"/>
      <c r="AA844" s="19"/>
      <c r="AB844" s="19"/>
    </row>
    <row r="845" spans="1:28" ht="13" x14ac:dyDescent="0.15">
      <c r="A845" s="19"/>
      <c r="B845" s="19"/>
      <c r="C845" s="19"/>
      <c r="D845" s="19"/>
      <c r="E845" s="16"/>
      <c r="F845" s="16"/>
      <c r="G845" s="16"/>
      <c r="H845" s="16"/>
      <c r="I845" s="16"/>
      <c r="J845" s="16"/>
      <c r="K845" s="16"/>
      <c r="L845" s="19"/>
      <c r="M845" s="19"/>
      <c r="N845" s="19"/>
      <c r="O845" s="19"/>
      <c r="P845" s="19"/>
      <c r="Q845" s="19"/>
      <c r="R845" s="19"/>
      <c r="S845" s="19"/>
      <c r="T845" s="19"/>
      <c r="U845" s="19"/>
      <c r="V845" s="19"/>
      <c r="W845" s="19"/>
      <c r="X845" s="19"/>
      <c r="Y845" s="19"/>
      <c r="Z845" s="19"/>
      <c r="AA845" s="19"/>
      <c r="AB845" s="19"/>
    </row>
    <row r="846" spans="1:28" ht="13" x14ac:dyDescent="0.15">
      <c r="A846" s="19"/>
      <c r="B846" s="19"/>
      <c r="C846" s="19"/>
      <c r="D846" s="19"/>
      <c r="E846" s="16"/>
      <c r="F846" s="16"/>
      <c r="G846" s="16"/>
      <c r="H846" s="16"/>
      <c r="I846" s="16"/>
      <c r="J846" s="16"/>
      <c r="K846" s="16"/>
      <c r="L846" s="19"/>
      <c r="M846" s="19"/>
      <c r="N846" s="19"/>
      <c r="O846" s="19"/>
      <c r="P846" s="19"/>
      <c r="Q846" s="19"/>
      <c r="R846" s="19"/>
      <c r="S846" s="19"/>
      <c r="T846" s="19"/>
      <c r="U846" s="19"/>
      <c r="V846" s="19"/>
      <c r="W846" s="19"/>
      <c r="X846" s="19"/>
      <c r="Y846" s="19"/>
      <c r="Z846" s="19"/>
      <c r="AA846" s="19"/>
      <c r="AB846" s="19"/>
    </row>
    <row r="847" spans="1:28" ht="13" x14ac:dyDescent="0.15">
      <c r="A847" s="19"/>
      <c r="B847" s="19"/>
      <c r="C847" s="19"/>
      <c r="D847" s="19"/>
      <c r="E847" s="16"/>
      <c r="F847" s="16"/>
      <c r="G847" s="16"/>
      <c r="H847" s="16"/>
      <c r="I847" s="16"/>
      <c r="J847" s="16"/>
      <c r="K847" s="16"/>
      <c r="L847" s="19"/>
      <c r="M847" s="19"/>
      <c r="N847" s="19"/>
      <c r="O847" s="19"/>
      <c r="P847" s="19"/>
      <c r="Q847" s="19"/>
      <c r="R847" s="19"/>
      <c r="S847" s="19"/>
      <c r="T847" s="19"/>
      <c r="U847" s="19"/>
      <c r="V847" s="19"/>
      <c r="W847" s="19"/>
      <c r="X847" s="19"/>
      <c r="Y847" s="19"/>
      <c r="Z847" s="19"/>
      <c r="AA847" s="19"/>
      <c r="AB847" s="19"/>
    </row>
    <row r="848" spans="1:28" ht="13" x14ac:dyDescent="0.15">
      <c r="A848" s="19"/>
      <c r="B848" s="19"/>
      <c r="C848" s="19"/>
      <c r="D848" s="19"/>
      <c r="E848" s="16"/>
      <c r="F848" s="16"/>
      <c r="G848" s="16"/>
      <c r="H848" s="16"/>
      <c r="I848" s="16"/>
      <c r="J848" s="16"/>
      <c r="K848" s="16"/>
      <c r="L848" s="19"/>
      <c r="M848" s="19"/>
      <c r="N848" s="19"/>
      <c r="O848" s="19"/>
      <c r="P848" s="19"/>
      <c r="Q848" s="19"/>
      <c r="R848" s="19"/>
      <c r="S848" s="19"/>
      <c r="T848" s="19"/>
      <c r="U848" s="19"/>
      <c r="V848" s="19"/>
      <c r="W848" s="19"/>
      <c r="X848" s="19"/>
      <c r="Y848" s="19"/>
      <c r="Z848" s="19"/>
      <c r="AA848" s="19"/>
      <c r="AB848" s="19"/>
    </row>
    <row r="849" spans="1:28" ht="13" x14ac:dyDescent="0.15">
      <c r="A849" s="19"/>
      <c r="B849" s="19"/>
      <c r="C849" s="19"/>
      <c r="D849" s="19"/>
      <c r="E849" s="16"/>
      <c r="F849" s="16"/>
      <c r="G849" s="16"/>
      <c r="H849" s="16"/>
      <c r="I849" s="16"/>
      <c r="J849" s="16"/>
      <c r="K849" s="16"/>
      <c r="L849" s="19"/>
      <c r="M849" s="19"/>
      <c r="N849" s="19"/>
      <c r="O849" s="19"/>
      <c r="P849" s="19"/>
      <c r="Q849" s="19"/>
      <c r="R849" s="19"/>
      <c r="S849" s="19"/>
      <c r="T849" s="19"/>
      <c r="U849" s="19"/>
      <c r="V849" s="19"/>
      <c r="W849" s="19"/>
      <c r="X849" s="19"/>
      <c r="Y849" s="19"/>
      <c r="Z849" s="19"/>
      <c r="AA849" s="19"/>
      <c r="AB849" s="19"/>
    </row>
    <row r="850" spans="1:28" ht="13" x14ac:dyDescent="0.15">
      <c r="A850" s="19"/>
      <c r="B850" s="19"/>
      <c r="C850" s="19"/>
      <c r="D850" s="19"/>
      <c r="E850" s="16"/>
      <c r="F850" s="16"/>
      <c r="G850" s="16"/>
      <c r="H850" s="16"/>
      <c r="I850" s="16"/>
      <c r="J850" s="16"/>
      <c r="K850" s="16"/>
      <c r="L850" s="19"/>
      <c r="M850" s="19"/>
      <c r="N850" s="19"/>
      <c r="O850" s="19"/>
      <c r="P850" s="19"/>
      <c r="Q850" s="19"/>
      <c r="R850" s="19"/>
      <c r="S850" s="19"/>
      <c r="T850" s="19"/>
      <c r="U850" s="19"/>
      <c r="V850" s="19"/>
      <c r="W850" s="19"/>
      <c r="X850" s="19"/>
      <c r="Y850" s="19"/>
      <c r="Z850" s="19"/>
      <c r="AA850" s="19"/>
      <c r="AB850" s="19"/>
    </row>
    <row r="851" spans="1:28" ht="13" x14ac:dyDescent="0.15">
      <c r="A851" s="19"/>
      <c r="B851" s="19"/>
      <c r="C851" s="19"/>
      <c r="D851" s="19"/>
      <c r="E851" s="16"/>
      <c r="F851" s="16"/>
      <c r="G851" s="16"/>
      <c r="H851" s="16"/>
      <c r="I851" s="16"/>
      <c r="J851" s="16"/>
      <c r="K851" s="16"/>
      <c r="L851" s="19"/>
      <c r="M851" s="19"/>
      <c r="N851" s="19"/>
      <c r="O851" s="19"/>
      <c r="P851" s="19"/>
      <c r="Q851" s="19"/>
      <c r="R851" s="19"/>
      <c r="S851" s="19"/>
      <c r="T851" s="19"/>
      <c r="U851" s="19"/>
      <c r="V851" s="19"/>
      <c r="W851" s="19"/>
      <c r="X851" s="19"/>
      <c r="Y851" s="19"/>
      <c r="Z851" s="19"/>
      <c r="AA851" s="19"/>
      <c r="AB851" s="19"/>
    </row>
    <row r="852" spans="1:28" ht="13" x14ac:dyDescent="0.15">
      <c r="A852" s="19"/>
      <c r="B852" s="19"/>
      <c r="C852" s="19"/>
      <c r="D852" s="19"/>
      <c r="E852" s="16"/>
      <c r="F852" s="16"/>
      <c r="G852" s="16"/>
      <c r="H852" s="16"/>
      <c r="I852" s="16"/>
      <c r="J852" s="16"/>
      <c r="K852" s="16"/>
      <c r="L852" s="19"/>
      <c r="M852" s="19"/>
      <c r="N852" s="19"/>
      <c r="O852" s="19"/>
      <c r="P852" s="19"/>
      <c r="Q852" s="19"/>
      <c r="R852" s="19"/>
      <c r="S852" s="19"/>
      <c r="T852" s="19"/>
      <c r="U852" s="19"/>
      <c r="V852" s="19"/>
      <c r="W852" s="19"/>
      <c r="X852" s="19"/>
      <c r="Y852" s="19"/>
      <c r="Z852" s="19"/>
      <c r="AA852" s="19"/>
      <c r="AB852" s="19"/>
    </row>
    <row r="853" spans="1:28" ht="13" x14ac:dyDescent="0.15">
      <c r="A853" s="19"/>
      <c r="B853" s="19"/>
      <c r="C853" s="19"/>
      <c r="D853" s="19"/>
      <c r="E853" s="16"/>
      <c r="F853" s="16"/>
      <c r="G853" s="16"/>
      <c r="H853" s="16"/>
      <c r="I853" s="16"/>
      <c r="J853" s="16"/>
      <c r="K853" s="16"/>
      <c r="L853" s="19"/>
      <c r="M853" s="19"/>
      <c r="N853" s="19"/>
      <c r="O853" s="19"/>
      <c r="P853" s="19"/>
      <c r="Q853" s="19"/>
      <c r="R853" s="19"/>
      <c r="S853" s="19"/>
      <c r="T853" s="19"/>
      <c r="U853" s="19"/>
      <c r="V853" s="19"/>
      <c r="W853" s="19"/>
      <c r="X853" s="19"/>
      <c r="Y853" s="19"/>
      <c r="Z853" s="19"/>
      <c r="AA853" s="19"/>
      <c r="AB853" s="19"/>
    </row>
    <row r="854" spans="1:28" ht="13" x14ac:dyDescent="0.15">
      <c r="A854" s="19"/>
      <c r="B854" s="19"/>
      <c r="C854" s="19"/>
      <c r="D854" s="19"/>
      <c r="E854" s="16"/>
      <c r="F854" s="16"/>
      <c r="G854" s="16"/>
      <c r="H854" s="16"/>
      <c r="I854" s="16"/>
      <c r="J854" s="16"/>
      <c r="K854" s="16"/>
      <c r="L854" s="19"/>
      <c r="M854" s="19"/>
      <c r="N854" s="19"/>
      <c r="O854" s="19"/>
      <c r="P854" s="19"/>
      <c r="Q854" s="19"/>
      <c r="R854" s="19"/>
      <c r="S854" s="19"/>
      <c r="T854" s="19"/>
      <c r="U854" s="19"/>
      <c r="V854" s="19"/>
      <c r="W854" s="19"/>
      <c r="X854" s="19"/>
      <c r="Y854" s="19"/>
      <c r="Z854" s="19"/>
      <c r="AA854" s="19"/>
      <c r="AB854" s="19"/>
    </row>
    <row r="855" spans="1:28" ht="13" x14ac:dyDescent="0.15">
      <c r="A855" s="19"/>
      <c r="B855" s="19"/>
      <c r="C855" s="19"/>
      <c r="D855" s="19"/>
      <c r="E855" s="16"/>
      <c r="F855" s="16"/>
      <c r="G855" s="16"/>
      <c r="H855" s="16"/>
      <c r="I855" s="16"/>
      <c r="J855" s="16"/>
      <c r="K855" s="16"/>
      <c r="L855" s="19"/>
      <c r="M855" s="19"/>
      <c r="N855" s="19"/>
      <c r="O855" s="19"/>
      <c r="P855" s="19"/>
      <c r="Q855" s="19"/>
      <c r="R855" s="19"/>
      <c r="S855" s="19"/>
      <c r="T855" s="19"/>
      <c r="U855" s="19"/>
      <c r="V855" s="19"/>
      <c r="W855" s="19"/>
      <c r="X855" s="19"/>
      <c r="Y855" s="19"/>
      <c r="Z855" s="19"/>
      <c r="AA855" s="19"/>
      <c r="AB855" s="19"/>
    </row>
    <row r="856" spans="1:28" ht="13" x14ac:dyDescent="0.15">
      <c r="A856" s="19"/>
      <c r="B856" s="19"/>
      <c r="C856" s="19"/>
      <c r="D856" s="19"/>
      <c r="E856" s="16"/>
      <c r="F856" s="16"/>
      <c r="G856" s="16"/>
      <c r="H856" s="16"/>
      <c r="I856" s="16"/>
      <c r="J856" s="16"/>
      <c r="K856" s="16"/>
      <c r="L856" s="19"/>
      <c r="M856" s="19"/>
      <c r="N856" s="19"/>
      <c r="O856" s="19"/>
      <c r="P856" s="19"/>
      <c r="Q856" s="19"/>
      <c r="R856" s="19"/>
      <c r="S856" s="19"/>
      <c r="T856" s="19"/>
      <c r="U856" s="19"/>
      <c r="V856" s="19"/>
      <c r="W856" s="19"/>
      <c r="X856" s="19"/>
      <c r="Y856" s="19"/>
      <c r="Z856" s="19"/>
      <c r="AA856" s="19"/>
      <c r="AB856" s="19"/>
    </row>
    <row r="857" spans="1:28" ht="13" x14ac:dyDescent="0.15">
      <c r="A857" s="19"/>
      <c r="B857" s="19"/>
      <c r="C857" s="19"/>
      <c r="D857" s="19"/>
      <c r="E857" s="16"/>
      <c r="F857" s="16"/>
      <c r="G857" s="16"/>
      <c r="H857" s="16"/>
      <c r="I857" s="16"/>
      <c r="J857" s="16"/>
      <c r="K857" s="16"/>
      <c r="L857" s="19"/>
      <c r="M857" s="19"/>
      <c r="N857" s="19"/>
      <c r="O857" s="19"/>
      <c r="P857" s="19"/>
      <c r="Q857" s="19"/>
      <c r="R857" s="19"/>
      <c r="S857" s="19"/>
      <c r="T857" s="19"/>
      <c r="U857" s="19"/>
      <c r="V857" s="19"/>
      <c r="W857" s="19"/>
      <c r="X857" s="19"/>
      <c r="Y857" s="19"/>
      <c r="Z857" s="19"/>
      <c r="AA857" s="19"/>
      <c r="AB857" s="19"/>
    </row>
    <row r="858" spans="1:28" ht="13" x14ac:dyDescent="0.15">
      <c r="A858" s="19"/>
      <c r="B858" s="19"/>
      <c r="C858" s="19"/>
      <c r="D858" s="19"/>
      <c r="E858" s="16"/>
      <c r="F858" s="16"/>
      <c r="G858" s="16"/>
      <c r="H858" s="16"/>
      <c r="I858" s="16"/>
      <c r="J858" s="16"/>
      <c r="K858" s="16"/>
      <c r="L858" s="19"/>
      <c r="M858" s="19"/>
      <c r="N858" s="19"/>
      <c r="O858" s="19"/>
      <c r="P858" s="19"/>
      <c r="Q858" s="19"/>
      <c r="R858" s="19"/>
      <c r="S858" s="19"/>
      <c r="T858" s="19"/>
      <c r="U858" s="19"/>
      <c r="V858" s="19"/>
      <c r="W858" s="19"/>
      <c r="X858" s="19"/>
      <c r="Y858" s="19"/>
      <c r="Z858" s="19"/>
      <c r="AA858" s="19"/>
      <c r="AB858" s="19"/>
    </row>
    <row r="859" spans="1:28" ht="13" x14ac:dyDescent="0.15">
      <c r="A859" s="19"/>
      <c r="B859" s="19"/>
      <c r="C859" s="19"/>
      <c r="D859" s="19"/>
      <c r="E859" s="16"/>
      <c r="F859" s="16"/>
      <c r="G859" s="16"/>
      <c r="H859" s="16"/>
      <c r="I859" s="16"/>
      <c r="J859" s="16"/>
      <c r="K859" s="16"/>
      <c r="L859" s="19"/>
      <c r="M859" s="19"/>
      <c r="N859" s="19"/>
      <c r="O859" s="19"/>
      <c r="P859" s="19"/>
      <c r="Q859" s="19"/>
      <c r="R859" s="19"/>
      <c r="S859" s="19"/>
      <c r="T859" s="19"/>
      <c r="U859" s="19"/>
      <c r="V859" s="19"/>
      <c r="W859" s="19"/>
      <c r="X859" s="19"/>
      <c r="Y859" s="19"/>
      <c r="Z859" s="19"/>
      <c r="AA859" s="19"/>
      <c r="AB859" s="19"/>
    </row>
    <row r="860" spans="1:28" ht="13" x14ac:dyDescent="0.15">
      <c r="A860" s="19"/>
      <c r="B860" s="19"/>
      <c r="C860" s="19"/>
      <c r="D860" s="19"/>
      <c r="E860" s="16"/>
      <c r="F860" s="16"/>
      <c r="G860" s="16"/>
      <c r="H860" s="16"/>
      <c r="I860" s="16"/>
      <c r="J860" s="16"/>
      <c r="K860" s="16"/>
      <c r="L860" s="19"/>
      <c r="M860" s="19"/>
      <c r="N860" s="19"/>
      <c r="O860" s="19"/>
      <c r="P860" s="19"/>
      <c r="Q860" s="19"/>
      <c r="R860" s="19"/>
      <c r="S860" s="19"/>
      <c r="T860" s="19"/>
      <c r="U860" s="19"/>
      <c r="V860" s="19"/>
      <c r="W860" s="19"/>
      <c r="X860" s="19"/>
      <c r="Y860" s="19"/>
      <c r="Z860" s="19"/>
      <c r="AA860" s="19"/>
      <c r="AB860" s="19"/>
    </row>
    <row r="861" spans="1:28" ht="13" x14ac:dyDescent="0.15">
      <c r="A861" s="19"/>
      <c r="B861" s="19"/>
      <c r="C861" s="19"/>
      <c r="D861" s="19"/>
      <c r="E861" s="16"/>
      <c r="F861" s="16"/>
      <c r="G861" s="16"/>
      <c r="H861" s="16"/>
      <c r="I861" s="16"/>
      <c r="J861" s="16"/>
      <c r="K861" s="16"/>
      <c r="L861" s="19"/>
      <c r="M861" s="19"/>
      <c r="N861" s="19"/>
      <c r="O861" s="19"/>
      <c r="P861" s="19"/>
      <c r="Q861" s="19"/>
      <c r="R861" s="19"/>
      <c r="S861" s="19"/>
      <c r="T861" s="19"/>
      <c r="U861" s="19"/>
      <c r="V861" s="19"/>
      <c r="W861" s="19"/>
      <c r="X861" s="19"/>
      <c r="Y861" s="19"/>
      <c r="Z861" s="19"/>
      <c r="AA861" s="19"/>
      <c r="AB861" s="19"/>
    </row>
    <row r="862" spans="1:28" ht="13" x14ac:dyDescent="0.15">
      <c r="A862" s="19"/>
      <c r="B862" s="19"/>
      <c r="C862" s="19"/>
      <c r="D862" s="19"/>
      <c r="E862" s="16"/>
      <c r="F862" s="16"/>
      <c r="G862" s="16"/>
      <c r="H862" s="16"/>
      <c r="I862" s="16"/>
      <c r="J862" s="16"/>
      <c r="K862" s="16"/>
      <c r="L862" s="19"/>
      <c r="M862" s="19"/>
      <c r="N862" s="19"/>
      <c r="O862" s="19"/>
      <c r="P862" s="19"/>
      <c r="Q862" s="19"/>
      <c r="R862" s="19"/>
      <c r="S862" s="19"/>
      <c r="T862" s="19"/>
      <c r="U862" s="19"/>
      <c r="V862" s="19"/>
      <c r="W862" s="19"/>
      <c r="X862" s="19"/>
      <c r="Y862" s="19"/>
      <c r="Z862" s="19"/>
      <c r="AA862" s="19"/>
      <c r="AB862" s="19"/>
    </row>
    <row r="863" spans="1:28" ht="13" x14ac:dyDescent="0.15">
      <c r="A863" s="19"/>
      <c r="B863" s="19"/>
      <c r="C863" s="19"/>
      <c r="D863" s="19"/>
      <c r="E863" s="16"/>
      <c r="F863" s="16"/>
      <c r="G863" s="16"/>
      <c r="H863" s="16"/>
      <c r="I863" s="16"/>
      <c r="J863" s="16"/>
      <c r="K863" s="16"/>
      <c r="L863" s="19"/>
      <c r="M863" s="19"/>
      <c r="N863" s="19"/>
      <c r="O863" s="19"/>
      <c r="P863" s="19"/>
      <c r="Q863" s="19"/>
      <c r="R863" s="19"/>
      <c r="S863" s="19"/>
      <c r="T863" s="19"/>
      <c r="U863" s="19"/>
      <c r="V863" s="19"/>
      <c r="W863" s="19"/>
      <c r="X863" s="19"/>
      <c r="Y863" s="19"/>
      <c r="Z863" s="19"/>
      <c r="AA863" s="19"/>
      <c r="AB863" s="19"/>
    </row>
    <row r="864" spans="1:28" ht="13" x14ac:dyDescent="0.15">
      <c r="A864" s="19"/>
      <c r="B864" s="19"/>
      <c r="C864" s="19"/>
      <c r="D864" s="19"/>
      <c r="E864" s="16"/>
      <c r="F864" s="16"/>
      <c r="G864" s="16"/>
      <c r="H864" s="16"/>
      <c r="I864" s="16"/>
      <c r="J864" s="16"/>
      <c r="K864" s="16"/>
      <c r="L864" s="19"/>
      <c r="M864" s="19"/>
      <c r="N864" s="19"/>
      <c r="O864" s="19"/>
      <c r="P864" s="19"/>
      <c r="Q864" s="19"/>
      <c r="R864" s="19"/>
      <c r="S864" s="19"/>
      <c r="T864" s="19"/>
      <c r="U864" s="19"/>
      <c r="V864" s="19"/>
      <c r="W864" s="19"/>
      <c r="X864" s="19"/>
      <c r="Y864" s="19"/>
      <c r="Z864" s="19"/>
      <c r="AA864" s="19"/>
      <c r="AB864" s="19"/>
    </row>
    <row r="865" spans="1:28" ht="13" x14ac:dyDescent="0.15">
      <c r="A865" s="19"/>
      <c r="B865" s="19"/>
      <c r="C865" s="19"/>
      <c r="D865" s="19"/>
      <c r="E865" s="16"/>
      <c r="F865" s="16"/>
      <c r="G865" s="16"/>
      <c r="H865" s="16"/>
      <c r="I865" s="16"/>
      <c r="J865" s="16"/>
      <c r="K865" s="16"/>
      <c r="L865" s="19"/>
      <c r="M865" s="19"/>
      <c r="N865" s="19"/>
      <c r="O865" s="19"/>
      <c r="P865" s="19"/>
      <c r="Q865" s="19"/>
      <c r="R865" s="19"/>
      <c r="S865" s="19"/>
      <c r="T865" s="19"/>
      <c r="U865" s="19"/>
      <c r="V865" s="19"/>
      <c r="W865" s="19"/>
      <c r="X865" s="19"/>
      <c r="Y865" s="19"/>
      <c r="Z865" s="19"/>
      <c r="AA865" s="19"/>
      <c r="AB865" s="19"/>
    </row>
    <row r="866" spans="1:28" ht="13" x14ac:dyDescent="0.15">
      <c r="A866" s="19"/>
      <c r="B866" s="19"/>
      <c r="C866" s="19"/>
      <c r="D866" s="19"/>
      <c r="E866" s="16"/>
      <c r="F866" s="16"/>
      <c r="G866" s="16"/>
      <c r="H866" s="16"/>
      <c r="I866" s="16"/>
      <c r="J866" s="16"/>
      <c r="K866" s="16"/>
      <c r="L866" s="19"/>
      <c r="M866" s="19"/>
      <c r="N866" s="19"/>
      <c r="O866" s="19"/>
      <c r="P866" s="19"/>
      <c r="Q866" s="19"/>
      <c r="R866" s="19"/>
      <c r="S866" s="19"/>
      <c r="T866" s="19"/>
      <c r="U866" s="19"/>
      <c r="V866" s="19"/>
      <c r="W866" s="19"/>
      <c r="X866" s="19"/>
      <c r="Y866" s="19"/>
      <c r="Z866" s="19"/>
      <c r="AA866" s="19"/>
      <c r="AB866" s="19"/>
    </row>
    <row r="867" spans="1:28" ht="13" x14ac:dyDescent="0.15">
      <c r="A867" s="19"/>
      <c r="B867" s="19"/>
      <c r="C867" s="19"/>
      <c r="D867" s="19"/>
      <c r="E867" s="16"/>
      <c r="F867" s="16"/>
      <c r="G867" s="16"/>
      <c r="H867" s="16"/>
      <c r="I867" s="16"/>
      <c r="J867" s="16"/>
      <c r="K867" s="16"/>
      <c r="L867" s="19"/>
      <c r="M867" s="19"/>
      <c r="N867" s="19"/>
      <c r="O867" s="19"/>
      <c r="P867" s="19"/>
      <c r="Q867" s="19"/>
      <c r="R867" s="19"/>
      <c r="S867" s="19"/>
      <c r="T867" s="19"/>
      <c r="U867" s="19"/>
      <c r="V867" s="19"/>
      <c r="W867" s="19"/>
      <c r="X867" s="19"/>
      <c r="Y867" s="19"/>
      <c r="Z867" s="19"/>
      <c r="AA867" s="19"/>
      <c r="AB867" s="19"/>
    </row>
    <row r="868" spans="1:28" ht="13" x14ac:dyDescent="0.15">
      <c r="A868" s="19"/>
      <c r="B868" s="19"/>
      <c r="C868" s="19"/>
      <c r="D868" s="19"/>
      <c r="E868" s="16"/>
      <c r="F868" s="16"/>
      <c r="G868" s="16"/>
      <c r="H868" s="16"/>
      <c r="I868" s="16"/>
      <c r="J868" s="16"/>
      <c r="K868" s="16"/>
      <c r="L868" s="19"/>
      <c r="M868" s="19"/>
      <c r="N868" s="19"/>
      <c r="O868" s="19"/>
      <c r="P868" s="19"/>
      <c r="Q868" s="19"/>
      <c r="R868" s="19"/>
      <c r="S868" s="19"/>
      <c r="T868" s="19"/>
      <c r="U868" s="19"/>
      <c r="V868" s="19"/>
      <c r="W868" s="19"/>
      <c r="X868" s="19"/>
      <c r="Y868" s="19"/>
      <c r="Z868" s="19"/>
      <c r="AA868" s="19"/>
      <c r="AB868" s="19"/>
    </row>
    <row r="869" spans="1:28" ht="13" x14ac:dyDescent="0.15">
      <c r="A869" s="19"/>
      <c r="B869" s="19"/>
      <c r="C869" s="19"/>
      <c r="D869" s="19"/>
      <c r="E869" s="16"/>
      <c r="F869" s="16"/>
      <c r="G869" s="16"/>
      <c r="H869" s="16"/>
      <c r="I869" s="16"/>
      <c r="J869" s="16"/>
      <c r="K869" s="16"/>
      <c r="L869" s="19"/>
      <c r="M869" s="19"/>
      <c r="N869" s="19"/>
      <c r="O869" s="19"/>
      <c r="P869" s="19"/>
      <c r="Q869" s="19"/>
      <c r="R869" s="19"/>
      <c r="S869" s="19"/>
      <c r="T869" s="19"/>
      <c r="U869" s="19"/>
      <c r="V869" s="19"/>
      <c r="W869" s="19"/>
      <c r="X869" s="19"/>
      <c r="Y869" s="19"/>
      <c r="Z869" s="19"/>
      <c r="AA869" s="19"/>
      <c r="AB869" s="19"/>
    </row>
    <row r="870" spans="1:28" ht="13" x14ac:dyDescent="0.15">
      <c r="A870" s="19"/>
      <c r="B870" s="19"/>
      <c r="C870" s="19"/>
      <c r="D870" s="19"/>
      <c r="E870" s="16"/>
      <c r="F870" s="16"/>
      <c r="G870" s="16"/>
      <c r="H870" s="16"/>
      <c r="I870" s="16"/>
      <c r="J870" s="16"/>
      <c r="K870" s="16"/>
      <c r="L870" s="19"/>
      <c r="M870" s="19"/>
      <c r="N870" s="19"/>
      <c r="O870" s="19"/>
      <c r="P870" s="19"/>
      <c r="Q870" s="19"/>
      <c r="R870" s="19"/>
      <c r="S870" s="19"/>
      <c r="T870" s="19"/>
      <c r="U870" s="19"/>
      <c r="V870" s="19"/>
      <c r="W870" s="19"/>
      <c r="X870" s="19"/>
      <c r="Y870" s="19"/>
      <c r="Z870" s="19"/>
      <c r="AA870" s="19"/>
      <c r="AB870" s="19"/>
    </row>
    <row r="871" spans="1:28" ht="13" x14ac:dyDescent="0.15">
      <c r="A871" s="19"/>
      <c r="B871" s="19"/>
      <c r="C871" s="19"/>
      <c r="D871" s="19"/>
      <c r="E871" s="16"/>
      <c r="F871" s="16"/>
      <c r="G871" s="16"/>
      <c r="H871" s="16"/>
      <c r="I871" s="16"/>
      <c r="J871" s="16"/>
      <c r="K871" s="16"/>
      <c r="L871" s="19"/>
      <c r="M871" s="19"/>
      <c r="N871" s="19"/>
      <c r="O871" s="19"/>
      <c r="P871" s="19"/>
      <c r="Q871" s="19"/>
      <c r="R871" s="19"/>
      <c r="S871" s="19"/>
      <c r="T871" s="19"/>
      <c r="U871" s="19"/>
      <c r="V871" s="19"/>
      <c r="W871" s="19"/>
      <c r="X871" s="19"/>
      <c r="Y871" s="19"/>
      <c r="Z871" s="19"/>
      <c r="AA871" s="19"/>
      <c r="AB871" s="19"/>
    </row>
    <row r="872" spans="1:28" ht="13" x14ac:dyDescent="0.15">
      <c r="A872" s="19"/>
      <c r="B872" s="19"/>
      <c r="C872" s="19"/>
      <c r="D872" s="19"/>
      <c r="E872" s="16"/>
      <c r="F872" s="16"/>
      <c r="G872" s="16"/>
      <c r="H872" s="16"/>
      <c r="I872" s="16"/>
      <c r="J872" s="16"/>
      <c r="K872" s="16"/>
      <c r="L872" s="19"/>
      <c r="M872" s="19"/>
      <c r="N872" s="19"/>
      <c r="O872" s="19"/>
      <c r="P872" s="19"/>
      <c r="Q872" s="19"/>
      <c r="R872" s="19"/>
      <c r="S872" s="19"/>
      <c r="T872" s="19"/>
      <c r="U872" s="19"/>
      <c r="V872" s="19"/>
      <c r="W872" s="19"/>
      <c r="X872" s="19"/>
      <c r="Y872" s="19"/>
      <c r="Z872" s="19"/>
      <c r="AA872" s="19"/>
      <c r="AB872" s="19"/>
    </row>
    <row r="873" spans="1:28" ht="13" x14ac:dyDescent="0.15">
      <c r="A873" s="19"/>
      <c r="B873" s="19"/>
      <c r="C873" s="19"/>
      <c r="D873" s="19"/>
      <c r="E873" s="16"/>
      <c r="F873" s="16"/>
      <c r="G873" s="16"/>
      <c r="H873" s="16"/>
      <c r="I873" s="16"/>
      <c r="J873" s="16"/>
      <c r="K873" s="16"/>
      <c r="L873" s="19"/>
      <c r="M873" s="19"/>
      <c r="N873" s="19"/>
      <c r="O873" s="19"/>
      <c r="P873" s="19"/>
      <c r="Q873" s="19"/>
      <c r="R873" s="19"/>
      <c r="S873" s="19"/>
      <c r="T873" s="19"/>
      <c r="U873" s="19"/>
      <c r="V873" s="19"/>
      <c r="W873" s="19"/>
      <c r="X873" s="19"/>
      <c r="Y873" s="19"/>
      <c r="Z873" s="19"/>
      <c r="AA873" s="19"/>
      <c r="AB873" s="19"/>
    </row>
    <row r="874" spans="1:28" ht="13" x14ac:dyDescent="0.15">
      <c r="A874" s="19"/>
      <c r="B874" s="19"/>
      <c r="C874" s="19"/>
      <c r="D874" s="19"/>
      <c r="E874" s="16"/>
      <c r="F874" s="16"/>
      <c r="G874" s="16"/>
      <c r="H874" s="16"/>
      <c r="I874" s="16"/>
      <c r="J874" s="16"/>
      <c r="K874" s="16"/>
      <c r="L874" s="19"/>
      <c r="M874" s="19"/>
      <c r="N874" s="19"/>
      <c r="O874" s="19"/>
      <c r="P874" s="19"/>
      <c r="Q874" s="19"/>
      <c r="R874" s="19"/>
      <c r="S874" s="19"/>
      <c r="T874" s="19"/>
      <c r="U874" s="19"/>
      <c r="V874" s="19"/>
      <c r="W874" s="19"/>
      <c r="X874" s="19"/>
      <c r="Y874" s="19"/>
      <c r="Z874" s="19"/>
      <c r="AA874" s="19"/>
      <c r="AB874" s="19"/>
    </row>
    <row r="875" spans="1:28" ht="13" x14ac:dyDescent="0.15">
      <c r="A875" s="19"/>
      <c r="B875" s="19"/>
      <c r="C875" s="19"/>
      <c r="D875" s="19"/>
      <c r="E875" s="16"/>
      <c r="F875" s="16"/>
      <c r="G875" s="16"/>
      <c r="H875" s="16"/>
      <c r="I875" s="16"/>
      <c r="J875" s="16"/>
      <c r="K875" s="16"/>
      <c r="L875" s="19"/>
      <c r="M875" s="19"/>
      <c r="N875" s="19"/>
      <c r="O875" s="19"/>
      <c r="P875" s="19"/>
      <c r="Q875" s="19"/>
      <c r="R875" s="19"/>
      <c r="S875" s="19"/>
      <c r="T875" s="19"/>
      <c r="U875" s="19"/>
      <c r="V875" s="19"/>
      <c r="W875" s="19"/>
      <c r="X875" s="19"/>
      <c r="Y875" s="19"/>
      <c r="Z875" s="19"/>
      <c r="AA875" s="19"/>
      <c r="AB875" s="19"/>
    </row>
    <row r="876" spans="1:28" ht="13" x14ac:dyDescent="0.15">
      <c r="A876" s="19"/>
      <c r="B876" s="19"/>
      <c r="C876" s="19"/>
      <c r="D876" s="19"/>
      <c r="E876" s="16"/>
      <c r="F876" s="16"/>
      <c r="G876" s="16"/>
      <c r="H876" s="16"/>
      <c r="I876" s="16"/>
      <c r="J876" s="16"/>
      <c r="K876" s="16"/>
      <c r="L876" s="19"/>
      <c r="M876" s="19"/>
      <c r="N876" s="19"/>
      <c r="O876" s="19"/>
      <c r="P876" s="19"/>
      <c r="Q876" s="19"/>
      <c r="R876" s="19"/>
      <c r="S876" s="19"/>
      <c r="T876" s="19"/>
      <c r="U876" s="19"/>
      <c r="V876" s="19"/>
      <c r="W876" s="19"/>
      <c r="X876" s="19"/>
      <c r="Y876" s="19"/>
      <c r="Z876" s="19"/>
      <c r="AA876" s="19"/>
      <c r="AB876" s="19"/>
    </row>
    <row r="877" spans="1:28" ht="13" x14ac:dyDescent="0.15">
      <c r="A877" s="19"/>
      <c r="B877" s="19"/>
      <c r="C877" s="19"/>
      <c r="D877" s="19"/>
      <c r="E877" s="16"/>
      <c r="F877" s="16"/>
      <c r="G877" s="16"/>
      <c r="H877" s="16"/>
      <c r="I877" s="16"/>
      <c r="J877" s="16"/>
      <c r="K877" s="16"/>
      <c r="L877" s="19"/>
      <c r="M877" s="19"/>
      <c r="N877" s="19"/>
      <c r="O877" s="19"/>
      <c r="P877" s="19"/>
      <c r="Q877" s="19"/>
      <c r="R877" s="19"/>
      <c r="S877" s="19"/>
      <c r="T877" s="19"/>
      <c r="U877" s="19"/>
      <c r="V877" s="19"/>
      <c r="W877" s="19"/>
      <c r="X877" s="19"/>
      <c r="Y877" s="19"/>
      <c r="Z877" s="19"/>
      <c r="AA877" s="19"/>
      <c r="AB877" s="19"/>
    </row>
    <row r="878" spans="1:28" ht="13" x14ac:dyDescent="0.15">
      <c r="A878" s="19"/>
      <c r="B878" s="19"/>
      <c r="C878" s="19"/>
      <c r="D878" s="19"/>
      <c r="E878" s="16"/>
      <c r="F878" s="16"/>
      <c r="G878" s="16"/>
      <c r="H878" s="16"/>
      <c r="I878" s="16"/>
      <c r="J878" s="16"/>
      <c r="K878" s="16"/>
      <c r="L878" s="19"/>
      <c r="M878" s="19"/>
      <c r="N878" s="19"/>
      <c r="O878" s="19"/>
      <c r="P878" s="19"/>
      <c r="Q878" s="19"/>
      <c r="R878" s="19"/>
      <c r="S878" s="19"/>
      <c r="T878" s="19"/>
      <c r="U878" s="19"/>
      <c r="V878" s="19"/>
      <c r="W878" s="19"/>
      <c r="X878" s="19"/>
      <c r="Y878" s="19"/>
      <c r="Z878" s="19"/>
      <c r="AA878" s="19"/>
      <c r="AB878" s="19"/>
    </row>
    <row r="879" spans="1:28" ht="13" x14ac:dyDescent="0.15">
      <c r="A879" s="19"/>
      <c r="B879" s="19"/>
      <c r="C879" s="19"/>
      <c r="D879" s="19"/>
      <c r="E879" s="16"/>
      <c r="F879" s="16"/>
      <c r="G879" s="16"/>
      <c r="H879" s="16"/>
      <c r="I879" s="16"/>
      <c r="J879" s="16"/>
      <c r="K879" s="16"/>
      <c r="L879" s="19"/>
      <c r="M879" s="19"/>
      <c r="N879" s="19"/>
      <c r="O879" s="19"/>
      <c r="P879" s="19"/>
      <c r="Q879" s="19"/>
      <c r="R879" s="19"/>
      <c r="S879" s="19"/>
      <c r="T879" s="19"/>
      <c r="U879" s="19"/>
      <c r="V879" s="19"/>
      <c r="W879" s="19"/>
      <c r="X879" s="19"/>
      <c r="Y879" s="19"/>
      <c r="Z879" s="19"/>
      <c r="AA879" s="19"/>
      <c r="AB879" s="19"/>
    </row>
    <row r="880" spans="1:28" ht="13" x14ac:dyDescent="0.15">
      <c r="A880" s="19"/>
      <c r="B880" s="19"/>
      <c r="C880" s="19"/>
      <c r="D880" s="19"/>
      <c r="E880" s="16"/>
      <c r="F880" s="16"/>
      <c r="G880" s="16"/>
      <c r="H880" s="16"/>
      <c r="I880" s="16"/>
      <c r="J880" s="16"/>
      <c r="K880" s="16"/>
      <c r="L880" s="19"/>
      <c r="M880" s="19"/>
      <c r="N880" s="19"/>
      <c r="O880" s="19"/>
      <c r="P880" s="19"/>
      <c r="Q880" s="19"/>
      <c r="R880" s="19"/>
      <c r="S880" s="19"/>
      <c r="T880" s="19"/>
      <c r="U880" s="19"/>
      <c r="V880" s="19"/>
      <c r="W880" s="19"/>
      <c r="X880" s="19"/>
      <c r="Y880" s="19"/>
      <c r="Z880" s="19"/>
      <c r="AA880" s="19"/>
      <c r="AB880" s="19"/>
    </row>
    <row r="881" spans="1:28" ht="13" x14ac:dyDescent="0.15">
      <c r="A881" s="19"/>
      <c r="B881" s="19"/>
      <c r="C881" s="19"/>
      <c r="D881" s="19"/>
      <c r="E881" s="16"/>
      <c r="F881" s="16"/>
      <c r="G881" s="16"/>
      <c r="H881" s="16"/>
      <c r="I881" s="16"/>
      <c r="J881" s="16"/>
      <c r="K881" s="16"/>
      <c r="L881" s="19"/>
      <c r="M881" s="19"/>
      <c r="N881" s="19"/>
      <c r="O881" s="19"/>
      <c r="P881" s="19"/>
      <c r="Q881" s="19"/>
      <c r="R881" s="19"/>
      <c r="S881" s="19"/>
      <c r="T881" s="19"/>
      <c r="U881" s="19"/>
      <c r="V881" s="19"/>
      <c r="W881" s="19"/>
      <c r="X881" s="19"/>
      <c r="Y881" s="19"/>
      <c r="Z881" s="19"/>
      <c r="AA881" s="19"/>
      <c r="AB881" s="19"/>
    </row>
    <row r="882" spans="1:28" ht="13" x14ac:dyDescent="0.15">
      <c r="A882" s="19"/>
      <c r="B882" s="19"/>
      <c r="C882" s="19"/>
      <c r="D882" s="19"/>
      <c r="E882" s="16"/>
      <c r="F882" s="16"/>
      <c r="G882" s="16"/>
      <c r="H882" s="16"/>
      <c r="I882" s="16"/>
      <c r="J882" s="16"/>
      <c r="K882" s="16"/>
      <c r="L882" s="19"/>
      <c r="M882" s="19"/>
      <c r="N882" s="19"/>
      <c r="O882" s="19"/>
      <c r="P882" s="19"/>
      <c r="Q882" s="19"/>
      <c r="R882" s="19"/>
      <c r="S882" s="19"/>
      <c r="T882" s="19"/>
      <c r="U882" s="19"/>
      <c r="V882" s="19"/>
      <c r="W882" s="19"/>
      <c r="X882" s="19"/>
      <c r="Y882" s="19"/>
      <c r="Z882" s="19"/>
      <c r="AA882" s="19"/>
      <c r="AB882" s="19"/>
    </row>
    <row r="883" spans="1:28" ht="13" x14ac:dyDescent="0.15">
      <c r="A883" s="19"/>
      <c r="B883" s="19"/>
      <c r="C883" s="19"/>
      <c r="D883" s="19"/>
      <c r="E883" s="16"/>
      <c r="F883" s="16"/>
      <c r="G883" s="16"/>
      <c r="H883" s="16"/>
      <c r="I883" s="16"/>
      <c r="J883" s="16"/>
      <c r="K883" s="16"/>
      <c r="L883" s="19"/>
      <c r="M883" s="19"/>
      <c r="N883" s="19"/>
      <c r="O883" s="19"/>
      <c r="P883" s="19"/>
      <c r="Q883" s="19"/>
      <c r="R883" s="19"/>
      <c r="S883" s="19"/>
      <c r="T883" s="19"/>
      <c r="U883" s="19"/>
      <c r="V883" s="19"/>
      <c r="W883" s="19"/>
      <c r="X883" s="19"/>
      <c r="Y883" s="19"/>
      <c r="Z883" s="19"/>
      <c r="AA883" s="19"/>
      <c r="AB883" s="19"/>
    </row>
    <row r="884" spans="1:28" ht="13" x14ac:dyDescent="0.15">
      <c r="A884" s="19"/>
      <c r="B884" s="19"/>
      <c r="C884" s="19"/>
      <c r="D884" s="19"/>
      <c r="E884" s="16"/>
      <c r="F884" s="16"/>
      <c r="G884" s="16"/>
      <c r="H884" s="16"/>
      <c r="I884" s="16"/>
      <c r="J884" s="16"/>
      <c r="K884" s="16"/>
      <c r="L884" s="19"/>
      <c r="M884" s="19"/>
      <c r="N884" s="19"/>
      <c r="O884" s="19"/>
      <c r="P884" s="19"/>
      <c r="Q884" s="19"/>
      <c r="R884" s="19"/>
      <c r="S884" s="19"/>
      <c r="T884" s="19"/>
      <c r="U884" s="19"/>
      <c r="V884" s="19"/>
      <c r="W884" s="19"/>
      <c r="X884" s="19"/>
      <c r="Y884" s="19"/>
      <c r="Z884" s="19"/>
      <c r="AA884" s="19"/>
      <c r="AB884" s="19"/>
    </row>
    <row r="885" spans="1:28" ht="13" x14ac:dyDescent="0.15">
      <c r="A885" s="19"/>
      <c r="B885" s="19"/>
      <c r="C885" s="19"/>
      <c r="D885" s="19"/>
      <c r="E885" s="16"/>
      <c r="F885" s="16"/>
      <c r="G885" s="16"/>
      <c r="H885" s="16"/>
      <c r="I885" s="16"/>
      <c r="J885" s="16"/>
      <c r="K885" s="16"/>
      <c r="L885" s="19"/>
      <c r="M885" s="19"/>
      <c r="N885" s="19"/>
      <c r="O885" s="19"/>
      <c r="P885" s="19"/>
      <c r="Q885" s="19"/>
      <c r="R885" s="19"/>
      <c r="S885" s="19"/>
      <c r="T885" s="19"/>
      <c r="U885" s="19"/>
      <c r="V885" s="19"/>
      <c r="W885" s="19"/>
      <c r="X885" s="19"/>
      <c r="Y885" s="19"/>
      <c r="Z885" s="19"/>
      <c r="AA885" s="19"/>
      <c r="AB885" s="19"/>
    </row>
    <row r="886" spans="1:28" ht="13" x14ac:dyDescent="0.15">
      <c r="A886" s="19"/>
      <c r="B886" s="19"/>
      <c r="C886" s="19"/>
      <c r="D886" s="19"/>
      <c r="E886" s="16"/>
      <c r="F886" s="16"/>
      <c r="G886" s="16"/>
      <c r="H886" s="16"/>
      <c r="I886" s="16"/>
      <c r="J886" s="16"/>
      <c r="K886" s="16"/>
      <c r="L886" s="19"/>
      <c r="M886" s="19"/>
      <c r="N886" s="19"/>
      <c r="O886" s="19"/>
      <c r="P886" s="19"/>
      <c r="Q886" s="19"/>
      <c r="R886" s="19"/>
      <c r="S886" s="19"/>
      <c r="T886" s="19"/>
      <c r="U886" s="19"/>
      <c r="V886" s="19"/>
      <c r="W886" s="19"/>
      <c r="X886" s="19"/>
      <c r="Y886" s="19"/>
      <c r="Z886" s="19"/>
      <c r="AA886" s="19"/>
      <c r="AB886" s="19"/>
    </row>
    <row r="887" spans="1:28" ht="13" x14ac:dyDescent="0.15">
      <c r="A887" s="19"/>
      <c r="B887" s="19"/>
      <c r="C887" s="19"/>
      <c r="D887" s="19"/>
      <c r="E887" s="16"/>
      <c r="F887" s="16"/>
      <c r="G887" s="16"/>
      <c r="H887" s="16"/>
      <c r="I887" s="16"/>
      <c r="J887" s="16"/>
      <c r="K887" s="16"/>
      <c r="L887" s="19"/>
      <c r="M887" s="19"/>
      <c r="N887" s="19"/>
      <c r="O887" s="19"/>
      <c r="P887" s="19"/>
      <c r="Q887" s="19"/>
      <c r="R887" s="19"/>
      <c r="S887" s="19"/>
      <c r="T887" s="19"/>
      <c r="U887" s="19"/>
      <c r="V887" s="19"/>
      <c r="W887" s="19"/>
      <c r="X887" s="19"/>
      <c r="Y887" s="19"/>
      <c r="Z887" s="19"/>
      <c r="AA887" s="19"/>
      <c r="AB887" s="19"/>
    </row>
    <row r="888" spans="1:28" ht="13" x14ac:dyDescent="0.15">
      <c r="A888" s="19"/>
      <c r="B888" s="19"/>
      <c r="C888" s="19"/>
      <c r="D888" s="19"/>
      <c r="E888" s="16"/>
      <c r="F888" s="16"/>
      <c r="G888" s="16"/>
      <c r="H888" s="16"/>
      <c r="I888" s="16"/>
      <c r="J888" s="16"/>
      <c r="K888" s="16"/>
      <c r="L888" s="19"/>
      <c r="M888" s="19"/>
      <c r="N888" s="19"/>
      <c r="O888" s="19"/>
      <c r="P888" s="19"/>
      <c r="Q888" s="19"/>
      <c r="R888" s="19"/>
      <c r="S888" s="19"/>
      <c r="T888" s="19"/>
      <c r="U888" s="19"/>
      <c r="V888" s="19"/>
      <c r="W888" s="19"/>
      <c r="X888" s="19"/>
      <c r="Y888" s="19"/>
      <c r="Z888" s="19"/>
      <c r="AA888" s="19"/>
      <c r="AB888" s="19"/>
    </row>
    <row r="889" spans="1:28" ht="13" x14ac:dyDescent="0.15">
      <c r="A889" s="19"/>
      <c r="B889" s="19"/>
      <c r="C889" s="19"/>
      <c r="D889" s="19"/>
      <c r="E889" s="16"/>
      <c r="F889" s="16"/>
      <c r="G889" s="16"/>
      <c r="H889" s="16"/>
      <c r="I889" s="16"/>
      <c r="J889" s="16"/>
      <c r="K889" s="16"/>
      <c r="L889" s="19"/>
      <c r="M889" s="19"/>
      <c r="N889" s="19"/>
      <c r="O889" s="19"/>
      <c r="P889" s="19"/>
      <c r="Q889" s="19"/>
      <c r="R889" s="19"/>
      <c r="S889" s="19"/>
      <c r="T889" s="19"/>
      <c r="U889" s="19"/>
      <c r="V889" s="19"/>
      <c r="W889" s="19"/>
      <c r="X889" s="19"/>
      <c r="Y889" s="19"/>
      <c r="Z889" s="19"/>
      <c r="AA889" s="19"/>
      <c r="AB889" s="19"/>
    </row>
    <row r="890" spans="1:28" ht="13" x14ac:dyDescent="0.15">
      <c r="A890" s="19"/>
      <c r="B890" s="19"/>
      <c r="C890" s="19"/>
      <c r="D890" s="19"/>
      <c r="E890" s="16"/>
      <c r="F890" s="16"/>
      <c r="G890" s="16"/>
      <c r="H890" s="16"/>
      <c r="I890" s="16"/>
      <c r="J890" s="16"/>
      <c r="K890" s="16"/>
      <c r="L890" s="19"/>
      <c r="M890" s="19"/>
      <c r="N890" s="19"/>
      <c r="O890" s="19"/>
      <c r="P890" s="19"/>
      <c r="Q890" s="19"/>
      <c r="R890" s="19"/>
      <c r="S890" s="19"/>
      <c r="T890" s="19"/>
      <c r="U890" s="19"/>
      <c r="V890" s="19"/>
      <c r="W890" s="19"/>
      <c r="X890" s="19"/>
      <c r="Y890" s="19"/>
      <c r="Z890" s="19"/>
      <c r="AA890" s="19"/>
      <c r="AB890" s="19"/>
    </row>
    <row r="891" spans="1:28" ht="13" x14ac:dyDescent="0.15">
      <c r="A891" s="19"/>
      <c r="B891" s="19"/>
      <c r="C891" s="19"/>
      <c r="D891" s="19"/>
      <c r="E891" s="16"/>
      <c r="F891" s="16"/>
      <c r="G891" s="16"/>
      <c r="H891" s="16"/>
      <c r="I891" s="16"/>
      <c r="J891" s="16"/>
      <c r="K891" s="16"/>
      <c r="L891" s="19"/>
      <c r="M891" s="19"/>
      <c r="N891" s="19"/>
      <c r="O891" s="19"/>
      <c r="P891" s="19"/>
      <c r="Q891" s="19"/>
      <c r="R891" s="19"/>
      <c r="S891" s="19"/>
      <c r="T891" s="19"/>
      <c r="U891" s="19"/>
      <c r="V891" s="19"/>
      <c r="W891" s="19"/>
      <c r="X891" s="19"/>
      <c r="Y891" s="19"/>
      <c r="Z891" s="19"/>
      <c r="AA891" s="19"/>
      <c r="AB891" s="19"/>
    </row>
    <row r="892" spans="1:28" ht="13" x14ac:dyDescent="0.15">
      <c r="A892" s="19"/>
      <c r="B892" s="19"/>
      <c r="C892" s="19"/>
      <c r="D892" s="19"/>
      <c r="E892" s="16"/>
      <c r="F892" s="16"/>
      <c r="G892" s="16"/>
      <c r="H892" s="16"/>
      <c r="I892" s="16"/>
      <c r="J892" s="16"/>
      <c r="K892" s="16"/>
      <c r="L892" s="19"/>
      <c r="M892" s="19"/>
      <c r="N892" s="19"/>
      <c r="O892" s="19"/>
      <c r="P892" s="19"/>
      <c r="Q892" s="19"/>
      <c r="R892" s="19"/>
      <c r="S892" s="19"/>
      <c r="T892" s="19"/>
      <c r="U892" s="19"/>
      <c r="V892" s="19"/>
      <c r="W892" s="19"/>
      <c r="X892" s="19"/>
      <c r="Y892" s="19"/>
      <c r="Z892" s="19"/>
      <c r="AA892" s="19"/>
      <c r="AB892" s="19"/>
    </row>
    <row r="893" spans="1:28" ht="13" x14ac:dyDescent="0.15">
      <c r="A893" s="19"/>
      <c r="B893" s="19"/>
      <c r="C893" s="19"/>
      <c r="D893" s="19"/>
      <c r="E893" s="16"/>
      <c r="F893" s="16"/>
      <c r="G893" s="16"/>
      <c r="H893" s="16"/>
      <c r="I893" s="16"/>
      <c r="J893" s="16"/>
      <c r="K893" s="16"/>
      <c r="L893" s="19"/>
      <c r="M893" s="19"/>
      <c r="N893" s="19"/>
      <c r="O893" s="19"/>
      <c r="P893" s="19"/>
      <c r="Q893" s="19"/>
      <c r="R893" s="19"/>
      <c r="S893" s="19"/>
      <c r="T893" s="19"/>
      <c r="U893" s="19"/>
      <c r="V893" s="19"/>
      <c r="W893" s="19"/>
      <c r="X893" s="19"/>
      <c r="Y893" s="19"/>
      <c r="Z893" s="19"/>
      <c r="AA893" s="19"/>
      <c r="AB893" s="19"/>
    </row>
    <row r="894" spans="1:28" ht="13" x14ac:dyDescent="0.15">
      <c r="A894" s="19"/>
      <c r="B894" s="19"/>
      <c r="C894" s="19"/>
      <c r="D894" s="19"/>
      <c r="E894" s="16"/>
      <c r="F894" s="16"/>
      <c r="G894" s="16"/>
      <c r="H894" s="16"/>
      <c r="I894" s="16"/>
      <c r="J894" s="16"/>
      <c r="K894" s="16"/>
      <c r="L894" s="19"/>
      <c r="M894" s="19"/>
      <c r="N894" s="19"/>
      <c r="O894" s="19"/>
      <c r="P894" s="19"/>
      <c r="Q894" s="19"/>
      <c r="R894" s="19"/>
      <c r="S894" s="19"/>
      <c r="T894" s="19"/>
      <c r="U894" s="19"/>
      <c r="V894" s="19"/>
      <c r="W894" s="19"/>
      <c r="X894" s="19"/>
      <c r="Y894" s="19"/>
      <c r="Z894" s="19"/>
      <c r="AA894" s="19"/>
      <c r="AB894" s="19"/>
    </row>
    <row r="895" spans="1:28" ht="13" x14ac:dyDescent="0.15">
      <c r="A895" s="19"/>
      <c r="B895" s="19"/>
      <c r="C895" s="19"/>
      <c r="D895" s="19"/>
      <c r="E895" s="16"/>
      <c r="F895" s="16"/>
      <c r="G895" s="16"/>
      <c r="H895" s="16"/>
      <c r="I895" s="16"/>
      <c r="J895" s="16"/>
      <c r="K895" s="16"/>
      <c r="L895" s="19"/>
      <c r="M895" s="19"/>
      <c r="N895" s="19"/>
      <c r="O895" s="19"/>
      <c r="P895" s="19"/>
      <c r="Q895" s="19"/>
      <c r="R895" s="19"/>
      <c r="S895" s="19"/>
      <c r="T895" s="19"/>
      <c r="U895" s="19"/>
      <c r="V895" s="19"/>
      <c r="W895" s="19"/>
      <c r="X895" s="19"/>
      <c r="Y895" s="19"/>
      <c r="Z895" s="19"/>
      <c r="AA895" s="19"/>
      <c r="AB895" s="19"/>
    </row>
    <row r="896" spans="1:28" ht="13" x14ac:dyDescent="0.15">
      <c r="A896" s="19"/>
      <c r="B896" s="19"/>
      <c r="C896" s="19"/>
      <c r="D896" s="19"/>
      <c r="E896" s="16"/>
      <c r="F896" s="16"/>
      <c r="G896" s="16"/>
      <c r="H896" s="16"/>
      <c r="I896" s="16"/>
      <c r="J896" s="16"/>
      <c r="K896" s="16"/>
      <c r="L896" s="19"/>
      <c r="M896" s="19"/>
      <c r="N896" s="19"/>
      <c r="O896" s="19"/>
      <c r="P896" s="19"/>
      <c r="Q896" s="19"/>
      <c r="R896" s="19"/>
      <c r="S896" s="19"/>
      <c r="T896" s="19"/>
      <c r="U896" s="19"/>
      <c r="V896" s="19"/>
      <c r="W896" s="19"/>
      <c r="X896" s="19"/>
      <c r="Y896" s="19"/>
      <c r="Z896" s="19"/>
      <c r="AA896" s="19"/>
      <c r="AB896" s="19"/>
    </row>
    <row r="897" spans="1:28" ht="13" x14ac:dyDescent="0.15">
      <c r="A897" s="19"/>
      <c r="B897" s="19"/>
      <c r="C897" s="19"/>
      <c r="D897" s="19"/>
      <c r="E897" s="16"/>
      <c r="F897" s="16"/>
      <c r="G897" s="16"/>
      <c r="H897" s="16"/>
      <c r="I897" s="16"/>
      <c r="J897" s="16"/>
      <c r="K897" s="16"/>
      <c r="L897" s="19"/>
      <c r="M897" s="19"/>
      <c r="N897" s="19"/>
      <c r="O897" s="19"/>
      <c r="P897" s="19"/>
      <c r="Q897" s="19"/>
      <c r="R897" s="19"/>
      <c r="S897" s="19"/>
      <c r="T897" s="19"/>
      <c r="U897" s="19"/>
      <c r="V897" s="19"/>
      <c r="W897" s="19"/>
      <c r="X897" s="19"/>
      <c r="Y897" s="19"/>
      <c r="Z897" s="19"/>
      <c r="AA897" s="19"/>
      <c r="AB897" s="19"/>
    </row>
    <row r="898" spans="1:28" ht="13" x14ac:dyDescent="0.15">
      <c r="A898" s="19"/>
      <c r="B898" s="19"/>
      <c r="C898" s="19"/>
      <c r="D898" s="19"/>
      <c r="E898" s="16"/>
      <c r="F898" s="16"/>
      <c r="G898" s="16"/>
      <c r="H898" s="16"/>
      <c r="I898" s="16"/>
      <c r="J898" s="16"/>
      <c r="K898" s="16"/>
      <c r="L898" s="19"/>
      <c r="M898" s="19"/>
      <c r="N898" s="19"/>
      <c r="O898" s="19"/>
      <c r="P898" s="19"/>
      <c r="Q898" s="19"/>
      <c r="R898" s="19"/>
      <c r="S898" s="19"/>
      <c r="T898" s="19"/>
      <c r="U898" s="19"/>
      <c r="V898" s="19"/>
      <c r="W898" s="19"/>
      <c r="X898" s="19"/>
      <c r="Y898" s="19"/>
      <c r="Z898" s="19"/>
      <c r="AA898" s="19"/>
      <c r="AB898" s="19"/>
    </row>
    <row r="899" spans="1:28" ht="13" x14ac:dyDescent="0.15">
      <c r="A899" s="19"/>
      <c r="B899" s="19"/>
      <c r="C899" s="19"/>
      <c r="D899" s="19"/>
      <c r="E899" s="16"/>
      <c r="F899" s="16"/>
      <c r="G899" s="16"/>
      <c r="H899" s="16"/>
      <c r="I899" s="16"/>
      <c r="J899" s="16"/>
      <c r="K899" s="16"/>
      <c r="L899" s="19"/>
      <c r="M899" s="19"/>
      <c r="N899" s="19"/>
      <c r="O899" s="19"/>
      <c r="P899" s="19"/>
      <c r="Q899" s="19"/>
      <c r="R899" s="19"/>
      <c r="S899" s="19"/>
      <c r="T899" s="19"/>
      <c r="U899" s="19"/>
      <c r="V899" s="19"/>
      <c r="W899" s="19"/>
      <c r="X899" s="19"/>
      <c r="Y899" s="19"/>
      <c r="Z899" s="19"/>
      <c r="AA899" s="19"/>
      <c r="AB899" s="19"/>
    </row>
    <row r="900" spans="1:28" ht="13" x14ac:dyDescent="0.15">
      <c r="A900" s="19"/>
      <c r="B900" s="19"/>
      <c r="C900" s="19"/>
      <c r="D900" s="19"/>
      <c r="E900" s="16"/>
      <c r="F900" s="16"/>
      <c r="G900" s="16"/>
      <c r="H900" s="16"/>
      <c r="I900" s="16"/>
      <c r="J900" s="16"/>
      <c r="K900" s="16"/>
      <c r="L900" s="19"/>
      <c r="M900" s="19"/>
      <c r="N900" s="19"/>
      <c r="O900" s="19"/>
      <c r="P900" s="19"/>
      <c r="Q900" s="19"/>
      <c r="R900" s="19"/>
      <c r="S900" s="19"/>
      <c r="T900" s="19"/>
      <c r="U900" s="19"/>
      <c r="V900" s="19"/>
      <c r="W900" s="19"/>
      <c r="X900" s="19"/>
      <c r="Y900" s="19"/>
      <c r="Z900" s="19"/>
      <c r="AA900" s="19"/>
      <c r="AB900" s="19"/>
    </row>
    <row r="901" spans="1:28" ht="13" x14ac:dyDescent="0.15">
      <c r="A901" s="19"/>
      <c r="B901" s="19"/>
      <c r="C901" s="19"/>
      <c r="D901" s="19"/>
      <c r="E901" s="16"/>
      <c r="F901" s="16"/>
      <c r="G901" s="16"/>
      <c r="H901" s="16"/>
      <c r="I901" s="16"/>
      <c r="J901" s="16"/>
      <c r="K901" s="16"/>
      <c r="L901" s="19"/>
      <c r="M901" s="19"/>
      <c r="N901" s="19"/>
      <c r="O901" s="19"/>
      <c r="P901" s="19"/>
      <c r="Q901" s="19"/>
      <c r="R901" s="19"/>
      <c r="S901" s="19"/>
      <c r="T901" s="19"/>
      <c r="U901" s="19"/>
      <c r="V901" s="19"/>
      <c r="W901" s="19"/>
      <c r="X901" s="19"/>
      <c r="Y901" s="19"/>
      <c r="Z901" s="19"/>
      <c r="AA901" s="19"/>
      <c r="AB901" s="19"/>
    </row>
    <row r="902" spans="1:28" ht="13" x14ac:dyDescent="0.15">
      <c r="A902" s="19"/>
      <c r="B902" s="19"/>
      <c r="C902" s="19"/>
      <c r="D902" s="19"/>
      <c r="E902" s="16"/>
      <c r="F902" s="16"/>
      <c r="G902" s="16"/>
      <c r="H902" s="16"/>
      <c r="I902" s="16"/>
      <c r="J902" s="16"/>
      <c r="K902" s="16"/>
      <c r="L902" s="19"/>
      <c r="M902" s="19"/>
      <c r="N902" s="19"/>
      <c r="O902" s="19"/>
      <c r="P902" s="19"/>
      <c r="Q902" s="19"/>
      <c r="R902" s="19"/>
      <c r="S902" s="19"/>
      <c r="T902" s="19"/>
      <c r="U902" s="19"/>
      <c r="V902" s="19"/>
      <c r="W902" s="19"/>
      <c r="X902" s="19"/>
      <c r="Y902" s="19"/>
      <c r="Z902" s="19"/>
      <c r="AA902" s="19"/>
      <c r="AB902" s="19"/>
    </row>
    <row r="903" spans="1:28" ht="13" x14ac:dyDescent="0.15">
      <c r="A903" s="19"/>
      <c r="B903" s="19"/>
      <c r="C903" s="19"/>
      <c r="D903" s="19"/>
      <c r="E903" s="16"/>
      <c r="F903" s="16"/>
      <c r="G903" s="16"/>
      <c r="H903" s="16"/>
      <c r="I903" s="16"/>
      <c r="J903" s="16"/>
      <c r="K903" s="16"/>
      <c r="L903" s="19"/>
      <c r="M903" s="19"/>
      <c r="N903" s="19"/>
      <c r="O903" s="19"/>
      <c r="P903" s="19"/>
      <c r="Q903" s="19"/>
      <c r="R903" s="19"/>
      <c r="S903" s="19"/>
      <c r="T903" s="19"/>
      <c r="U903" s="19"/>
      <c r="V903" s="19"/>
      <c r="W903" s="19"/>
      <c r="X903" s="19"/>
      <c r="Y903" s="19"/>
      <c r="Z903" s="19"/>
      <c r="AA903" s="19"/>
      <c r="AB903" s="19"/>
    </row>
    <row r="904" spans="1:28" ht="13" x14ac:dyDescent="0.15">
      <c r="A904" s="19"/>
      <c r="B904" s="19"/>
      <c r="C904" s="19"/>
      <c r="D904" s="19"/>
      <c r="E904" s="16"/>
      <c r="F904" s="16"/>
      <c r="G904" s="16"/>
      <c r="H904" s="16"/>
      <c r="I904" s="16"/>
      <c r="J904" s="16"/>
      <c r="K904" s="16"/>
      <c r="L904" s="19"/>
      <c r="M904" s="19"/>
      <c r="N904" s="19"/>
      <c r="O904" s="19"/>
      <c r="P904" s="19"/>
      <c r="Q904" s="19"/>
      <c r="R904" s="19"/>
      <c r="S904" s="19"/>
      <c r="T904" s="19"/>
      <c r="U904" s="19"/>
      <c r="V904" s="19"/>
      <c r="W904" s="19"/>
      <c r="X904" s="19"/>
      <c r="Y904" s="19"/>
      <c r="Z904" s="19"/>
      <c r="AA904" s="19"/>
      <c r="AB904" s="19"/>
    </row>
    <row r="905" spans="1:28" ht="13" x14ac:dyDescent="0.15">
      <c r="A905" s="19"/>
      <c r="B905" s="19"/>
      <c r="C905" s="19"/>
      <c r="D905" s="19"/>
      <c r="E905" s="16"/>
      <c r="F905" s="16"/>
      <c r="G905" s="16"/>
      <c r="H905" s="16"/>
      <c r="I905" s="16"/>
      <c r="J905" s="16"/>
      <c r="K905" s="16"/>
      <c r="L905" s="19"/>
      <c r="M905" s="19"/>
      <c r="N905" s="19"/>
      <c r="O905" s="19"/>
      <c r="P905" s="19"/>
      <c r="Q905" s="19"/>
      <c r="R905" s="19"/>
      <c r="S905" s="19"/>
      <c r="T905" s="19"/>
      <c r="U905" s="19"/>
      <c r="V905" s="19"/>
      <c r="W905" s="19"/>
      <c r="X905" s="19"/>
      <c r="Y905" s="19"/>
      <c r="Z905" s="19"/>
      <c r="AA905" s="19"/>
      <c r="AB905" s="19"/>
    </row>
    <row r="906" spans="1:28" ht="13" x14ac:dyDescent="0.15">
      <c r="A906" s="19"/>
      <c r="B906" s="19"/>
      <c r="C906" s="19"/>
      <c r="D906" s="19"/>
      <c r="E906" s="16"/>
      <c r="F906" s="16"/>
      <c r="G906" s="16"/>
      <c r="H906" s="16"/>
      <c r="I906" s="16"/>
      <c r="J906" s="16"/>
      <c r="K906" s="16"/>
      <c r="L906" s="19"/>
      <c r="M906" s="19"/>
      <c r="N906" s="19"/>
      <c r="O906" s="19"/>
      <c r="P906" s="19"/>
      <c r="Q906" s="19"/>
      <c r="R906" s="19"/>
      <c r="S906" s="19"/>
      <c r="T906" s="19"/>
      <c r="U906" s="19"/>
      <c r="V906" s="19"/>
      <c r="W906" s="19"/>
      <c r="X906" s="19"/>
      <c r="Y906" s="19"/>
      <c r="Z906" s="19"/>
      <c r="AA906" s="19"/>
      <c r="AB906" s="19"/>
    </row>
    <row r="907" spans="1:28" ht="13" x14ac:dyDescent="0.15">
      <c r="A907" s="19"/>
      <c r="B907" s="19"/>
      <c r="C907" s="19"/>
      <c r="D907" s="19"/>
      <c r="E907" s="16"/>
      <c r="F907" s="16"/>
      <c r="G907" s="16"/>
      <c r="H907" s="16"/>
      <c r="I907" s="16"/>
      <c r="J907" s="16"/>
      <c r="K907" s="16"/>
      <c r="L907" s="19"/>
      <c r="M907" s="19"/>
      <c r="N907" s="19"/>
      <c r="O907" s="19"/>
      <c r="P907" s="19"/>
      <c r="Q907" s="19"/>
      <c r="R907" s="19"/>
      <c r="S907" s="19"/>
      <c r="T907" s="19"/>
      <c r="U907" s="19"/>
      <c r="V907" s="19"/>
      <c r="W907" s="19"/>
      <c r="X907" s="19"/>
      <c r="Y907" s="19"/>
      <c r="Z907" s="19"/>
      <c r="AA907" s="19"/>
      <c r="AB907" s="19"/>
    </row>
    <row r="908" spans="1:28" ht="13" x14ac:dyDescent="0.15">
      <c r="A908" s="19"/>
      <c r="B908" s="19"/>
      <c r="C908" s="19"/>
      <c r="D908" s="19"/>
      <c r="E908" s="16"/>
      <c r="F908" s="16"/>
      <c r="G908" s="16"/>
      <c r="H908" s="16"/>
      <c r="I908" s="16"/>
      <c r="J908" s="16"/>
      <c r="K908" s="16"/>
      <c r="L908" s="19"/>
      <c r="M908" s="19"/>
      <c r="N908" s="19"/>
      <c r="O908" s="19"/>
      <c r="P908" s="19"/>
      <c r="Q908" s="19"/>
      <c r="R908" s="19"/>
      <c r="S908" s="19"/>
      <c r="T908" s="19"/>
      <c r="U908" s="19"/>
      <c r="V908" s="19"/>
      <c r="W908" s="19"/>
      <c r="X908" s="19"/>
      <c r="Y908" s="19"/>
      <c r="Z908" s="19"/>
      <c r="AA908" s="19"/>
      <c r="AB908" s="19"/>
    </row>
    <row r="909" spans="1:28" ht="13" x14ac:dyDescent="0.15">
      <c r="A909" s="19"/>
      <c r="B909" s="19"/>
      <c r="C909" s="19"/>
      <c r="D909" s="19"/>
      <c r="E909" s="16"/>
      <c r="F909" s="16"/>
      <c r="G909" s="16"/>
      <c r="H909" s="16"/>
      <c r="I909" s="16"/>
      <c r="J909" s="16"/>
      <c r="K909" s="16"/>
      <c r="L909" s="19"/>
      <c r="M909" s="19"/>
      <c r="N909" s="19"/>
      <c r="O909" s="19"/>
      <c r="P909" s="19"/>
      <c r="Q909" s="19"/>
      <c r="R909" s="19"/>
      <c r="S909" s="19"/>
      <c r="T909" s="19"/>
      <c r="U909" s="19"/>
      <c r="V909" s="19"/>
      <c r="W909" s="19"/>
      <c r="X909" s="19"/>
      <c r="Y909" s="19"/>
      <c r="Z909" s="19"/>
      <c r="AA909" s="19"/>
      <c r="AB909" s="19"/>
    </row>
    <row r="910" spans="1:28" ht="13" x14ac:dyDescent="0.15">
      <c r="A910" s="19"/>
      <c r="B910" s="19"/>
      <c r="C910" s="19"/>
      <c r="D910" s="19"/>
      <c r="E910" s="16"/>
      <c r="F910" s="16"/>
      <c r="G910" s="16"/>
      <c r="H910" s="16"/>
      <c r="I910" s="16"/>
      <c r="J910" s="16"/>
      <c r="K910" s="16"/>
      <c r="L910" s="19"/>
      <c r="M910" s="19"/>
      <c r="N910" s="19"/>
      <c r="O910" s="19"/>
      <c r="P910" s="19"/>
      <c r="Q910" s="19"/>
      <c r="R910" s="19"/>
      <c r="S910" s="19"/>
      <c r="T910" s="19"/>
      <c r="U910" s="19"/>
      <c r="V910" s="19"/>
      <c r="W910" s="19"/>
      <c r="X910" s="19"/>
      <c r="Y910" s="19"/>
      <c r="Z910" s="19"/>
      <c r="AA910" s="19"/>
      <c r="AB910" s="19"/>
    </row>
    <row r="911" spans="1:28" ht="13" x14ac:dyDescent="0.15">
      <c r="A911" s="19"/>
      <c r="B911" s="19"/>
      <c r="C911" s="19"/>
      <c r="D911" s="19"/>
      <c r="E911" s="16"/>
      <c r="F911" s="16"/>
      <c r="G911" s="16"/>
      <c r="H911" s="16"/>
      <c r="I911" s="16"/>
      <c r="J911" s="16"/>
      <c r="K911" s="16"/>
      <c r="L911" s="19"/>
      <c r="M911" s="19"/>
      <c r="N911" s="19"/>
      <c r="O911" s="19"/>
      <c r="P911" s="19"/>
      <c r="Q911" s="19"/>
      <c r="R911" s="19"/>
      <c r="S911" s="19"/>
      <c r="T911" s="19"/>
      <c r="U911" s="19"/>
      <c r="V911" s="19"/>
      <c r="W911" s="19"/>
      <c r="X911" s="19"/>
      <c r="Y911" s="19"/>
      <c r="Z911" s="19"/>
      <c r="AA911" s="19"/>
      <c r="AB911" s="19"/>
    </row>
    <row r="912" spans="1:28" ht="13" x14ac:dyDescent="0.15">
      <c r="A912" s="19"/>
      <c r="B912" s="19"/>
      <c r="C912" s="19"/>
      <c r="D912" s="19"/>
      <c r="E912" s="16"/>
      <c r="F912" s="16"/>
      <c r="G912" s="16"/>
      <c r="H912" s="16"/>
      <c r="I912" s="16"/>
      <c r="J912" s="16"/>
      <c r="K912" s="16"/>
      <c r="L912" s="19"/>
      <c r="M912" s="19"/>
      <c r="N912" s="19"/>
      <c r="O912" s="19"/>
      <c r="P912" s="19"/>
      <c r="Q912" s="19"/>
      <c r="R912" s="19"/>
      <c r="S912" s="19"/>
      <c r="T912" s="19"/>
      <c r="U912" s="19"/>
      <c r="V912" s="19"/>
      <c r="W912" s="19"/>
      <c r="X912" s="19"/>
      <c r="Y912" s="19"/>
      <c r="Z912" s="19"/>
      <c r="AA912" s="19"/>
      <c r="AB912" s="19"/>
    </row>
    <row r="913" spans="1:28" ht="13" x14ac:dyDescent="0.15">
      <c r="A913" s="19"/>
      <c r="B913" s="19"/>
      <c r="C913" s="19"/>
      <c r="D913" s="19"/>
      <c r="E913" s="16"/>
      <c r="F913" s="16"/>
      <c r="G913" s="16"/>
      <c r="H913" s="16"/>
      <c r="I913" s="16"/>
      <c r="J913" s="16"/>
      <c r="K913" s="16"/>
      <c r="L913" s="19"/>
      <c r="M913" s="19"/>
      <c r="N913" s="19"/>
      <c r="O913" s="19"/>
      <c r="P913" s="19"/>
      <c r="Q913" s="19"/>
      <c r="R913" s="19"/>
      <c r="S913" s="19"/>
      <c r="T913" s="19"/>
      <c r="U913" s="19"/>
      <c r="V913" s="19"/>
      <c r="W913" s="19"/>
      <c r="X913" s="19"/>
      <c r="Y913" s="19"/>
      <c r="Z913" s="19"/>
      <c r="AA913" s="19"/>
      <c r="AB913" s="19"/>
    </row>
    <row r="914" spans="1:28" ht="13" x14ac:dyDescent="0.15">
      <c r="A914" s="19"/>
      <c r="B914" s="19"/>
      <c r="C914" s="19"/>
      <c r="D914" s="19"/>
      <c r="E914" s="16"/>
      <c r="F914" s="16"/>
      <c r="G914" s="16"/>
      <c r="H914" s="16"/>
      <c r="I914" s="16"/>
      <c r="J914" s="16"/>
      <c r="K914" s="16"/>
      <c r="L914" s="19"/>
      <c r="M914" s="19"/>
      <c r="N914" s="19"/>
      <c r="O914" s="19"/>
      <c r="P914" s="19"/>
      <c r="Q914" s="19"/>
      <c r="R914" s="19"/>
      <c r="S914" s="19"/>
      <c r="T914" s="19"/>
      <c r="U914" s="19"/>
      <c r="V914" s="19"/>
      <c r="W914" s="19"/>
      <c r="X914" s="19"/>
      <c r="Y914" s="19"/>
      <c r="Z914" s="19"/>
      <c r="AA914" s="19"/>
      <c r="AB914" s="19"/>
    </row>
    <row r="915" spans="1:28" ht="13" x14ac:dyDescent="0.15">
      <c r="A915" s="19"/>
      <c r="B915" s="19"/>
      <c r="C915" s="19"/>
      <c r="D915" s="19"/>
      <c r="E915" s="16"/>
      <c r="F915" s="16"/>
      <c r="G915" s="16"/>
      <c r="H915" s="16"/>
      <c r="I915" s="16"/>
      <c r="J915" s="16"/>
      <c r="K915" s="16"/>
      <c r="L915" s="19"/>
      <c r="M915" s="19"/>
      <c r="N915" s="19"/>
      <c r="O915" s="19"/>
      <c r="P915" s="19"/>
      <c r="Q915" s="19"/>
      <c r="R915" s="19"/>
      <c r="S915" s="19"/>
      <c r="T915" s="19"/>
      <c r="U915" s="19"/>
      <c r="V915" s="19"/>
      <c r="W915" s="19"/>
      <c r="X915" s="19"/>
      <c r="Y915" s="19"/>
      <c r="Z915" s="19"/>
      <c r="AA915" s="19"/>
      <c r="AB915" s="19"/>
    </row>
    <row r="916" spans="1:28" ht="13" x14ac:dyDescent="0.15">
      <c r="A916" s="19"/>
      <c r="B916" s="19"/>
      <c r="C916" s="19"/>
      <c r="D916" s="19"/>
      <c r="E916" s="16"/>
      <c r="F916" s="16"/>
      <c r="G916" s="16"/>
      <c r="H916" s="16"/>
      <c r="I916" s="16"/>
      <c r="J916" s="16"/>
      <c r="K916" s="16"/>
      <c r="L916" s="19"/>
      <c r="M916" s="19"/>
      <c r="N916" s="19"/>
      <c r="O916" s="19"/>
      <c r="P916" s="19"/>
      <c r="Q916" s="19"/>
      <c r="R916" s="19"/>
      <c r="S916" s="19"/>
      <c r="T916" s="19"/>
      <c r="U916" s="19"/>
      <c r="V916" s="19"/>
      <c r="W916" s="19"/>
      <c r="X916" s="19"/>
      <c r="Y916" s="19"/>
      <c r="Z916" s="19"/>
      <c r="AA916" s="19"/>
      <c r="AB916" s="19"/>
    </row>
    <row r="917" spans="1:28" ht="13" x14ac:dyDescent="0.15">
      <c r="A917" s="19"/>
      <c r="B917" s="19"/>
      <c r="C917" s="19"/>
      <c r="D917" s="19"/>
      <c r="E917" s="16"/>
      <c r="F917" s="16"/>
      <c r="G917" s="16"/>
      <c r="H917" s="16"/>
      <c r="I917" s="16"/>
      <c r="J917" s="16"/>
      <c r="K917" s="16"/>
      <c r="L917" s="19"/>
      <c r="M917" s="19"/>
      <c r="N917" s="19"/>
      <c r="O917" s="19"/>
      <c r="P917" s="19"/>
      <c r="Q917" s="19"/>
      <c r="R917" s="19"/>
      <c r="S917" s="19"/>
      <c r="T917" s="19"/>
      <c r="U917" s="19"/>
      <c r="V917" s="19"/>
      <c r="W917" s="19"/>
      <c r="X917" s="19"/>
      <c r="Y917" s="19"/>
      <c r="Z917" s="19"/>
      <c r="AA917" s="19"/>
      <c r="AB917" s="19"/>
    </row>
    <row r="918" spans="1:28" ht="13" x14ac:dyDescent="0.15">
      <c r="A918" s="19"/>
      <c r="B918" s="19"/>
      <c r="C918" s="19"/>
      <c r="D918" s="19"/>
      <c r="E918" s="16"/>
      <c r="F918" s="16"/>
      <c r="G918" s="16"/>
      <c r="H918" s="16"/>
      <c r="I918" s="16"/>
      <c r="J918" s="16"/>
      <c r="K918" s="16"/>
      <c r="L918" s="19"/>
      <c r="M918" s="19"/>
      <c r="N918" s="19"/>
      <c r="O918" s="19"/>
      <c r="P918" s="19"/>
      <c r="Q918" s="19"/>
      <c r="R918" s="19"/>
      <c r="S918" s="19"/>
      <c r="T918" s="19"/>
      <c r="U918" s="19"/>
      <c r="V918" s="19"/>
      <c r="W918" s="19"/>
      <c r="X918" s="19"/>
      <c r="Y918" s="19"/>
      <c r="Z918" s="19"/>
      <c r="AA918" s="19"/>
      <c r="AB918" s="19"/>
    </row>
    <row r="919" spans="1:28" ht="13" x14ac:dyDescent="0.15">
      <c r="A919" s="19"/>
      <c r="B919" s="19"/>
      <c r="C919" s="19"/>
      <c r="D919" s="19"/>
      <c r="E919" s="16"/>
      <c r="F919" s="16"/>
      <c r="G919" s="16"/>
      <c r="H919" s="16"/>
      <c r="I919" s="16"/>
      <c r="J919" s="16"/>
      <c r="K919" s="16"/>
      <c r="L919" s="19"/>
      <c r="M919" s="19"/>
      <c r="N919" s="19"/>
      <c r="O919" s="19"/>
      <c r="P919" s="19"/>
      <c r="Q919" s="19"/>
      <c r="R919" s="19"/>
      <c r="S919" s="19"/>
      <c r="T919" s="19"/>
      <c r="U919" s="19"/>
      <c r="V919" s="19"/>
      <c r="W919" s="19"/>
      <c r="X919" s="19"/>
      <c r="Y919" s="19"/>
      <c r="Z919" s="19"/>
      <c r="AA919" s="19"/>
      <c r="AB919" s="19"/>
    </row>
    <row r="920" spans="1:28" ht="13" x14ac:dyDescent="0.15">
      <c r="A920" s="19"/>
      <c r="B920" s="19"/>
      <c r="C920" s="19"/>
      <c r="D920" s="19"/>
      <c r="E920" s="16"/>
      <c r="F920" s="16"/>
      <c r="G920" s="16"/>
      <c r="H920" s="16"/>
      <c r="I920" s="16"/>
      <c r="J920" s="16"/>
      <c r="K920" s="16"/>
      <c r="L920" s="19"/>
      <c r="M920" s="19"/>
      <c r="N920" s="19"/>
      <c r="O920" s="19"/>
      <c r="P920" s="19"/>
      <c r="Q920" s="19"/>
      <c r="R920" s="19"/>
      <c r="S920" s="19"/>
      <c r="T920" s="19"/>
      <c r="U920" s="19"/>
      <c r="V920" s="19"/>
      <c r="W920" s="19"/>
      <c r="X920" s="19"/>
      <c r="Y920" s="19"/>
      <c r="Z920" s="19"/>
      <c r="AA920" s="19"/>
      <c r="AB920" s="19"/>
    </row>
    <row r="921" spans="1:28" ht="13" x14ac:dyDescent="0.15">
      <c r="A921" s="19"/>
      <c r="B921" s="19"/>
      <c r="C921" s="19"/>
      <c r="D921" s="19"/>
      <c r="E921" s="16"/>
      <c r="F921" s="16"/>
      <c r="G921" s="16"/>
      <c r="H921" s="16"/>
      <c r="I921" s="16"/>
      <c r="J921" s="16"/>
      <c r="K921" s="16"/>
      <c r="L921" s="19"/>
      <c r="M921" s="19"/>
      <c r="N921" s="19"/>
      <c r="O921" s="19"/>
      <c r="P921" s="19"/>
      <c r="Q921" s="19"/>
      <c r="R921" s="19"/>
      <c r="S921" s="19"/>
      <c r="T921" s="19"/>
      <c r="U921" s="19"/>
      <c r="V921" s="19"/>
      <c r="W921" s="19"/>
      <c r="X921" s="19"/>
      <c r="Y921" s="19"/>
      <c r="Z921" s="19"/>
      <c r="AA921" s="19"/>
      <c r="AB921" s="19"/>
    </row>
    <row r="922" spans="1:28" ht="13" x14ac:dyDescent="0.15">
      <c r="A922" s="19"/>
      <c r="B922" s="19"/>
      <c r="C922" s="19"/>
      <c r="D922" s="19"/>
      <c r="E922" s="16"/>
      <c r="F922" s="16"/>
      <c r="G922" s="16"/>
      <c r="H922" s="16"/>
      <c r="I922" s="16"/>
      <c r="J922" s="16"/>
      <c r="K922" s="16"/>
      <c r="L922" s="19"/>
      <c r="M922" s="19"/>
      <c r="N922" s="19"/>
      <c r="O922" s="19"/>
      <c r="P922" s="19"/>
      <c r="Q922" s="19"/>
      <c r="R922" s="19"/>
      <c r="S922" s="19"/>
      <c r="T922" s="19"/>
      <c r="U922" s="19"/>
      <c r="V922" s="19"/>
      <c r="W922" s="19"/>
      <c r="X922" s="19"/>
      <c r="Y922" s="19"/>
      <c r="Z922" s="19"/>
      <c r="AA922" s="19"/>
      <c r="AB922" s="19"/>
    </row>
    <row r="923" spans="1:28" ht="13" x14ac:dyDescent="0.15">
      <c r="A923" s="19"/>
      <c r="B923" s="19"/>
      <c r="C923" s="19"/>
      <c r="D923" s="19"/>
      <c r="E923" s="16"/>
      <c r="F923" s="16"/>
      <c r="G923" s="16"/>
      <c r="H923" s="16"/>
      <c r="I923" s="16"/>
      <c r="J923" s="16"/>
      <c r="K923" s="16"/>
      <c r="L923" s="19"/>
      <c r="M923" s="19"/>
      <c r="N923" s="19"/>
      <c r="O923" s="19"/>
      <c r="P923" s="19"/>
      <c r="Q923" s="19"/>
      <c r="R923" s="19"/>
      <c r="S923" s="19"/>
      <c r="T923" s="19"/>
      <c r="U923" s="19"/>
      <c r="V923" s="19"/>
      <c r="W923" s="19"/>
      <c r="X923" s="19"/>
      <c r="Y923" s="19"/>
      <c r="Z923" s="19"/>
      <c r="AA923" s="19"/>
      <c r="AB923" s="19"/>
    </row>
    <row r="924" spans="1:28" ht="13" x14ac:dyDescent="0.15">
      <c r="A924" s="19"/>
      <c r="B924" s="19"/>
      <c r="C924" s="19"/>
      <c r="D924" s="19"/>
      <c r="E924" s="16"/>
      <c r="F924" s="16"/>
      <c r="G924" s="16"/>
      <c r="H924" s="16"/>
      <c r="I924" s="16"/>
      <c r="J924" s="16"/>
      <c r="K924" s="16"/>
      <c r="L924" s="19"/>
      <c r="M924" s="19"/>
      <c r="N924" s="19"/>
      <c r="O924" s="19"/>
      <c r="P924" s="19"/>
      <c r="Q924" s="19"/>
      <c r="R924" s="19"/>
      <c r="S924" s="19"/>
      <c r="T924" s="19"/>
      <c r="U924" s="19"/>
      <c r="V924" s="19"/>
      <c r="W924" s="19"/>
      <c r="X924" s="19"/>
      <c r="Y924" s="19"/>
      <c r="Z924" s="19"/>
      <c r="AA924" s="19"/>
      <c r="AB924" s="19"/>
    </row>
    <row r="925" spans="1:28" ht="13" x14ac:dyDescent="0.15">
      <c r="A925" s="19"/>
      <c r="B925" s="19"/>
      <c r="C925" s="19"/>
      <c r="D925" s="19"/>
      <c r="E925" s="16"/>
      <c r="F925" s="16"/>
      <c r="G925" s="16"/>
      <c r="H925" s="16"/>
      <c r="I925" s="16"/>
      <c r="J925" s="16"/>
      <c r="K925" s="16"/>
      <c r="L925" s="19"/>
      <c r="M925" s="19"/>
      <c r="N925" s="19"/>
      <c r="O925" s="19"/>
      <c r="P925" s="19"/>
      <c r="Q925" s="19"/>
      <c r="R925" s="19"/>
      <c r="S925" s="19"/>
      <c r="T925" s="19"/>
      <c r="U925" s="19"/>
      <c r="V925" s="19"/>
      <c r="W925" s="19"/>
      <c r="X925" s="19"/>
      <c r="Y925" s="19"/>
      <c r="Z925" s="19"/>
      <c r="AA925" s="19"/>
      <c r="AB925" s="19"/>
    </row>
    <row r="926" spans="1:28" ht="13" x14ac:dyDescent="0.15">
      <c r="A926" s="19"/>
      <c r="B926" s="19"/>
      <c r="C926" s="19"/>
      <c r="D926" s="19"/>
      <c r="E926" s="16"/>
      <c r="F926" s="16"/>
      <c r="G926" s="16"/>
      <c r="H926" s="16"/>
      <c r="I926" s="16"/>
      <c r="J926" s="16"/>
      <c r="K926" s="16"/>
      <c r="L926" s="19"/>
      <c r="M926" s="19"/>
      <c r="N926" s="19"/>
      <c r="O926" s="19"/>
      <c r="P926" s="19"/>
      <c r="Q926" s="19"/>
      <c r="R926" s="19"/>
      <c r="S926" s="19"/>
      <c r="T926" s="19"/>
      <c r="U926" s="19"/>
      <c r="V926" s="19"/>
      <c r="W926" s="19"/>
      <c r="X926" s="19"/>
      <c r="Y926" s="19"/>
      <c r="Z926" s="19"/>
      <c r="AA926" s="19"/>
      <c r="AB926" s="19"/>
    </row>
    <row r="927" spans="1:28" ht="13" x14ac:dyDescent="0.15">
      <c r="A927" s="19"/>
      <c r="B927" s="19"/>
      <c r="C927" s="19"/>
      <c r="D927" s="19"/>
      <c r="E927" s="16"/>
      <c r="F927" s="16"/>
      <c r="G927" s="16"/>
      <c r="H927" s="16"/>
      <c r="I927" s="16"/>
      <c r="J927" s="16"/>
      <c r="K927" s="16"/>
      <c r="L927" s="19"/>
      <c r="M927" s="19"/>
      <c r="N927" s="19"/>
      <c r="O927" s="19"/>
      <c r="P927" s="19"/>
      <c r="Q927" s="19"/>
      <c r="R927" s="19"/>
      <c r="S927" s="19"/>
      <c r="T927" s="19"/>
      <c r="U927" s="19"/>
      <c r="V927" s="19"/>
      <c r="W927" s="19"/>
      <c r="X927" s="19"/>
      <c r="Y927" s="19"/>
      <c r="Z927" s="19"/>
      <c r="AA927" s="19"/>
      <c r="AB927" s="19"/>
    </row>
    <row r="928" spans="1:28" ht="13" x14ac:dyDescent="0.15">
      <c r="A928" s="19"/>
      <c r="B928" s="19"/>
      <c r="C928" s="19"/>
      <c r="D928" s="19"/>
      <c r="E928" s="16"/>
      <c r="F928" s="16"/>
      <c r="G928" s="16"/>
      <c r="H928" s="16"/>
      <c r="I928" s="16"/>
      <c r="J928" s="16"/>
      <c r="K928" s="16"/>
      <c r="L928" s="19"/>
      <c r="M928" s="19"/>
      <c r="N928" s="19"/>
      <c r="O928" s="19"/>
      <c r="P928" s="19"/>
      <c r="Q928" s="19"/>
      <c r="R928" s="19"/>
      <c r="S928" s="19"/>
      <c r="T928" s="19"/>
      <c r="U928" s="19"/>
      <c r="V928" s="19"/>
      <c r="W928" s="19"/>
      <c r="X928" s="19"/>
      <c r="Y928" s="19"/>
      <c r="Z928" s="19"/>
      <c r="AA928" s="19"/>
      <c r="AB928" s="19"/>
    </row>
    <row r="929" spans="1:28" ht="13" x14ac:dyDescent="0.15">
      <c r="A929" s="19"/>
      <c r="B929" s="19"/>
      <c r="C929" s="19"/>
      <c r="D929" s="19"/>
      <c r="E929" s="16"/>
      <c r="F929" s="16"/>
      <c r="G929" s="16"/>
      <c r="H929" s="16"/>
      <c r="I929" s="16"/>
      <c r="J929" s="16"/>
      <c r="K929" s="16"/>
      <c r="L929" s="19"/>
      <c r="M929" s="19"/>
      <c r="N929" s="19"/>
      <c r="O929" s="19"/>
      <c r="P929" s="19"/>
      <c r="Q929" s="19"/>
      <c r="R929" s="19"/>
      <c r="S929" s="19"/>
      <c r="T929" s="19"/>
      <c r="U929" s="19"/>
      <c r="V929" s="19"/>
      <c r="W929" s="19"/>
      <c r="X929" s="19"/>
      <c r="Y929" s="19"/>
      <c r="Z929" s="19"/>
      <c r="AA929" s="19"/>
      <c r="AB929" s="19"/>
    </row>
    <row r="930" spans="1:28" ht="13" x14ac:dyDescent="0.15">
      <c r="A930" s="19"/>
      <c r="B930" s="19"/>
      <c r="C930" s="19"/>
      <c r="D930" s="19"/>
      <c r="E930" s="16"/>
      <c r="F930" s="16"/>
      <c r="G930" s="16"/>
      <c r="H930" s="16"/>
      <c r="I930" s="16"/>
      <c r="J930" s="16"/>
      <c r="K930" s="16"/>
      <c r="L930" s="19"/>
      <c r="M930" s="19"/>
      <c r="N930" s="19"/>
      <c r="O930" s="19"/>
      <c r="P930" s="19"/>
      <c r="Q930" s="19"/>
      <c r="R930" s="19"/>
      <c r="S930" s="19"/>
      <c r="T930" s="19"/>
      <c r="U930" s="19"/>
      <c r="V930" s="19"/>
      <c r="W930" s="19"/>
      <c r="X930" s="19"/>
      <c r="Y930" s="19"/>
      <c r="Z930" s="19"/>
      <c r="AA930" s="19"/>
      <c r="AB930" s="19"/>
    </row>
    <row r="931" spans="1:28" ht="13" x14ac:dyDescent="0.15">
      <c r="A931" s="19"/>
      <c r="B931" s="19"/>
      <c r="C931" s="19"/>
      <c r="D931" s="19"/>
      <c r="E931" s="16"/>
      <c r="F931" s="16"/>
      <c r="G931" s="16"/>
      <c r="H931" s="16"/>
      <c r="I931" s="16"/>
      <c r="J931" s="16"/>
      <c r="K931" s="16"/>
      <c r="L931" s="19"/>
      <c r="M931" s="19"/>
      <c r="N931" s="19"/>
      <c r="O931" s="19"/>
      <c r="P931" s="19"/>
      <c r="Q931" s="19"/>
      <c r="R931" s="19"/>
      <c r="S931" s="19"/>
      <c r="T931" s="19"/>
      <c r="U931" s="19"/>
      <c r="V931" s="19"/>
      <c r="W931" s="19"/>
      <c r="X931" s="19"/>
      <c r="Y931" s="19"/>
      <c r="Z931" s="19"/>
      <c r="AA931" s="19"/>
      <c r="AB931" s="19"/>
    </row>
    <row r="932" spans="1:28" ht="13" x14ac:dyDescent="0.15">
      <c r="A932" s="19"/>
      <c r="B932" s="19"/>
      <c r="C932" s="19"/>
      <c r="D932" s="19"/>
      <c r="E932" s="16"/>
      <c r="F932" s="16"/>
      <c r="G932" s="16"/>
      <c r="H932" s="16"/>
      <c r="I932" s="16"/>
      <c r="J932" s="16"/>
      <c r="K932" s="16"/>
      <c r="L932" s="19"/>
      <c r="M932" s="19"/>
      <c r="N932" s="19"/>
      <c r="O932" s="19"/>
      <c r="P932" s="19"/>
      <c r="Q932" s="19"/>
      <c r="R932" s="19"/>
      <c r="S932" s="19"/>
      <c r="T932" s="19"/>
      <c r="U932" s="19"/>
      <c r="V932" s="19"/>
      <c r="W932" s="19"/>
      <c r="X932" s="19"/>
      <c r="Y932" s="19"/>
      <c r="Z932" s="19"/>
      <c r="AA932" s="19"/>
      <c r="AB932" s="19"/>
    </row>
    <row r="933" spans="1:28" ht="13" x14ac:dyDescent="0.15">
      <c r="A933" s="19"/>
      <c r="B933" s="19"/>
      <c r="C933" s="19"/>
      <c r="D933" s="19"/>
      <c r="E933" s="16"/>
      <c r="F933" s="16"/>
      <c r="G933" s="16"/>
      <c r="H933" s="16"/>
      <c r="I933" s="16"/>
      <c r="J933" s="16"/>
      <c r="K933" s="16"/>
      <c r="L933" s="19"/>
      <c r="M933" s="19"/>
      <c r="N933" s="19"/>
      <c r="O933" s="19"/>
      <c r="P933" s="19"/>
      <c r="Q933" s="19"/>
      <c r="R933" s="19"/>
      <c r="S933" s="19"/>
      <c r="T933" s="19"/>
      <c r="U933" s="19"/>
      <c r="V933" s="19"/>
      <c r="W933" s="19"/>
      <c r="X933" s="19"/>
      <c r="Y933" s="19"/>
      <c r="Z933" s="19"/>
      <c r="AA933" s="19"/>
      <c r="AB933" s="19"/>
    </row>
    <row r="934" spans="1:28" ht="13" x14ac:dyDescent="0.15">
      <c r="A934" s="19"/>
      <c r="B934" s="19"/>
      <c r="C934" s="19"/>
      <c r="D934" s="19"/>
      <c r="E934" s="16"/>
      <c r="F934" s="16"/>
      <c r="G934" s="16"/>
      <c r="H934" s="16"/>
      <c r="I934" s="16"/>
      <c r="J934" s="16"/>
      <c r="K934" s="16"/>
      <c r="L934" s="19"/>
      <c r="M934" s="19"/>
      <c r="N934" s="19"/>
      <c r="O934" s="19"/>
      <c r="P934" s="19"/>
      <c r="Q934" s="19"/>
      <c r="R934" s="19"/>
      <c r="S934" s="19"/>
      <c r="T934" s="19"/>
      <c r="U934" s="19"/>
      <c r="V934" s="19"/>
      <c r="W934" s="19"/>
      <c r="X934" s="19"/>
      <c r="Y934" s="19"/>
      <c r="Z934" s="19"/>
      <c r="AA934" s="19"/>
      <c r="AB934" s="19"/>
    </row>
    <row r="935" spans="1:28" ht="13" x14ac:dyDescent="0.15">
      <c r="A935" s="19"/>
      <c r="B935" s="19"/>
      <c r="C935" s="19"/>
      <c r="D935" s="19"/>
      <c r="E935" s="16"/>
      <c r="F935" s="16"/>
      <c r="G935" s="16"/>
      <c r="H935" s="16"/>
      <c r="I935" s="16"/>
      <c r="J935" s="16"/>
      <c r="K935" s="16"/>
      <c r="L935" s="19"/>
      <c r="M935" s="19"/>
      <c r="N935" s="19"/>
      <c r="O935" s="19"/>
      <c r="P935" s="19"/>
      <c r="Q935" s="19"/>
      <c r="R935" s="19"/>
      <c r="S935" s="19"/>
      <c r="T935" s="19"/>
      <c r="U935" s="19"/>
      <c r="V935" s="19"/>
      <c r="W935" s="19"/>
      <c r="X935" s="19"/>
      <c r="Y935" s="19"/>
      <c r="Z935" s="19"/>
      <c r="AA935" s="19"/>
      <c r="AB935" s="19"/>
    </row>
    <row r="936" spans="1:28" ht="13" x14ac:dyDescent="0.15">
      <c r="A936" s="19"/>
      <c r="B936" s="19"/>
      <c r="C936" s="19"/>
      <c r="D936" s="19"/>
      <c r="E936" s="16"/>
      <c r="F936" s="16"/>
      <c r="G936" s="16"/>
      <c r="H936" s="16"/>
      <c r="I936" s="16"/>
      <c r="J936" s="16"/>
      <c r="K936" s="16"/>
      <c r="L936" s="19"/>
      <c r="M936" s="19"/>
      <c r="N936" s="19"/>
      <c r="O936" s="19"/>
      <c r="P936" s="19"/>
      <c r="Q936" s="19"/>
      <c r="R936" s="19"/>
      <c r="S936" s="19"/>
      <c r="T936" s="19"/>
      <c r="U936" s="19"/>
      <c r="V936" s="19"/>
      <c r="W936" s="19"/>
      <c r="X936" s="19"/>
      <c r="Y936" s="19"/>
      <c r="Z936" s="19"/>
      <c r="AA936" s="19"/>
      <c r="AB936" s="19"/>
    </row>
    <row r="937" spans="1:28" ht="13" x14ac:dyDescent="0.15">
      <c r="A937" s="19"/>
      <c r="B937" s="19"/>
      <c r="C937" s="19"/>
      <c r="D937" s="19"/>
      <c r="E937" s="16"/>
      <c r="F937" s="16"/>
      <c r="G937" s="16"/>
      <c r="H937" s="16"/>
      <c r="I937" s="16"/>
      <c r="J937" s="16"/>
      <c r="K937" s="16"/>
      <c r="L937" s="19"/>
      <c r="M937" s="19"/>
      <c r="N937" s="19"/>
      <c r="O937" s="19"/>
      <c r="P937" s="19"/>
      <c r="Q937" s="19"/>
      <c r="R937" s="19"/>
      <c r="S937" s="19"/>
      <c r="T937" s="19"/>
      <c r="U937" s="19"/>
      <c r="V937" s="19"/>
      <c r="W937" s="19"/>
      <c r="X937" s="19"/>
      <c r="Y937" s="19"/>
      <c r="Z937" s="19"/>
      <c r="AA937" s="19"/>
      <c r="AB937" s="19"/>
    </row>
    <row r="938" spans="1:28" ht="13" x14ac:dyDescent="0.15">
      <c r="A938" s="19"/>
      <c r="B938" s="19"/>
      <c r="C938" s="19"/>
      <c r="D938" s="19"/>
      <c r="E938" s="16"/>
      <c r="F938" s="16"/>
      <c r="G938" s="16"/>
      <c r="H938" s="16"/>
      <c r="I938" s="16"/>
      <c r="J938" s="16"/>
      <c r="K938" s="16"/>
      <c r="L938" s="19"/>
      <c r="M938" s="19"/>
      <c r="N938" s="19"/>
      <c r="O938" s="19"/>
      <c r="P938" s="19"/>
      <c r="Q938" s="19"/>
      <c r="R938" s="19"/>
      <c r="S938" s="19"/>
      <c r="T938" s="19"/>
      <c r="U938" s="19"/>
      <c r="V938" s="19"/>
      <c r="W938" s="19"/>
      <c r="X938" s="19"/>
      <c r="Y938" s="19"/>
      <c r="Z938" s="19"/>
      <c r="AA938" s="19"/>
      <c r="AB938" s="19"/>
    </row>
    <row r="939" spans="1:28" ht="13" x14ac:dyDescent="0.15">
      <c r="A939" s="19"/>
      <c r="B939" s="19"/>
      <c r="C939" s="19"/>
      <c r="D939" s="19"/>
      <c r="E939" s="16"/>
      <c r="F939" s="16"/>
      <c r="G939" s="16"/>
      <c r="H939" s="16"/>
      <c r="I939" s="16"/>
      <c r="J939" s="16"/>
      <c r="K939" s="16"/>
      <c r="L939" s="19"/>
      <c r="M939" s="19"/>
      <c r="N939" s="19"/>
      <c r="O939" s="19"/>
      <c r="P939" s="19"/>
      <c r="Q939" s="19"/>
      <c r="R939" s="19"/>
      <c r="S939" s="19"/>
      <c r="T939" s="19"/>
      <c r="U939" s="19"/>
      <c r="V939" s="19"/>
      <c r="W939" s="19"/>
      <c r="X939" s="19"/>
      <c r="Y939" s="19"/>
      <c r="Z939" s="19"/>
      <c r="AA939" s="19"/>
      <c r="AB939" s="19"/>
    </row>
    <row r="940" spans="1:28" ht="13" x14ac:dyDescent="0.15">
      <c r="A940" s="19"/>
      <c r="B940" s="19"/>
      <c r="C940" s="19"/>
      <c r="D940" s="19"/>
      <c r="E940" s="16"/>
      <c r="F940" s="16"/>
      <c r="G940" s="16"/>
      <c r="H940" s="16"/>
      <c r="I940" s="16"/>
      <c r="J940" s="16"/>
      <c r="K940" s="16"/>
      <c r="L940" s="19"/>
      <c r="M940" s="19"/>
      <c r="N940" s="19"/>
      <c r="O940" s="19"/>
      <c r="P940" s="19"/>
      <c r="Q940" s="19"/>
      <c r="R940" s="19"/>
      <c r="S940" s="19"/>
      <c r="T940" s="19"/>
      <c r="U940" s="19"/>
      <c r="V940" s="19"/>
      <c r="W940" s="19"/>
      <c r="X940" s="19"/>
      <c r="Y940" s="19"/>
      <c r="Z940" s="19"/>
      <c r="AA940" s="19"/>
      <c r="AB940" s="19"/>
    </row>
    <row r="941" spans="1:28" ht="13" x14ac:dyDescent="0.15">
      <c r="A941" s="19"/>
      <c r="B941" s="19"/>
      <c r="C941" s="19"/>
      <c r="D941" s="19"/>
      <c r="E941" s="16"/>
      <c r="F941" s="16"/>
      <c r="G941" s="16"/>
      <c r="H941" s="16"/>
      <c r="I941" s="16"/>
      <c r="J941" s="16"/>
      <c r="K941" s="16"/>
      <c r="L941" s="19"/>
      <c r="M941" s="19"/>
      <c r="N941" s="19"/>
      <c r="O941" s="19"/>
      <c r="P941" s="19"/>
      <c r="Q941" s="19"/>
      <c r="R941" s="19"/>
      <c r="S941" s="19"/>
      <c r="T941" s="19"/>
      <c r="U941" s="19"/>
      <c r="V941" s="19"/>
      <c r="W941" s="19"/>
      <c r="X941" s="19"/>
      <c r="Y941" s="19"/>
      <c r="Z941" s="19"/>
      <c r="AA941" s="19"/>
      <c r="AB941" s="19"/>
    </row>
    <row r="942" spans="1:28" ht="13" x14ac:dyDescent="0.15">
      <c r="A942" s="19"/>
      <c r="B942" s="19"/>
      <c r="C942" s="19"/>
      <c r="D942" s="19"/>
      <c r="E942" s="16"/>
      <c r="F942" s="16"/>
      <c r="G942" s="16"/>
      <c r="H942" s="16"/>
      <c r="I942" s="16"/>
      <c r="J942" s="16"/>
      <c r="K942" s="16"/>
      <c r="L942" s="19"/>
      <c r="M942" s="19"/>
      <c r="N942" s="19"/>
      <c r="O942" s="19"/>
      <c r="P942" s="19"/>
      <c r="Q942" s="19"/>
      <c r="R942" s="19"/>
      <c r="S942" s="19"/>
      <c r="T942" s="19"/>
      <c r="U942" s="19"/>
      <c r="V942" s="19"/>
      <c r="W942" s="19"/>
      <c r="X942" s="19"/>
      <c r="Y942" s="19"/>
      <c r="Z942" s="19"/>
      <c r="AA942" s="19"/>
      <c r="AB942" s="19"/>
    </row>
    <row r="943" spans="1:28" ht="13" x14ac:dyDescent="0.15">
      <c r="A943" s="19"/>
      <c r="B943" s="19"/>
      <c r="C943" s="19"/>
      <c r="D943" s="19"/>
      <c r="E943" s="16"/>
      <c r="F943" s="16"/>
      <c r="G943" s="16"/>
      <c r="H943" s="16"/>
      <c r="I943" s="16"/>
      <c r="J943" s="16"/>
      <c r="K943" s="16"/>
      <c r="L943" s="19"/>
      <c r="M943" s="19"/>
      <c r="N943" s="19"/>
      <c r="O943" s="19"/>
      <c r="P943" s="19"/>
      <c r="Q943" s="19"/>
      <c r="R943" s="19"/>
      <c r="S943" s="19"/>
      <c r="T943" s="19"/>
      <c r="U943" s="19"/>
      <c r="V943" s="19"/>
      <c r="W943" s="19"/>
      <c r="X943" s="19"/>
      <c r="Y943" s="19"/>
      <c r="Z943" s="19"/>
      <c r="AA943" s="19"/>
      <c r="AB943" s="19"/>
    </row>
    <row r="944" spans="1:28" ht="13" x14ac:dyDescent="0.15">
      <c r="A944" s="19"/>
      <c r="B944" s="19"/>
      <c r="C944" s="19"/>
      <c r="D944" s="19"/>
      <c r="E944" s="16"/>
      <c r="F944" s="16"/>
      <c r="G944" s="16"/>
      <c r="H944" s="16"/>
      <c r="I944" s="16"/>
      <c r="J944" s="16"/>
      <c r="K944" s="16"/>
      <c r="L944" s="19"/>
      <c r="M944" s="19"/>
      <c r="N944" s="19"/>
      <c r="O944" s="19"/>
      <c r="P944" s="19"/>
      <c r="Q944" s="19"/>
      <c r="R944" s="19"/>
      <c r="S944" s="19"/>
      <c r="T944" s="19"/>
      <c r="U944" s="19"/>
      <c r="V944" s="19"/>
      <c r="W944" s="19"/>
      <c r="X944" s="19"/>
      <c r="Y944" s="19"/>
      <c r="Z944" s="19"/>
      <c r="AA944" s="19"/>
      <c r="AB944" s="19"/>
    </row>
    <row r="945" spans="1:28" ht="13" x14ac:dyDescent="0.15">
      <c r="A945" s="19"/>
      <c r="B945" s="19"/>
      <c r="C945" s="19"/>
      <c r="D945" s="19"/>
      <c r="E945" s="16"/>
      <c r="F945" s="16"/>
      <c r="G945" s="16"/>
      <c r="H945" s="16"/>
      <c r="I945" s="16"/>
      <c r="J945" s="16"/>
      <c r="K945" s="16"/>
      <c r="L945" s="19"/>
      <c r="M945" s="19"/>
      <c r="N945" s="19"/>
      <c r="O945" s="19"/>
      <c r="P945" s="19"/>
      <c r="Q945" s="19"/>
      <c r="R945" s="19"/>
      <c r="S945" s="19"/>
      <c r="T945" s="19"/>
      <c r="U945" s="19"/>
      <c r="V945" s="19"/>
      <c r="W945" s="19"/>
      <c r="X945" s="19"/>
      <c r="Y945" s="19"/>
      <c r="Z945" s="19"/>
      <c r="AA945" s="19"/>
      <c r="AB945" s="19"/>
    </row>
    <row r="946" spans="1:28" ht="13" x14ac:dyDescent="0.15">
      <c r="A946" s="19"/>
      <c r="B946" s="19"/>
      <c r="C946" s="19"/>
      <c r="D946" s="19"/>
      <c r="E946" s="16"/>
      <c r="F946" s="16"/>
      <c r="G946" s="16"/>
      <c r="H946" s="16"/>
      <c r="I946" s="16"/>
      <c r="J946" s="16"/>
      <c r="K946" s="16"/>
      <c r="L946" s="19"/>
      <c r="M946" s="19"/>
      <c r="N946" s="19"/>
      <c r="O946" s="19"/>
      <c r="P946" s="19"/>
      <c r="Q946" s="19"/>
      <c r="R946" s="19"/>
      <c r="S946" s="19"/>
      <c r="T946" s="19"/>
      <c r="U946" s="19"/>
      <c r="V946" s="19"/>
      <c r="W946" s="19"/>
      <c r="X946" s="19"/>
      <c r="Y946" s="19"/>
      <c r="Z946" s="19"/>
      <c r="AA946" s="19"/>
      <c r="AB946" s="19"/>
    </row>
    <row r="947" spans="1:28" ht="13" x14ac:dyDescent="0.15">
      <c r="A947" s="19"/>
      <c r="B947" s="19"/>
      <c r="C947" s="19"/>
      <c r="D947" s="19"/>
      <c r="E947" s="16"/>
      <c r="F947" s="16"/>
      <c r="G947" s="16"/>
      <c r="H947" s="16"/>
      <c r="I947" s="16"/>
      <c r="J947" s="16"/>
      <c r="K947" s="16"/>
      <c r="L947" s="19"/>
      <c r="M947" s="19"/>
      <c r="N947" s="19"/>
      <c r="O947" s="19"/>
      <c r="P947" s="19"/>
      <c r="Q947" s="19"/>
      <c r="R947" s="19"/>
      <c r="S947" s="19"/>
      <c r="T947" s="19"/>
      <c r="U947" s="19"/>
      <c r="V947" s="19"/>
      <c r="W947" s="19"/>
      <c r="X947" s="19"/>
      <c r="Y947" s="19"/>
      <c r="Z947" s="19"/>
      <c r="AA947" s="19"/>
      <c r="AB947" s="19"/>
    </row>
    <row r="948" spans="1:28" ht="13" x14ac:dyDescent="0.15">
      <c r="A948" s="19"/>
      <c r="B948" s="19"/>
      <c r="C948" s="19"/>
      <c r="D948" s="19"/>
      <c r="E948" s="16"/>
      <c r="F948" s="16"/>
      <c r="G948" s="16"/>
      <c r="H948" s="16"/>
      <c r="I948" s="16"/>
      <c r="J948" s="16"/>
      <c r="K948" s="16"/>
      <c r="L948" s="19"/>
      <c r="M948" s="19"/>
      <c r="N948" s="19"/>
      <c r="O948" s="19"/>
      <c r="P948" s="19"/>
      <c r="Q948" s="19"/>
      <c r="R948" s="19"/>
      <c r="S948" s="19"/>
      <c r="T948" s="19"/>
      <c r="U948" s="19"/>
      <c r="V948" s="19"/>
      <c r="W948" s="19"/>
      <c r="X948" s="19"/>
      <c r="Y948" s="19"/>
      <c r="Z948" s="19"/>
      <c r="AA948" s="19"/>
      <c r="AB948" s="19"/>
    </row>
    <row r="949" spans="1:28" ht="13" x14ac:dyDescent="0.15">
      <c r="A949" s="19"/>
      <c r="B949" s="19"/>
      <c r="C949" s="19"/>
      <c r="D949" s="19"/>
      <c r="E949" s="16"/>
      <c r="F949" s="16"/>
      <c r="G949" s="16"/>
      <c r="H949" s="16"/>
      <c r="I949" s="16"/>
      <c r="J949" s="16"/>
      <c r="K949" s="16"/>
      <c r="L949" s="19"/>
      <c r="M949" s="19"/>
      <c r="N949" s="19"/>
      <c r="O949" s="19"/>
      <c r="P949" s="19"/>
      <c r="Q949" s="19"/>
      <c r="R949" s="19"/>
      <c r="S949" s="19"/>
      <c r="T949" s="19"/>
      <c r="U949" s="19"/>
      <c r="V949" s="19"/>
      <c r="W949" s="19"/>
      <c r="X949" s="19"/>
      <c r="Y949" s="19"/>
      <c r="Z949" s="19"/>
      <c r="AA949" s="19"/>
      <c r="AB949" s="19"/>
    </row>
    <row r="950" spans="1:28" ht="13" x14ac:dyDescent="0.15">
      <c r="A950" s="19"/>
      <c r="B950" s="19"/>
      <c r="C950" s="19"/>
      <c r="D950" s="19"/>
      <c r="E950" s="16"/>
      <c r="F950" s="16"/>
      <c r="G950" s="16"/>
      <c r="H950" s="16"/>
      <c r="I950" s="16"/>
      <c r="J950" s="16"/>
      <c r="K950" s="16"/>
      <c r="L950" s="19"/>
      <c r="M950" s="19"/>
      <c r="N950" s="19"/>
      <c r="O950" s="19"/>
      <c r="P950" s="19"/>
      <c r="Q950" s="19"/>
      <c r="R950" s="19"/>
      <c r="S950" s="19"/>
      <c r="T950" s="19"/>
      <c r="U950" s="19"/>
      <c r="V950" s="19"/>
      <c r="W950" s="19"/>
      <c r="X950" s="19"/>
      <c r="Y950" s="19"/>
      <c r="Z950" s="19"/>
      <c r="AA950" s="19"/>
      <c r="AB950" s="19"/>
    </row>
    <row r="951" spans="1:28" ht="13" x14ac:dyDescent="0.15">
      <c r="A951" s="19"/>
      <c r="B951" s="19"/>
      <c r="C951" s="19"/>
      <c r="D951" s="19"/>
      <c r="E951" s="16"/>
      <c r="F951" s="16"/>
      <c r="G951" s="16"/>
      <c r="H951" s="16"/>
      <c r="I951" s="16"/>
      <c r="J951" s="16"/>
      <c r="K951" s="16"/>
      <c r="L951" s="19"/>
      <c r="M951" s="19"/>
      <c r="N951" s="19"/>
      <c r="O951" s="19"/>
      <c r="P951" s="19"/>
      <c r="Q951" s="19"/>
      <c r="R951" s="19"/>
      <c r="S951" s="19"/>
      <c r="T951" s="19"/>
      <c r="U951" s="19"/>
      <c r="V951" s="19"/>
      <c r="W951" s="19"/>
      <c r="X951" s="19"/>
      <c r="Y951" s="19"/>
      <c r="Z951" s="19"/>
      <c r="AA951" s="19"/>
      <c r="AB951" s="19"/>
    </row>
    <row r="952" spans="1:28" ht="13" x14ac:dyDescent="0.15">
      <c r="A952" s="19"/>
      <c r="B952" s="19"/>
      <c r="C952" s="19"/>
      <c r="D952" s="19"/>
      <c r="E952" s="16"/>
      <c r="F952" s="16"/>
      <c r="G952" s="16"/>
      <c r="H952" s="16"/>
      <c r="I952" s="16"/>
      <c r="J952" s="16"/>
      <c r="K952" s="16"/>
      <c r="L952" s="19"/>
      <c r="M952" s="19"/>
      <c r="N952" s="19"/>
      <c r="O952" s="19"/>
      <c r="P952" s="19"/>
      <c r="Q952" s="19"/>
      <c r="R952" s="19"/>
      <c r="S952" s="19"/>
      <c r="T952" s="19"/>
      <c r="U952" s="19"/>
      <c r="V952" s="19"/>
      <c r="W952" s="19"/>
      <c r="X952" s="19"/>
      <c r="Y952" s="19"/>
      <c r="Z952" s="19"/>
      <c r="AA952" s="19"/>
      <c r="AB952" s="19"/>
    </row>
    <row r="953" spans="1:28" ht="13" x14ac:dyDescent="0.15">
      <c r="A953" s="19"/>
      <c r="B953" s="19"/>
      <c r="C953" s="19"/>
      <c r="D953" s="19"/>
      <c r="E953" s="16"/>
      <c r="F953" s="16"/>
      <c r="G953" s="16"/>
      <c r="H953" s="16"/>
      <c r="I953" s="16"/>
      <c r="J953" s="16"/>
      <c r="K953" s="16"/>
      <c r="L953" s="19"/>
      <c r="M953" s="19"/>
      <c r="N953" s="19"/>
      <c r="O953" s="19"/>
      <c r="P953" s="19"/>
      <c r="Q953" s="19"/>
      <c r="R953" s="19"/>
      <c r="S953" s="19"/>
      <c r="T953" s="19"/>
      <c r="U953" s="19"/>
      <c r="V953" s="19"/>
      <c r="W953" s="19"/>
      <c r="X953" s="19"/>
      <c r="Y953" s="19"/>
      <c r="Z953" s="19"/>
      <c r="AA953" s="19"/>
      <c r="AB953" s="19"/>
    </row>
    <row r="954" spans="1:28" ht="13" x14ac:dyDescent="0.15">
      <c r="A954" s="19"/>
      <c r="B954" s="19"/>
      <c r="C954" s="19"/>
      <c r="D954" s="19"/>
      <c r="E954" s="16"/>
      <c r="F954" s="16"/>
      <c r="G954" s="16"/>
      <c r="H954" s="16"/>
      <c r="I954" s="16"/>
      <c r="J954" s="16"/>
      <c r="K954" s="16"/>
      <c r="L954" s="19"/>
      <c r="M954" s="19"/>
      <c r="N954" s="19"/>
      <c r="O954" s="19"/>
      <c r="P954" s="19"/>
      <c r="Q954" s="19"/>
      <c r="R954" s="19"/>
      <c r="S954" s="19"/>
      <c r="T954" s="19"/>
      <c r="U954" s="19"/>
      <c r="V954" s="19"/>
      <c r="W954" s="19"/>
      <c r="X954" s="19"/>
      <c r="Y954" s="19"/>
      <c r="Z954" s="19"/>
      <c r="AA954" s="19"/>
      <c r="AB954" s="19"/>
    </row>
    <row r="955" spans="1:28" ht="13" x14ac:dyDescent="0.15">
      <c r="A955" s="19"/>
      <c r="B955" s="19"/>
      <c r="C955" s="19"/>
      <c r="D955" s="19"/>
      <c r="E955" s="16"/>
      <c r="F955" s="16"/>
      <c r="G955" s="16"/>
      <c r="H955" s="16"/>
      <c r="I955" s="16"/>
      <c r="J955" s="16"/>
      <c r="K955" s="16"/>
      <c r="L955" s="19"/>
      <c r="M955" s="19"/>
      <c r="N955" s="19"/>
      <c r="O955" s="19"/>
      <c r="P955" s="19"/>
      <c r="Q955" s="19"/>
      <c r="R955" s="19"/>
      <c r="S955" s="19"/>
      <c r="T955" s="19"/>
      <c r="U955" s="19"/>
      <c r="V955" s="19"/>
      <c r="W955" s="19"/>
      <c r="X955" s="19"/>
      <c r="Y955" s="19"/>
      <c r="Z955" s="19"/>
      <c r="AA955" s="19"/>
      <c r="AB955" s="19"/>
    </row>
    <row r="956" spans="1:28" ht="13" x14ac:dyDescent="0.15">
      <c r="A956" s="19"/>
      <c r="B956" s="19"/>
      <c r="C956" s="19"/>
      <c r="D956" s="19"/>
      <c r="E956" s="16"/>
      <c r="F956" s="16"/>
      <c r="G956" s="16"/>
      <c r="H956" s="16"/>
      <c r="I956" s="16"/>
      <c r="J956" s="16"/>
      <c r="K956" s="16"/>
      <c r="L956" s="19"/>
      <c r="M956" s="19"/>
      <c r="N956" s="19"/>
      <c r="O956" s="19"/>
      <c r="P956" s="19"/>
      <c r="Q956" s="19"/>
      <c r="R956" s="19"/>
      <c r="S956" s="19"/>
      <c r="T956" s="19"/>
      <c r="U956" s="19"/>
      <c r="V956" s="19"/>
      <c r="W956" s="19"/>
      <c r="X956" s="19"/>
      <c r="Y956" s="19"/>
      <c r="Z956" s="19"/>
      <c r="AA956" s="19"/>
      <c r="AB956" s="19"/>
    </row>
    <row r="957" spans="1:28" ht="13" x14ac:dyDescent="0.15">
      <c r="A957" s="19"/>
      <c r="B957" s="19"/>
      <c r="C957" s="19"/>
      <c r="D957" s="19"/>
      <c r="E957" s="16"/>
      <c r="F957" s="16"/>
      <c r="G957" s="16"/>
      <c r="H957" s="16"/>
      <c r="I957" s="16"/>
      <c r="J957" s="16"/>
      <c r="K957" s="16"/>
      <c r="L957" s="19"/>
      <c r="M957" s="19"/>
      <c r="N957" s="19"/>
      <c r="O957" s="19"/>
      <c r="P957" s="19"/>
      <c r="Q957" s="19"/>
      <c r="R957" s="19"/>
      <c r="S957" s="19"/>
      <c r="T957" s="19"/>
      <c r="U957" s="19"/>
      <c r="V957" s="19"/>
      <c r="W957" s="19"/>
      <c r="X957" s="19"/>
      <c r="Y957" s="19"/>
      <c r="Z957" s="19"/>
      <c r="AA957" s="19"/>
      <c r="AB957" s="19"/>
    </row>
    <row r="958" spans="1:28" ht="13" x14ac:dyDescent="0.15">
      <c r="A958" s="19"/>
      <c r="B958" s="19"/>
      <c r="C958" s="19"/>
      <c r="D958" s="19"/>
      <c r="E958" s="16"/>
      <c r="F958" s="16"/>
      <c r="G958" s="16"/>
      <c r="H958" s="16"/>
      <c r="I958" s="16"/>
      <c r="J958" s="16"/>
      <c r="K958" s="16"/>
      <c r="L958" s="19"/>
      <c r="M958" s="19"/>
      <c r="N958" s="19"/>
      <c r="O958" s="19"/>
      <c r="P958" s="19"/>
      <c r="Q958" s="19"/>
      <c r="R958" s="19"/>
      <c r="S958" s="19"/>
      <c r="T958" s="19"/>
      <c r="U958" s="19"/>
      <c r="V958" s="19"/>
      <c r="W958" s="19"/>
      <c r="X958" s="19"/>
      <c r="Y958" s="19"/>
      <c r="Z958" s="19"/>
      <c r="AA958" s="19"/>
      <c r="AB958" s="19"/>
    </row>
    <row r="959" spans="1:28" ht="13" x14ac:dyDescent="0.15">
      <c r="A959" s="19"/>
      <c r="B959" s="19"/>
      <c r="C959" s="19"/>
      <c r="D959" s="19"/>
      <c r="E959" s="16"/>
      <c r="F959" s="16"/>
      <c r="G959" s="16"/>
      <c r="H959" s="16"/>
      <c r="I959" s="16"/>
      <c r="J959" s="16"/>
      <c r="K959" s="16"/>
      <c r="L959" s="19"/>
      <c r="M959" s="19"/>
      <c r="N959" s="19"/>
      <c r="O959" s="19"/>
      <c r="P959" s="19"/>
      <c r="Q959" s="19"/>
      <c r="R959" s="19"/>
      <c r="S959" s="19"/>
      <c r="T959" s="19"/>
      <c r="U959" s="19"/>
      <c r="V959" s="19"/>
      <c r="W959" s="19"/>
      <c r="X959" s="19"/>
      <c r="Y959" s="19"/>
      <c r="Z959" s="19"/>
      <c r="AA959" s="19"/>
      <c r="AB959" s="19"/>
    </row>
    <row r="960" spans="1:28" ht="13" x14ac:dyDescent="0.15">
      <c r="A960" s="19"/>
      <c r="B960" s="19"/>
      <c r="C960" s="19"/>
      <c r="D960" s="19"/>
      <c r="E960" s="16"/>
      <c r="F960" s="16"/>
      <c r="G960" s="16"/>
      <c r="H960" s="16"/>
      <c r="I960" s="16"/>
      <c r="J960" s="16"/>
      <c r="K960" s="16"/>
      <c r="L960" s="19"/>
      <c r="M960" s="19"/>
      <c r="N960" s="19"/>
      <c r="O960" s="19"/>
      <c r="P960" s="19"/>
      <c r="Q960" s="19"/>
      <c r="R960" s="19"/>
      <c r="S960" s="19"/>
      <c r="T960" s="19"/>
      <c r="U960" s="19"/>
      <c r="V960" s="19"/>
      <c r="W960" s="19"/>
      <c r="X960" s="19"/>
      <c r="Y960" s="19"/>
      <c r="Z960" s="19"/>
      <c r="AA960" s="19"/>
      <c r="AB960" s="19"/>
    </row>
    <row r="961" spans="1:28" ht="13" x14ac:dyDescent="0.15">
      <c r="A961" s="19"/>
      <c r="B961" s="19"/>
      <c r="C961" s="19"/>
      <c r="D961" s="19"/>
      <c r="E961" s="16"/>
      <c r="F961" s="16"/>
      <c r="G961" s="16"/>
      <c r="H961" s="16"/>
      <c r="I961" s="16"/>
      <c r="J961" s="16"/>
      <c r="K961" s="16"/>
      <c r="L961" s="19"/>
      <c r="M961" s="19"/>
      <c r="N961" s="19"/>
      <c r="O961" s="19"/>
      <c r="P961" s="19"/>
      <c r="Q961" s="19"/>
      <c r="R961" s="19"/>
      <c r="S961" s="19"/>
      <c r="T961" s="19"/>
      <c r="U961" s="19"/>
      <c r="V961" s="19"/>
      <c r="W961" s="19"/>
      <c r="X961" s="19"/>
      <c r="Y961" s="19"/>
      <c r="Z961" s="19"/>
      <c r="AA961" s="19"/>
      <c r="AB961" s="19"/>
    </row>
    <row r="962" spans="1:28" ht="13" x14ac:dyDescent="0.15">
      <c r="A962" s="19"/>
      <c r="B962" s="19"/>
      <c r="C962" s="19"/>
      <c r="D962" s="19"/>
      <c r="E962" s="16"/>
      <c r="F962" s="16"/>
      <c r="G962" s="16"/>
      <c r="H962" s="16"/>
      <c r="I962" s="16"/>
      <c r="J962" s="16"/>
      <c r="K962" s="16"/>
      <c r="L962" s="19"/>
      <c r="M962" s="19"/>
      <c r="N962" s="19"/>
      <c r="O962" s="19"/>
      <c r="P962" s="19"/>
      <c r="Q962" s="19"/>
      <c r="R962" s="19"/>
      <c r="S962" s="19"/>
      <c r="T962" s="19"/>
      <c r="U962" s="19"/>
      <c r="V962" s="19"/>
      <c r="W962" s="19"/>
      <c r="X962" s="19"/>
      <c r="Y962" s="19"/>
      <c r="Z962" s="19"/>
      <c r="AA962" s="19"/>
      <c r="AB962" s="19"/>
    </row>
    <row r="963" spans="1:28" ht="13" x14ac:dyDescent="0.15">
      <c r="A963" s="19"/>
      <c r="B963" s="19"/>
      <c r="C963" s="19"/>
      <c r="D963" s="19"/>
      <c r="E963" s="16"/>
      <c r="F963" s="16"/>
      <c r="G963" s="16"/>
      <c r="H963" s="16"/>
      <c r="I963" s="16"/>
      <c r="J963" s="16"/>
      <c r="K963" s="16"/>
      <c r="L963" s="19"/>
      <c r="M963" s="19"/>
      <c r="N963" s="19"/>
      <c r="O963" s="19"/>
      <c r="P963" s="19"/>
      <c r="Q963" s="19"/>
      <c r="R963" s="19"/>
      <c r="S963" s="19"/>
      <c r="T963" s="19"/>
      <c r="U963" s="19"/>
      <c r="V963" s="19"/>
      <c r="W963" s="19"/>
      <c r="X963" s="19"/>
      <c r="Y963" s="19"/>
      <c r="Z963" s="19"/>
      <c r="AA963" s="19"/>
      <c r="AB963" s="19"/>
    </row>
    <row r="964" spans="1:28" ht="13" x14ac:dyDescent="0.15">
      <c r="A964" s="19"/>
      <c r="B964" s="19"/>
      <c r="C964" s="19"/>
      <c r="D964" s="19"/>
      <c r="E964" s="16"/>
      <c r="F964" s="16"/>
      <c r="G964" s="16"/>
      <c r="H964" s="16"/>
      <c r="I964" s="16"/>
      <c r="J964" s="16"/>
      <c r="K964" s="16"/>
      <c r="L964" s="19"/>
      <c r="M964" s="19"/>
      <c r="N964" s="19"/>
      <c r="O964" s="19"/>
      <c r="P964" s="19"/>
      <c r="Q964" s="19"/>
      <c r="R964" s="19"/>
      <c r="S964" s="19"/>
      <c r="T964" s="19"/>
      <c r="U964" s="19"/>
      <c r="V964" s="19"/>
      <c r="W964" s="19"/>
      <c r="X964" s="19"/>
      <c r="Y964" s="19"/>
      <c r="Z964" s="19"/>
      <c r="AA964" s="19"/>
      <c r="AB964" s="19"/>
    </row>
    <row r="965" spans="1:28" ht="13" x14ac:dyDescent="0.15">
      <c r="A965" s="19"/>
      <c r="B965" s="19"/>
      <c r="C965" s="19"/>
      <c r="D965" s="19"/>
      <c r="E965" s="16"/>
      <c r="F965" s="16"/>
      <c r="G965" s="16"/>
      <c r="H965" s="16"/>
      <c r="I965" s="16"/>
      <c r="J965" s="16"/>
      <c r="K965" s="16"/>
      <c r="L965" s="19"/>
      <c r="M965" s="19"/>
      <c r="N965" s="19"/>
      <c r="O965" s="19"/>
      <c r="P965" s="19"/>
      <c r="Q965" s="19"/>
      <c r="R965" s="19"/>
      <c r="S965" s="19"/>
      <c r="T965" s="19"/>
      <c r="U965" s="19"/>
      <c r="V965" s="19"/>
      <c r="W965" s="19"/>
      <c r="X965" s="19"/>
      <c r="Y965" s="19"/>
      <c r="Z965" s="19"/>
      <c r="AA965" s="19"/>
      <c r="AB965" s="19"/>
    </row>
    <row r="966" spans="1:28" ht="13" x14ac:dyDescent="0.15">
      <c r="A966" s="19"/>
      <c r="B966" s="19"/>
      <c r="C966" s="19"/>
      <c r="D966" s="19"/>
      <c r="E966" s="16"/>
      <c r="F966" s="16"/>
      <c r="G966" s="16"/>
      <c r="H966" s="16"/>
      <c r="I966" s="16"/>
      <c r="J966" s="16"/>
      <c r="K966" s="16"/>
      <c r="L966" s="19"/>
      <c r="M966" s="19"/>
      <c r="N966" s="19"/>
      <c r="O966" s="19"/>
      <c r="P966" s="19"/>
      <c r="Q966" s="19"/>
      <c r="R966" s="19"/>
      <c r="S966" s="19"/>
      <c r="T966" s="19"/>
      <c r="U966" s="19"/>
      <c r="V966" s="19"/>
      <c r="W966" s="19"/>
      <c r="X966" s="19"/>
      <c r="Y966" s="19"/>
      <c r="Z966" s="19"/>
      <c r="AA966" s="19"/>
      <c r="AB966" s="19"/>
    </row>
    <row r="967" spans="1:28" ht="13" x14ac:dyDescent="0.15">
      <c r="A967" s="19"/>
      <c r="B967" s="19"/>
      <c r="C967" s="19"/>
      <c r="D967" s="19"/>
      <c r="E967" s="16"/>
      <c r="F967" s="16"/>
      <c r="G967" s="16"/>
      <c r="H967" s="16"/>
      <c r="I967" s="16"/>
      <c r="J967" s="16"/>
      <c r="K967" s="16"/>
      <c r="L967" s="19"/>
      <c r="M967" s="19"/>
      <c r="N967" s="19"/>
      <c r="O967" s="19"/>
      <c r="P967" s="19"/>
      <c r="Q967" s="19"/>
      <c r="R967" s="19"/>
      <c r="S967" s="19"/>
      <c r="T967" s="19"/>
      <c r="U967" s="19"/>
      <c r="V967" s="19"/>
      <c r="W967" s="19"/>
      <c r="X967" s="19"/>
      <c r="Y967" s="19"/>
      <c r="Z967" s="19"/>
      <c r="AA967" s="19"/>
      <c r="AB967" s="19"/>
    </row>
    <row r="968" spans="1:28" ht="13" x14ac:dyDescent="0.15">
      <c r="A968" s="19"/>
      <c r="B968" s="19"/>
      <c r="C968" s="19"/>
      <c r="D968" s="19"/>
      <c r="E968" s="16"/>
      <c r="F968" s="16"/>
      <c r="G968" s="16"/>
      <c r="H968" s="16"/>
      <c r="I968" s="16"/>
      <c r="J968" s="16"/>
      <c r="K968" s="16"/>
      <c r="L968" s="19"/>
      <c r="M968" s="19"/>
      <c r="N968" s="19"/>
      <c r="O968" s="19"/>
      <c r="P968" s="19"/>
      <c r="Q968" s="19"/>
      <c r="R968" s="19"/>
      <c r="S968" s="19"/>
      <c r="T968" s="19"/>
      <c r="U968" s="19"/>
      <c r="V968" s="19"/>
      <c r="W968" s="19"/>
      <c r="X968" s="19"/>
      <c r="Y968" s="19"/>
      <c r="Z968" s="19"/>
      <c r="AA968" s="19"/>
      <c r="AB968" s="19"/>
    </row>
    <row r="969" spans="1:28" ht="13" x14ac:dyDescent="0.15">
      <c r="A969" s="19"/>
      <c r="B969" s="19"/>
      <c r="C969" s="19"/>
      <c r="D969" s="19"/>
      <c r="E969" s="16"/>
      <c r="F969" s="16"/>
      <c r="G969" s="16"/>
      <c r="H969" s="16"/>
      <c r="I969" s="16"/>
      <c r="J969" s="16"/>
      <c r="K969" s="16"/>
      <c r="L969" s="19"/>
      <c r="M969" s="19"/>
      <c r="N969" s="19"/>
      <c r="O969" s="19"/>
      <c r="P969" s="19"/>
      <c r="Q969" s="19"/>
      <c r="R969" s="19"/>
      <c r="S969" s="19"/>
      <c r="T969" s="19"/>
      <c r="U969" s="19"/>
      <c r="V969" s="19"/>
      <c r="W969" s="19"/>
      <c r="X969" s="19"/>
      <c r="Y969" s="19"/>
      <c r="Z969" s="19"/>
      <c r="AA969" s="19"/>
      <c r="AB969" s="19"/>
    </row>
    <row r="970" spans="1:28" ht="13" x14ac:dyDescent="0.15">
      <c r="A970" s="19"/>
      <c r="B970" s="19"/>
      <c r="C970" s="19"/>
      <c r="D970" s="19"/>
      <c r="E970" s="16"/>
      <c r="F970" s="16"/>
      <c r="G970" s="16"/>
      <c r="H970" s="16"/>
      <c r="I970" s="16"/>
      <c r="J970" s="16"/>
      <c r="K970" s="16"/>
      <c r="L970" s="19"/>
      <c r="M970" s="19"/>
      <c r="N970" s="19"/>
      <c r="O970" s="19"/>
      <c r="P970" s="19"/>
      <c r="Q970" s="19"/>
      <c r="R970" s="19"/>
      <c r="S970" s="19"/>
      <c r="T970" s="19"/>
      <c r="U970" s="19"/>
      <c r="V970" s="19"/>
      <c r="W970" s="19"/>
      <c r="X970" s="19"/>
      <c r="Y970" s="19"/>
      <c r="Z970" s="19"/>
      <c r="AA970" s="19"/>
      <c r="AB970" s="19"/>
    </row>
    <row r="971" spans="1:28" ht="13" x14ac:dyDescent="0.15">
      <c r="A971" s="19"/>
      <c r="B971" s="19"/>
      <c r="C971" s="19"/>
      <c r="D971" s="19"/>
      <c r="E971" s="16"/>
      <c r="F971" s="16"/>
      <c r="G971" s="16"/>
      <c r="H971" s="16"/>
      <c r="I971" s="16"/>
      <c r="J971" s="16"/>
      <c r="K971" s="16"/>
      <c r="L971" s="19"/>
      <c r="M971" s="19"/>
      <c r="N971" s="19"/>
      <c r="O971" s="19"/>
      <c r="P971" s="19"/>
      <c r="Q971" s="19"/>
      <c r="R971" s="19"/>
      <c r="S971" s="19"/>
      <c r="T971" s="19"/>
      <c r="U971" s="19"/>
      <c r="V971" s="19"/>
      <c r="W971" s="19"/>
      <c r="X971" s="19"/>
      <c r="Y971" s="19"/>
      <c r="Z971" s="19"/>
      <c r="AA971" s="19"/>
      <c r="AB971" s="19"/>
    </row>
    <row r="972" spans="1:28" ht="13" x14ac:dyDescent="0.15">
      <c r="A972" s="19"/>
      <c r="B972" s="19"/>
      <c r="C972" s="19"/>
      <c r="D972" s="19"/>
      <c r="E972" s="16"/>
      <c r="F972" s="16"/>
      <c r="G972" s="16"/>
      <c r="H972" s="16"/>
      <c r="I972" s="16"/>
      <c r="J972" s="16"/>
      <c r="K972" s="16"/>
      <c r="L972" s="19"/>
      <c r="M972" s="19"/>
      <c r="N972" s="19"/>
      <c r="O972" s="19"/>
      <c r="P972" s="19"/>
      <c r="Q972" s="19"/>
      <c r="R972" s="19"/>
      <c r="S972" s="19"/>
      <c r="T972" s="19"/>
      <c r="U972" s="19"/>
      <c r="V972" s="19"/>
      <c r="W972" s="19"/>
      <c r="X972" s="19"/>
      <c r="Y972" s="19"/>
      <c r="Z972" s="19"/>
      <c r="AA972" s="19"/>
      <c r="AB972" s="19"/>
    </row>
    <row r="973" spans="1:28" ht="13" x14ac:dyDescent="0.15">
      <c r="A973" s="19"/>
      <c r="B973" s="19"/>
      <c r="C973" s="19"/>
      <c r="D973" s="19"/>
      <c r="E973" s="16"/>
      <c r="F973" s="16"/>
      <c r="G973" s="16"/>
      <c r="H973" s="16"/>
      <c r="I973" s="16"/>
      <c r="J973" s="16"/>
      <c r="K973" s="16"/>
      <c r="L973" s="19"/>
      <c r="M973" s="19"/>
      <c r="N973" s="19"/>
      <c r="O973" s="19"/>
      <c r="P973" s="19"/>
      <c r="Q973" s="19"/>
      <c r="R973" s="19"/>
      <c r="S973" s="19"/>
      <c r="T973" s="19"/>
      <c r="U973" s="19"/>
      <c r="V973" s="19"/>
      <c r="W973" s="19"/>
      <c r="X973" s="19"/>
      <c r="Y973" s="19"/>
      <c r="Z973" s="19"/>
      <c r="AA973" s="19"/>
      <c r="AB973" s="19"/>
    </row>
    <row r="974" spans="1:28" ht="13" x14ac:dyDescent="0.15">
      <c r="A974" s="19"/>
      <c r="B974" s="19"/>
      <c r="C974" s="19"/>
      <c r="D974" s="19"/>
      <c r="E974" s="16"/>
      <c r="F974" s="16"/>
      <c r="G974" s="16"/>
      <c r="H974" s="16"/>
      <c r="I974" s="16"/>
      <c r="J974" s="16"/>
      <c r="K974" s="16"/>
      <c r="L974" s="19"/>
      <c r="M974" s="19"/>
      <c r="N974" s="19"/>
      <c r="O974" s="19"/>
      <c r="P974" s="19"/>
      <c r="Q974" s="19"/>
      <c r="R974" s="19"/>
      <c r="S974" s="19"/>
      <c r="T974" s="19"/>
      <c r="U974" s="19"/>
      <c r="V974" s="19"/>
      <c r="W974" s="19"/>
      <c r="X974" s="19"/>
      <c r="Y974" s="19"/>
      <c r="Z974" s="19"/>
      <c r="AA974" s="19"/>
      <c r="AB974" s="19"/>
    </row>
    <row r="975" spans="1:28" ht="13" x14ac:dyDescent="0.15">
      <c r="A975" s="19"/>
      <c r="B975" s="19"/>
      <c r="C975" s="19"/>
      <c r="D975" s="19"/>
      <c r="E975" s="16"/>
      <c r="F975" s="16"/>
      <c r="G975" s="16"/>
      <c r="H975" s="16"/>
      <c r="I975" s="16"/>
      <c r="J975" s="16"/>
      <c r="K975" s="16"/>
      <c r="L975" s="19"/>
      <c r="M975" s="19"/>
      <c r="N975" s="19"/>
      <c r="O975" s="19"/>
      <c r="P975" s="19"/>
      <c r="Q975" s="19"/>
      <c r="R975" s="19"/>
      <c r="S975" s="19"/>
      <c r="T975" s="19"/>
      <c r="U975" s="19"/>
      <c r="V975" s="19"/>
      <c r="W975" s="19"/>
      <c r="X975" s="19"/>
      <c r="Y975" s="19"/>
      <c r="Z975" s="19"/>
      <c r="AA975" s="19"/>
      <c r="AB975" s="19"/>
    </row>
    <row r="976" spans="1:28" ht="13" x14ac:dyDescent="0.15">
      <c r="A976" s="19"/>
      <c r="B976" s="19"/>
      <c r="C976" s="19"/>
      <c r="D976" s="19"/>
      <c r="E976" s="16"/>
      <c r="F976" s="16"/>
      <c r="G976" s="16"/>
      <c r="H976" s="16"/>
      <c r="I976" s="16"/>
      <c r="J976" s="16"/>
      <c r="K976" s="16"/>
      <c r="L976" s="19"/>
      <c r="M976" s="19"/>
      <c r="N976" s="19"/>
      <c r="O976" s="19"/>
      <c r="P976" s="19"/>
      <c r="Q976" s="19"/>
      <c r="R976" s="19"/>
      <c r="S976" s="19"/>
      <c r="T976" s="19"/>
      <c r="U976" s="19"/>
      <c r="V976" s="19"/>
      <c r="W976" s="19"/>
      <c r="X976" s="19"/>
      <c r="Y976" s="19"/>
      <c r="Z976" s="19"/>
      <c r="AA976" s="19"/>
      <c r="AB976" s="19"/>
    </row>
    <row r="977" spans="1:28" ht="13" x14ac:dyDescent="0.15">
      <c r="A977" s="19"/>
      <c r="B977" s="19"/>
      <c r="C977" s="19"/>
      <c r="D977" s="19"/>
      <c r="E977" s="16"/>
      <c r="F977" s="16"/>
      <c r="G977" s="16"/>
      <c r="H977" s="16"/>
      <c r="I977" s="16"/>
      <c r="J977" s="16"/>
      <c r="K977" s="16"/>
      <c r="L977" s="19"/>
      <c r="M977" s="19"/>
      <c r="N977" s="19"/>
      <c r="O977" s="19"/>
      <c r="P977" s="19"/>
      <c r="Q977" s="19"/>
      <c r="R977" s="19"/>
      <c r="S977" s="19"/>
      <c r="T977" s="19"/>
      <c r="U977" s="19"/>
      <c r="V977" s="19"/>
      <c r="W977" s="19"/>
      <c r="X977" s="19"/>
      <c r="Y977" s="19"/>
      <c r="Z977" s="19"/>
      <c r="AA977" s="19"/>
      <c r="AB977" s="19"/>
    </row>
    <row r="978" spans="1:28" ht="13" x14ac:dyDescent="0.15">
      <c r="A978" s="19"/>
      <c r="B978" s="19"/>
      <c r="C978" s="19"/>
      <c r="D978" s="19"/>
      <c r="E978" s="16"/>
      <c r="F978" s="16"/>
      <c r="G978" s="16"/>
      <c r="H978" s="16"/>
      <c r="I978" s="16"/>
      <c r="J978" s="16"/>
      <c r="K978" s="16"/>
      <c r="L978" s="19"/>
      <c r="M978" s="19"/>
      <c r="N978" s="19"/>
      <c r="O978" s="19"/>
      <c r="P978" s="19"/>
      <c r="Q978" s="19"/>
      <c r="R978" s="19"/>
      <c r="S978" s="19"/>
      <c r="T978" s="19"/>
      <c r="U978" s="19"/>
      <c r="V978" s="19"/>
      <c r="W978" s="19"/>
      <c r="X978" s="19"/>
      <c r="Y978" s="19"/>
      <c r="Z978" s="19"/>
      <c r="AA978" s="19"/>
      <c r="AB978" s="19"/>
    </row>
    <row r="979" spans="1:28" ht="13" x14ac:dyDescent="0.15">
      <c r="A979" s="19"/>
      <c r="B979" s="19"/>
      <c r="C979" s="19"/>
      <c r="D979" s="19"/>
      <c r="E979" s="16"/>
      <c r="F979" s="16"/>
      <c r="G979" s="16"/>
      <c r="H979" s="16"/>
      <c r="I979" s="16"/>
      <c r="J979" s="16"/>
      <c r="K979" s="16"/>
      <c r="L979" s="19"/>
      <c r="M979" s="19"/>
      <c r="N979" s="19"/>
      <c r="O979" s="19"/>
      <c r="P979" s="19"/>
      <c r="Q979" s="19"/>
      <c r="R979" s="19"/>
      <c r="S979" s="19"/>
      <c r="T979" s="19"/>
      <c r="U979" s="19"/>
      <c r="V979" s="19"/>
      <c r="W979" s="19"/>
      <c r="X979" s="19"/>
      <c r="Y979" s="19"/>
      <c r="Z979" s="19"/>
      <c r="AA979" s="19"/>
      <c r="AB979" s="19"/>
    </row>
    <row r="980" spans="1:28" ht="13" x14ac:dyDescent="0.15">
      <c r="A980" s="19"/>
      <c r="B980" s="19"/>
      <c r="C980" s="19"/>
      <c r="D980" s="19"/>
      <c r="E980" s="16"/>
      <c r="F980" s="16"/>
      <c r="G980" s="16"/>
      <c r="H980" s="16"/>
      <c r="I980" s="16"/>
      <c r="J980" s="16"/>
      <c r="K980" s="16"/>
      <c r="L980" s="19"/>
      <c r="M980" s="19"/>
      <c r="N980" s="19"/>
      <c r="O980" s="19"/>
      <c r="P980" s="19"/>
      <c r="Q980" s="19"/>
      <c r="R980" s="19"/>
      <c r="S980" s="19"/>
      <c r="T980" s="19"/>
      <c r="U980" s="19"/>
      <c r="V980" s="19"/>
      <c r="W980" s="19"/>
      <c r="X980" s="19"/>
      <c r="Y980" s="19"/>
      <c r="Z980" s="19"/>
      <c r="AA980" s="19"/>
      <c r="AB980" s="19"/>
    </row>
    <row r="981" spans="1:28" ht="13" x14ac:dyDescent="0.15">
      <c r="A981" s="19"/>
      <c r="B981" s="19"/>
      <c r="C981" s="19"/>
      <c r="D981" s="19"/>
      <c r="E981" s="16"/>
      <c r="F981" s="16"/>
      <c r="G981" s="16"/>
      <c r="H981" s="16"/>
      <c r="I981" s="16"/>
      <c r="J981" s="16"/>
      <c r="K981" s="16"/>
      <c r="L981" s="19"/>
      <c r="M981" s="19"/>
      <c r="N981" s="19"/>
      <c r="O981" s="19"/>
      <c r="P981" s="19"/>
      <c r="Q981" s="19"/>
      <c r="R981" s="19"/>
      <c r="S981" s="19"/>
      <c r="T981" s="19"/>
      <c r="U981" s="19"/>
      <c r="V981" s="19"/>
      <c r="W981" s="19"/>
      <c r="X981" s="19"/>
      <c r="Y981" s="19"/>
      <c r="Z981" s="19"/>
      <c r="AA981" s="19"/>
      <c r="AB981" s="19"/>
    </row>
    <row r="982" spans="1:28" ht="13" x14ac:dyDescent="0.15">
      <c r="A982" s="19"/>
      <c r="B982" s="19"/>
      <c r="C982" s="19"/>
      <c r="D982" s="19"/>
      <c r="E982" s="16"/>
      <c r="F982" s="16"/>
      <c r="G982" s="16"/>
      <c r="H982" s="16"/>
      <c r="I982" s="16"/>
      <c r="J982" s="16"/>
      <c r="K982" s="16"/>
      <c r="L982" s="19"/>
      <c r="M982" s="19"/>
      <c r="N982" s="19"/>
      <c r="O982" s="19"/>
      <c r="P982" s="19"/>
      <c r="Q982" s="19"/>
      <c r="R982" s="19"/>
      <c r="S982" s="19"/>
      <c r="T982" s="19"/>
      <c r="U982" s="19"/>
      <c r="V982" s="19"/>
      <c r="W982" s="19"/>
      <c r="X982" s="19"/>
      <c r="Y982" s="19"/>
      <c r="Z982" s="19"/>
      <c r="AA982" s="19"/>
      <c r="AB982" s="19"/>
    </row>
    <row r="983" spans="1:28" ht="13" x14ac:dyDescent="0.15">
      <c r="A983" s="19"/>
      <c r="B983" s="19"/>
      <c r="C983" s="19"/>
      <c r="D983" s="19"/>
      <c r="E983" s="16"/>
      <c r="F983" s="16"/>
      <c r="G983" s="16"/>
      <c r="H983" s="16"/>
      <c r="I983" s="16"/>
      <c r="J983" s="16"/>
      <c r="K983" s="16"/>
      <c r="L983" s="19"/>
      <c r="M983" s="19"/>
      <c r="N983" s="19"/>
      <c r="O983" s="19"/>
      <c r="P983" s="19"/>
      <c r="Q983" s="19"/>
      <c r="R983" s="19"/>
      <c r="S983" s="19"/>
      <c r="T983" s="19"/>
      <c r="U983" s="19"/>
      <c r="V983" s="19"/>
      <c r="W983" s="19"/>
      <c r="X983" s="19"/>
      <c r="Y983" s="19"/>
      <c r="Z983" s="19"/>
      <c r="AA983" s="19"/>
      <c r="AB983" s="19"/>
    </row>
    <row r="984" spans="1:28" ht="13" x14ac:dyDescent="0.15">
      <c r="A984" s="19"/>
      <c r="B984" s="19"/>
      <c r="C984" s="19"/>
      <c r="D984" s="19"/>
      <c r="E984" s="16"/>
      <c r="F984" s="16"/>
      <c r="G984" s="16"/>
      <c r="H984" s="16"/>
      <c r="I984" s="16"/>
      <c r="J984" s="16"/>
      <c r="K984" s="16"/>
      <c r="L984" s="19"/>
      <c r="M984" s="19"/>
      <c r="N984" s="19"/>
      <c r="O984" s="19"/>
      <c r="P984" s="19"/>
      <c r="Q984" s="19"/>
      <c r="R984" s="19"/>
      <c r="S984" s="19"/>
      <c r="T984" s="19"/>
      <c r="U984" s="19"/>
      <c r="V984" s="19"/>
      <c r="W984" s="19"/>
      <c r="X984" s="19"/>
      <c r="Y984" s="19"/>
      <c r="Z984" s="19"/>
      <c r="AA984" s="19"/>
      <c r="AB984" s="19"/>
    </row>
    <row r="985" spans="1:28" ht="13" x14ac:dyDescent="0.15">
      <c r="A985" s="19"/>
      <c r="B985" s="19"/>
      <c r="C985" s="19"/>
      <c r="D985" s="19"/>
      <c r="E985" s="16"/>
      <c r="F985" s="16"/>
      <c r="G985" s="16"/>
      <c r="H985" s="16"/>
      <c r="I985" s="16"/>
      <c r="J985" s="16"/>
      <c r="K985" s="16"/>
      <c r="L985" s="19"/>
      <c r="M985" s="19"/>
      <c r="N985" s="19"/>
      <c r="O985" s="19"/>
      <c r="P985" s="19"/>
      <c r="Q985" s="19"/>
      <c r="R985" s="19"/>
      <c r="S985" s="19"/>
      <c r="T985" s="19"/>
      <c r="U985" s="19"/>
      <c r="V985" s="19"/>
      <c r="W985" s="19"/>
      <c r="X985" s="19"/>
      <c r="Y985" s="19"/>
      <c r="Z985" s="19"/>
      <c r="AA985" s="19"/>
      <c r="AB985" s="19"/>
    </row>
    <row r="986" spans="1:28" ht="13" x14ac:dyDescent="0.15">
      <c r="A986" s="19"/>
      <c r="B986" s="19"/>
      <c r="C986" s="19"/>
      <c r="D986" s="19"/>
      <c r="E986" s="16"/>
      <c r="F986" s="16"/>
      <c r="G986" s="16"/>
      <c r="H986" s="16"/>
      <c r="I986" s="16"/>
      <c r="J986" s="16"/>
      <c r="K986" s="16"/>
      <c r="L986" s="19"/>
      <c r="M986" s="19"/>
      <c r="N986" s="19"/>
      <c r="O986" s="19"/>
      <c r="P986" s="19"/>
      <c r="Q986" s="19"/>
      <c r="R986" s="19"/>
      <c r="S986" s="19"/>
      <c r="T986" s="19"/>
      <c r="U986" s="19"/>
      <c r="V986" s="19"/>
      <c r="W986" s="19"/>
      <c r="X986" s="19"/>
      <c r="Y986" s="19"/>
      <c r="Z986" s="19"/>
      <c r="AA986" s="19"/>
      <c r="AB986" s="19"/>
    </row>
    <row r="987" spans="1:28" ht="13" x14ac:dyDescent="0.15">
      <c r="A987" s="19"/>
      <c r="B987" s="19"/>
      <c r="C987" s="19"/>
      <c r="D987" s="19"/>
      <c r="E987" s="16"/>
      <c r="F987" s="16"/>
      <c r="G987" s="16"/>
      <c r="H987" s="16"/>
      <c r="I987" s="16"/>
      <c r="J987" s="16"/>
      <c r="K987" s="16"/>
      <c r="L987" s="19"/>
      <c r="M987" s="19"/>
      <c r="N987" s="19"/>
      <c r="O987" s="19"/>
      <c r="P987" s="19"/>
      <c r="Q987" s="19"/>
      <c r="R987" s="19"/>
      <c r="S987" s="19"/>
      <c r="T987" s="19"/>
      <c r="U987" s="19"/>
      <c r="V987" s="19"/>
      <c r="W987" s="19"/>
      <c r="X987" s="19"/>
      <c r="Y987" s="19"/>
      <c r="Z987" s="19"/>
      <c r="AA987" s="19"/>
      <c r="AB987" s="19"/>
    </row>
    <row r="988" spans="1:28" ht="13" x14ac:dyDescent="0.15">
      <c r="A988" s="19"/>
      <c r="B988" s="19"/>
      <c r="C988" s="19"/>
      <c r="D988" s="19"/>
      <c r="E988" s="16"/>
      <c r="F988" s="16"/>
      <c r="G988" s="16"/>
      <c r="H988" s="16"/>
      <c r="I988" s="16"/>
      <c r="J988" s="16"/>
      <c r="K988" s="16"/>
      <c r="L988" s="19"/>
      <c r="M988" s="19"/>
      <c r="N988" s="19"/>
      <c r="O988" s="19"/>
      <c r="P988" s="19"/>
      <c r="Q988" s="19"/>
      <c r="R988" s="19"/>
      <c r="S988" s="19"/>
      <c r="T988" s="19"/>
      <c r="U988" s="19"/>
      <c r="V988" s="19"/>
      <c r="W988" s="19"/>
      <c r="X988" s="19"/>
      <c r="Y988" s="19"/>
      <c r="Z988" s="19"/>
      <c r="AA988" s="19"/>
      <c r="AB988" s="19"/>
    </row>
    <row r="989" spans="1:28" ht="13" x14ac:dyDescent="0.15">
      <c r="A989" s="19"/>
      <c r="B989" s="19"/>
      <c r="C989" s="19"/>
      <c r="D989" s="19"/>
      <c r="E989" s="16"/>
      <c r="F989" s="16"/>
      <c r="G989" s="16"/>
      <c r="H989" s="16"/>
      <c r="I989" s="16"/>
      <c r="J989" s="16"/>
      <c r="K989" s="16"/>
      <c r="L989" s="19"/>
      <c r="M989" s="19"/>
      <c r="N989" s="19"/>
      <c r="O989" s="19"/>
      <c r="P989" s="19"/>
      <c r="Q989" s="19"/>
      <c r="R989" s="19"/>
      <c r="S989" s="19"/>
      <c r="T989" s="19"/>
      <c r="U989" s="19"/>
      <c r="V989" s="19"/>
      <c r="W989" s="19"/>
      <c r="X989" s="19"/>
      <c r="Y989" s="19"/>
      <c r="Z989" s="19"/>
      <c r="AA989" s="19"/>
      <c r="AB989" s="19"/>
    </row>
    <row r="990" spans="1:28" ht="13" x14ac:dyDescent="0.15">
      <c r="A990" s="19"/>
      <c r="B990" s="19"/>
      <c r="C990" s="19"/>
      <c r="D990" s="19"/>
      <c r="E990" s="16"/>
      <c r="F990" s="16"/>
      <c r="G990" s="16"/>
      <c r="H990" s="16"/>
      <c r="I990" s="16"/>
      <c r="J990" s="16"/>
      <c r="K990" s="16"/>
      <c r="L990" s="19"/>
      <c r="M990" s="19"/>
      <c r="N990" s="19"/>
      <c r="O990" s="19"/>
      <c r="P990" s="19"/>
      <c r="Q990" s="19"/>
      <c r="R990" s="19"/>
      <c r="S990" s="19"/>
      <c r="T990" s="19"/>
      <c r="U990" s="19"/>
      <c r="V990" s="19"/>
      <c r="W990" s="19"/>
      <c r="X990" s="19"/>
      <c r="Y990" s="19"/>
      <c r="Z990" s="19"/>
      <c r="AA990" s="19"/>
      <c r="AB990" s="19"/>
    </row>
    <row r="991" spans="1:28" ht="13" x14ac:dyDescent="0.15">
      <c r="A991" s="19"/>
      <c r="B991" s="19"/>
      <c r="C991" s="19"/>
      <c r="D991" s="19"/>
      <c r="E991" s="16"/>
      <c r="F991" s="16"/>
      <c r="G991" s="16"/>
      <c r="H991" s="16"/>
      <c r="I991" s="16"/>
      <c r="J991" s="16"/>
      <c r="K991" s="16"/>
      <c r="L991" s="19"/>
      <c r="M991" s="19"/>
      <c r="N991" s="19"/>
      <c r="O991" s="19"/>
      <c r="P991" s="19"/>
      <c r="Q991" s="19"/>
      <c r="R991" s="19"/>
      <c r="S991" s="19"/>
      <c r="T991" s="19"/>
      <c r="U991" s="19"/>
      <c r="V991" s="19"/>
      <c r="W991" s="19"/>
      <c r="X991" s="19"/>
      <c r="Y991" s="19"/>
      <c r="Z991" s="19"/>
      <c r="AA991" s="19"/>
      <c r="AB991" s="19"/>
    </row>
    <row r="992" spans="1:28" ht="13" x14ac:dyDescent="0.15">
      <c r="A992" s="19"/>
      <c r="B992" s="19"/>
      <c r="C992" s="19"/>
      <c r="D992" s="19"/>
      <c r="E992" s="16"/>
      <c r="F992" s="16"/>
      <c r="G992" s="16"/>
      <c r="H992" s="16"/>
      <c r="I992" s="16"/>
      <c r="J992" s="16"/>
      <c r="K992" s="16"/>
      <c r="L992" s="19"/>
      <c r="M992" s="19"/>
      <c r="N992" s="19"/>
      <c r="O992" s="19"/>
      <c r="P992" s="19"/>
      <c r="Q992" s="19"/>
      <c r="R992" s="19"/>
      <c r="S992" s="19"/>
      <c r="T992" s="19"/>
      <c r="U992" s="19"/>
      <c r="V992" s="19"/>
      <c r="W992" s="19"/>
      <c r="X992" s="19"/>
      <c r="Y992" s="19"/>
      <c r="Z992" s="19"/>
      <c r="AA992" s="19"/>
      <c r="AB992" s="19"/>
    </row>
    <row r="993" spans="1:28" ht="13" x14ac:dyDescent="0.15">
      <c r="A993" s="19"/>
      <c r="B993" s="19"/>
      <c r="C993" s="19"/>
      <c r="D993" s="19"/>
      <c r="E993" s="16"/>
      <c r="F993" s="16"/>
      <c r="G993" s="16"/>
      <c r="H993" s="16"/>
      <c r="I993" s="16"/>
      <c r="J993" s="16"/>
      <c r="K993" s="16"/>
      <c r="L993" s="19"/>
      <c r="M993" s="19"/>
      <c r="N993" s="19"/>
      <c r="O993" s="19"/>
      <c r="P993" s="19"/>
      <c r="Q993" s="19"/>
      <c r="R993" s="19"/>
      <c r="S993" s="19"/>
      <c r="T993" s="19"/>
      <c r="U993" s="19"/>
      <c r="V993" s="19"/>
      <c r="W993" s="19"/>
      <c r="X993" s="19"/>
      <c r="Y993" s="19"/>
      <c r="Z993" s="19"/>
      <c r="AA993" s="19"/>
      <c r="AB993" s="19"/>
    </row>
    <row r="994" spans="1:28" ht="13" x14ac:dyDescent="0.15">
      <c r="A994" s="19"/>
      <c r="B994" s="19"/>
      <c r="C994" s="19"/>
      <c r="D994" s="19"/>
      <c r="E994" s="16"/>
      <c r="F994" s="16"/>
      <c r="G994" s="16"/>
      <c r="H994" s="16"/>
      <c r="I994" s="16"/>
      <c r="J994" s="16"/>
      <c r="K994" s="16"/>
      <c r="L994" s="19"/>
      <c r="M994" s="19"/>
      <c r="N994" s="19"/>
      <c r="O994" s="19"/>
      <c r="P994" s="19"/>
      <c r="Q994" s="19"/>
      <c r="R994" s="19"/>
      <c r="S994" s="19"/>
      <c r="T994" s="19"/>
      <c r="U994" s="19"/>
      <c r="V994" s="19"/>
      <c r="W994" s="19"/>
      <c r="X994" s="19"/>
      <c r="Y994" s="19"/>
      <c r="Z994" s="19"/>
      <c r="AA994" s="19"/>
      <c r="AB994" s="19"/>
    </row>
    <row r="995" spans="1:28" ht="13" x14ac:dyDescent="0.15">
      <c r="A995" s="19"/>
      <c r="B995" s="19"/>
      <c r="C995" s="19"/>
      <c r="D995" s="19"/>
      <c r="E995" s="16"/>
      <c r="F995" s="16"/>
      <c r="G995" s="16"/>
      <c r="H995" s="16"/>
      <c r="I995" s="16"/>
      <c r="J995" s="16"/>
      <c r="K995" s="16"/>
      <c r="L995" s="19"/>
      <c r="M995" s="19"/>
      <c r="N995" s="19"/>
      <c r="O995" s="19"/>
      <c r="P995" s="19"/>
      <c r="Q995" s="19"/>
      <c r="R995" s="19"/>
      <c r="S995" s="19"/>
      <c r="T995" s="19"/>
      <c r="U995" s="19"/>
      <c r="V995" s="19"/>
      <c r="W995" s="19"/>
      <c r="X995" s="19"/>
      <c r="Y995" s="19"/>
      <c r="Z995" s="19"/>
      <c r="AA995" s="19"/>
      <c r="AB995" s="19"/>
    </row>
    <row r="996" spans="1:28" ht="13" x14ac:dyDescent="0.15">
      <c r="A996" s="19"/>
      <c r="B996" s="19"/>
      <c r="C996" s="19"/>
      <c r="D996" s="19"/>
      <c r="E996" s="16"/>
      <c r="F996" s="16"/>
      <c r="G996" s="16"/>
      <c r="H996" s="16"/>
      <c r="I996" s="16"/>
      <c r="J996" s="16"/>
      <c r="K996" s="16"/>
      <c r="L996" s="19"/>
      <c r="M996" s="19"/>
      <c r="N996" s="19"/>
      <c r="O996" s="19"/>
      <c r="P996" s="19"/>
      <c r="Q996" s="19"/>
      <c r="R996" s="19"/>
      <c r="S996" s="19"/>
      <c r="T996" s="19"/>
      <c r="U996" s="19"/>
      <c r="V996" s="19"/>
      <c r="W996" s="19"/>
      <c r="X996" s="19"/>
      <c r="Y996" s="19"/>
      <c r="Z996" s="19"/>
      <c r="AA996" s="19"/>
      <c r="AB996" s="19"/>
    </row>
    <row r="997" spans="1:28" ht="13" x14ac:dyDescent="0.15">
      <c r="A997" s="19"/>
      <c r="B997" s="19"/>
      <c r="C997" s="19"/>
      <c r="D997" s="19"/>
      <c r="E997" s="16"/>
      <c r="F997" s="16"/>
      <c r="G997" s="16"/>
      <c r="H997" s="16"/>
      <c r="I997" s="16"/>
      <c r="J997" s="16"/>
      <c r="K997" s="16"/>
      <c r="L997" s="19"/>
      <c r="M997" s="19"/>
      <c r="N997" s="19"/>
      <c r="O997" s="19"/>
      <c r="P997" s="19"/>
      <c r="Q997" s="19"/>
      <c r="R997" s="19"/>
      <c r="S997" s="19"/>
      <c r="T997" s="19"/>
      <c r="U997" s="19"/>
      <c r="V997" s="19"/>
      <c r="W997" s="19"/>
      <c r="X997" s="19"/>
      <c r="Y997" s="19"/>
      <c r="Z997" s="19"/>
      <c r="AA997" s="19"/>
      <c r="AB997" s="19"/>
    </row>
    <row r="998" spans="1:28" ht="13" x14ac:dyDescent="0.15">
      <c r="A998" s="19"/>
      <c r="B998" s="19"/>
      <c r="C998" s="19"/>
      <c r="D998" s="19"/>
      <c r="E998" s="16"/>
      <c r="F998" s="16"/>
      <c r="G998" s="16"/>
      <c r="H998" s="16"/>
      <c r="I998" s="16"/>
      <c r="J998" s="16"/>
      <c r="K998" s="16"/>
      <c r="L998" s="19"/>
      <c r="M998" s="19"/>
      <c r="N998" s="19"/>
      <c r="O998" s="19"/>
      <c r="P998" s="19"/>
      <c r="Q998" s="19"/>
      <c r="R998" s="19"/>
      <c r="S998" s="19"/>
      <c r="T998" s="19"/>
      <c r="U998" s="19"/>
      <c r="V998" s="19"/>
      <c r="W998" s="19"/>
      <c r="X998" s="19"/>
      <c r="Y998" s="19"/>
      <c r="Z998" s="19"/>
      <c r="AA998" s="19"/>
      <c r="AB998" s="19"/>
    </row>
    <row r="999" spans="1:28" ht="13" x14ac:dyDescent="0.15">
      <c r="A999" s="19"/>
      <c r="B999" s="19"/>
      <c r="C999" s="19"/>
      <c r="D999" s="19"/>
      <c r="E999" s="16"/>
      <c r="F999" s="16"/>
      <c r="G999" s="16"/>
      <c r="H999" s="16"/>
      <c r="I999" s="16"/>
      <c r="J999" s="16"/>
      <c r="K999" s="16"/>
      <c r="L999" s="19"/>
      <c r="M999" s="19"/>
      <c r="N999" s="19"/>
      <c r="O999" s="19"/>
      <c r="P999" s="19"/>
      <c r="Q999" s="19"/>
      <c r="R999" s="19"/>
      <c r="S999" s="19"/>
      <c r="T999" s="19"/>
      <c r="U999" s="19"/>
      <c r="V999" s="19"/>
      <c r="W999" s="19"/>
      <c r="X999" s="19"/>
      <c r="Y999" s="19"/>
      <c r="Z999" s="19"/>
      <c r="AA999" s="19"/>
      <c r="AB999" s="19"/>
    </row>
    <row r="1000" spans="1:28" ht="13" x14ac:dyDescent="0.15">
      <c r="A1000" s="19"/>
      <c r="B1000" s="19"/>
      <c r="C1000" s="19"/>
      <c r="D1000" s="19"/>
      <c r="E1000" s="16"/>
      <c r="F1000" s="16"/>
      <c r="G1000" s="16"/>
      <c r="H1000" s="16"/>
      <c r="I1000" s="16"/>
      <c r="J1000" s="16"/>
      <c r="K1000" s="16"/>
      <c r="L1000" s="19"/>
      <c r="M1000" s="19"/>
      <c r="N1000" s="19"/>
      <c r="O1000" s="19"/>
      <c r="P1000" s="19"/>
      <c r="Q1000" s="19"/>
      <c r="R1000" s="19"/>
      <c r="S1000" s="19"/>
      <c r="T1000" s="19"/>
      <c r="U1000" s="19"/>
      <c r="V1000" s="19"/>
      <c r="W1000" s="19"/>
      <c r="X1000" s="19"/>
      <c r="Y1000" s="19"/>
      <c r="Z1000" s="19"/>
      <c r="AA1000" s="19"/>
      <c r="AB1000" s="19"/>
    </row>
    <row r="1001" spans="1:28" ht="13" x14ac:dyDescent="0.15">
      <c r="A1001" s="19"/>
      <c r="B1001" s="19"/>
      <c r="C1001" s="19"/>
      <c r="D1001" s="19"/>
      <c r="E1001" s="16"/>
      <c r="F1001" s="16"/>
      <c r="G1001" s="16"/>
      <c r="H1001" s="16"/>
      <c r="I1001" s="16"/>
      <c r="J1001" s="16"/>
      <c r="K1001" s="16"/>
      <c r="L1001" s="19"/>
      <c r="M1001" s="19"/>
      <c r="N1001" s="19"/>
      <c r="O1001" s="19"/>
      <c r="P1001" s="19"/>
      <c r="Q1001" s="19"/>
      <c r="R1001" s="19"/>
      <c r="S1001" s="19"/>
      <c r="T1001" s="19"/>
      <c r="U1001" s="19"/>
      <c r="V1001" s="19"/>
      <c r="W1001" s="19"/>
      <c r="X1001" s="19"/>
      <c r="Y1001" s="19"/>
      <c r="Z1001" s="19"/>
      <c r="AA1001" s="19"/>
      <c r="AB1001" s="19"/>
    </row>
    <row r="1002" spans="1:28" ht="13" x14ac:dyDescent="0.15">
      <c r="A1002" s="19"/>
      <c r="B1002" s="19"/>
      <c r="C1002" s="19"/>
      <c r="D1002" s="19"/>
      <c r="E1002" s="16"/>
      <c r="F1002" s="16"/>
      <c r="G1002" s="16"/>
      <c r="H1002" s="16"/>
      <c r="I1002" s="16"/>
      <c r="J1002" s="16"/>
      <c r="K1002" s="16"/>
      <c r="L1002" s="19"/>
      <c r="M1002" s="19"/>
      <c r="N1002" s="19"/>
      <c r="O1002" s="19"/>
      <c r="P1002" s="19"/>
      <c r="Q1002" s="19"/>
      <c r="R1002" s="19"/>
      <c r="S1002" s="19"/>
      <c r="T1002" s="19"/>
      <c r="U1002" s="19"/>
      <c r="V1002" s="19"/>
      <c r="W1002" s="19"/>
      <c r="X1002" s="19"/>
      <c r="Y1002" s="19"/>
      <c r="Z1002" s="19"/>
      <c r="AA1002" s="19"/>
      <c r="AB1002" s="19"/>
    </row>
    <row r="1003" spans="1:28" ht="13" x14ac:dyDescent="0.15">
      <c r="A1003" s="19"/>
      <c r="B1003" s="19"/>
      <c r="C1003" s="19"/>
      <c r="D1003" s="19"/>
      <c r="E1003" s="16"/>
      <c r="F1003" s="16"/>
      <c r="G1003" s="16"/>
      <c r="H1003" s="16"/>
      <c r="I1003" s="16"/>
      <c r="J1003" s="16"/>
      <c r="K1003" s="16"/>
      <c r="L1003" s="19"/>
      <c r="M1003" s="19"/>
      <c r="N1003" s="19"/>
      <c r="O1003" s="19"/>
      <c r="P1003" s="19"/>
      <c r="Q1003" s="19"/>
      <c r="R1003" s="19"/>
      <c r="S1003" s="19"/>
      <c r="T1003" s="19"/>
      <c r="U1003" s="19"/>
      <c r="V1003" s="19"/>
      <c r="W1003" s="19"/>
      <c r="X1003" s="19"/>
      <c r="Y1003" s="19"/>
      <c r="Z1003" s="19"/>
      <c r="AA1003" s="19"/>
      <c r="AB1003" s="19"/>
    </row>
    <row r="1004" spans="1:28" ht="13" x14ac:dyDescent="0.15">
      <c r="A1004" s="19"/>
      <c r="B1004" s="19"/>
      <c r="C1004" s="19"/>
      <c r="D1004" s="19"/>
      <c r="E1004" s="16"/>
      <c r="F1004" s="16"/>
      <c r="G1004" s="16"/>
      <c r="H1004" s="16"/>
      <c r="I1004" s="16"/>
      <c r="J1004" s="16"/>
      <c r="K1004" s="16"/>
      <c r="L1004" s="19"/>
      <c r="M1004" s="19"/>
      <c r="N1004" s="19"/>
      <c r="O1004" s="19"/>
      <c r="P1004" s="19"/>
      <c r="Q1004" s="19"/>
      <c r="R1004" s="19"/>
      <c r="S1004" s="19"/>
      <c r="T1004" s="19"/>
      <c r="U1004" s="19"/>
      <c r="V1004" s="19"/>
      <c r="W1004" s="19"/>
      <c r="X1004" s="19"/>
      <c r="Y1004" s="19"/>
      <c r="Z1004" s="19"/>
      <c r="AA1004" s="19"/>
      <c r="AB1004" s="19"/>
    </row>
    <row r="1005" spans="1:28" ht="13" x14ac:dyDescent="0.15">
      <c r="A1005" s="19"/>
      <c r="B1005" s="19"/>
      <c r="C1005" s="19"/>
      <c r="D1005" s="19"/>
      <c r="E1005" s="16"/>
      <c r="F1005" s="16"/>
      <c r="G1005" s="16"/>
      <c r="H1005" s="16"/>
      <c r="I1005" s="16"/>
      <c r="J1005" s="16"/>
      <c r="K1005" s="16"/>
      <c r="L1005" s="19"/>
      <c r="M1005" s="19"/>
      <c r="N1005" s="19"/>
      <c r="O1005" s="19"/>
      <c r="P1005" s="19"/>
      <c r="Q1005" s="19"/>
      <c r="R1005" s="19"/>
      <c r="S1005" s="19"/>
      <c r="T1005" s="19"/>
      <c r="U1005" s="19"/>
      <c r="V1005" s="19"/>
      <c r="W1005" s="19"/>
      <c r="X1005" s="19"/>
      <c r="Y1005" s="19"/>
      <c r="Z1005" s="19"/>
      <c r="AA1005" s="19"/>
      <c r="AB1005" s="19"/>
    </row>
    <row r="1006" spans="1:28" ht="13" x14ac:dyDescent="0.15">
      <c r="A1006" s="19"/>
      <c r="B1006" s="19"/>
      <c r="C1006" s="19"/>
      <c r="D1006" s="19"/>
      <c r="E1006" s="16"/>
      <c r="F1006" s="16"/>
      <c r="G1006" s="16"/>
      <c r="H1006" s="16"/>
      <c r="I1006" s="16"/>
      <c r="J1006" s="16"/>
      <c r="K1006" s="16"/>
      <c r="L1006" s="19"/>
      <c r="M1006" s="19"/>
      <c r="N1006" s="19"/>
      <c r="O1006" s="19"/>
      <c r="P1006" s="19"/>
      <c r="Q1006" s="19"/>
      <c r="R1006" s="19"/>
      <c r="S1006" s="19"/>
      <c r="T1006" s="19"/>
      <c r="U1006" s="19"/>
      <c r="V1006" s="19"/>
      <c r="W1006" s="19"/>
      <c r="X1006" s="19"/>
      <c r="Y1006" s="19"/>
      <c r="Z1006" s="19"/>
      <c r="AA1006" s="19"/>
      <c r="AB1006" s="19"/>
    </row>
    <row r="1007" spans="1:28" ht="13" x14ac:dyDescent="0.15">
      <c r="A1007" s="19"/>
      <c r="B1007" s="19"/>
      <c r="C1007" s="19"/>
      <c r="D1007" s="19"/>
      <c r="E1007" s="16"/>
      <c r="F1007" s="16"/>
      <c r="G1007" s="16"/>
      <c r="H1007" s="16"/>
      <c r="I1007" s="16"/>
      <c r="J1007" s="16"/>
      <c r="K1007" s="16"/>
      <c r="L1007" s="19"/>
      <c r="M1007" s="19"/>
      <c r="N1007" s="19"/>
      <c r="O1007" s="19"/>
      <c r="P1007" s="19"/>
      <c r="Q1007" s="19"/>
      <c r="R1007" s="19"/>
      <c r="S1007" s="19"/>
      <c r="T1007" s="19"/>
      <c r="U1007" s="19"/>
      <c r="V1007" s="19"/>
      <c r="W1007" s="19"/>
      <c r="X1007" s="19"/>
      <c r="Y1007" s="19"/>
      <c r="Z1007" s="19"/>
      <c r="AA1007" s="19"/>
      <c r="AB1007" s="19"/>
    </row>
    <row r="1008" spans="1:28" ht="13" x14ac:dyDescent="0.15">
      <c r="A1008" s="19"/>
      <c r="B1008" s="19"/>
      <c r="C1008" s="19"/>
      <c r="D1008" s="19"/>
      <c r="E1008" s="16"/>
      <c r="F1008" s="16"/>
      <c r="G1008" s="16"/>
      <c r="H1008" s="16"/>
      <c r="I1008" s="16"/>
      <c r="J1008" s="16"/>
      <c r="K1008" s="16"/>
      <c r="L1008" s="19"/>
      <c r="M1008" s="19"/>
      <c r="N1008" s="19"/>
      <c r="O1008" s="19"/>
      <c r="P1008" s="19"/>
      <c r="Q1008" s="19"/>
      <c r="R1008" s="19"/>
      <c r="S1008" s="19"/>
      <c r="T1008" s="19"/>
      <c r="U1008" s="19"/>
      <c r="V1008" s="19"/>
      <c r="W1008" s="19"/>
      <c r="X1008" s="19"/>
      <c r="Y1008" s="19"/>
      <c r="Z1008" s="19"/>
      <c r="AA1008" s="19"/>
      <c r="AB1008" s="19"/>
    </row>
    <row r="1009" spans="1:28" ht="13" x14ac:dyDescent="0.15">
      <c r="A1009" s="19"/>
      <c r="B1009" s="19"/>
      <c r="C1009" s="19"/>
      <c r="D1009" s="19"/>
      <c r="E1009" s="16"/>
      <c r="F1009" s="16"/>
      <c r="G1009" s="16"/>
      <c r="H1009" s="16"/>
      <c r="I1009" s="16"/>
      <c r="J1009" s="16"/>
      <c r="K1009" s="16"/>
      <c r="L1009" s="19"/>
      <c r="M1009" s="19"/>
      <c r="N1009" s="19"/>
      <c r="O1009" s="19"/>
      <c r="P1009" s="19"/>
      <c r="Q1009" s="19"/>
      <c r="R1009" s="19"/>
      <c r="S1009" s="19"/>
      <c r="T1009" s="19"/>
      <c r="U1009" s="19"/>
      <c r="V1009" s="19"/>
      <c r="W1009" s="19"/>
      <c r="X1009" s="19"/>
      <c r="Y1009" s="19"/>
      <c r="Z1009" s="19"/>
      <c r="AA1009" s="19"/>
      <c r="AB1009" s="19"/>
    </row>
    <row r="1010" spans="1:28" ht="13" x14ac:dyDescent="0.15">
      <c r="A1010" s="19"/>
      <c r="B1010" s="19"/>
      <c r="C1010" s="19"/>
      <c r="D1010" s="19"/>
      <c r="E1010" s="16"/>
      <c r="F1010" s="16"/>
      <c r="G1010" s="16"/>
      <c r="H1010" s="16"/>
      <c r="I1010" s="16"/>
      <c r="J1010" s="16"/>
      <c r="K1010" s="16"/>
      <c r="L1010" s="19"/>
      <c r="M1010" s="19"/>
      <c r="N1010" s="19"/>
      <c r="O1010" s="19"/>
      <c r="P1010" s="19"/>
      <c r="Q1010" s="19"/>
      <c r="R1010" s="19"/>
      <c r="S1010" s="19"/>
      <c r="T1010" s="19"/>
      <c r="U1010" s="19"/>
      <c r="V1010" s="19"/>
      <c r="W1010" s="19"/>
      <c r="X1010" s="19"/>
      <c r="Y1010" s="19"/>
      <c r="Z1010" s="19"/>
      <c r="AA1010" s="19"/>
      <c r="AB1010" s="19"/>
    </row>
    <row r="1011" spans="1:28" ht="13" x14ac:dyDescent="0.15">
      <c r="A1011" s="19"/>
      <c r="B1011" s="19"/>
      <c r="C1011" s="19"/>
      <c r="D1011" s="19"/>
      <c r="E1011" s="16"/>
      <c r="F1011" s="16"/>
      <c r="G1011" s="16"/>
      <c r="H1011" s="16"/>
      <c r="I1011" s="16"/>
      <c r="J1011" s="16"/>
      <c r="K1011" s="16"/>
      <c r="L1011" s="19"/>
      <c r="M1011" s="19"/>
      <c r="N1011" s="19"/>
      <c r="O1011" s="19"/>
      <c r="P1011" s="19"/>
      <c r="Q1011" s="19"/>
      <c r="R1011" s="19"/>
      <c r="S1011" s="19"/>
      <c r="T1011" s="19"/>
      <c r="U1011" s="19"/>
      <c r="V1011" s="19"/>
      <c r="W1011" s="19"/>
      <c r="X1011" s="19"/>
      <c r="Y1011" s="19"/>
      <c r="Z1011" s="19"/>
      <c r="AA1011" s="19"/>
      <c r="AB1011" s="19"/>
    </row>
    <row r="1012" spans="1:28" ht="13" x14ac:dyDescent="0.15">
      <c r="A1012" s="19"/>
      <c r="B1012" s="19"/>
      <c r="C1012" s="19"/>
      <c r="D1012" s="19"/>
      <c r="E1012" s="16"/>
      <c r="F1012" s="16"/>
      <c r="G1012" s="16"/>
      <c r="H1012" s="16"/>
      <c r="I1012" s="16"/>
      <c r="J1012" s="16"/>
      <c r="K1012" s="16"/>
      <c r="L1012" s="19"/>
      <c r="M1012" s="19"/>
      <c r="N1012" s="19"/>
      <c r="O1012" s="19"/>
      <c r="P1012" s="19"/>
      <c r="Q1012" s="19"/>
      <c r="R1012" s="19"/>
      <c r="S1012" s="19"/>
      <c r="T1012" s="19"/>
      <c r="U1012" s="19"/>
      <c r="V1012" s="19"/>
      <c r="W1012" s="19"/>
      <c r="X1012" s="19"/>
      <c r="Y1012" s="19"/>
      <c r="Z1012" s="19"/>
      <c r="AA1012" s="19"/>
      <c r="AB1012" s="19"/>
    </row>
    <row r="1013" spans="1:28" ht="13" x14ac:dyDescent="0.15">
      <c r="A1013" s="19"/>
      <c r="B1013" s="19"/>
      <c r="C1013" s="19"/>
      <c r="D1013" s="19"/>
      <c r="E1013" s="16"/>
      <c r="F1013" s="16"/>
      <c r="G1013" s="16"/>
      <c r="H1013" s="16"/>
      <c r="I1013" s="16"/>
      <c r="J1013" s="16"/>
      <c r="K1013" s="16"/>
      <c r="L1013" s="19"/>
      <c r="M1013" s="19"/>
      <c r="N1013" s="19"/>
      <c r="O1013" s="19"/>
      <c r="P1013" s="19"/>
      <c r="Q1013" s="19"/>
      <c r="R1013" s="19"/>
      <c r="S1013" s="19"/>
      <c r="T1013" s="19"/>
      <c r="U1013" s="19"/>
      <c r="V1013" s="19"/>
      <c r="W1013" s="19"/>
      <c r="X1013" s="19"/>
      <c r="Y1013" s="19"/>
      <c r="Z1013" s="19"/>
      <c r="AA1013" s="19"/>
      <c r="AB1013" s="19"/>
    </row>
    <row r="1014" spans="1:28" ht="13" x14ac:dyDescent="0.15">
      <c r="A1014" s="19"/>
      <c r="B1014" s="19"/>
      <c r="C1014" s="19"/>
      <c r="D1014" s="19"/>
      <c r="E1014" s="16"/>
      <c r="F1014" s="16"/>
      <c r="G1014" s="16"/>
      <c r="H1014" s="16"/>
      <c r="I1014" s="16"/>
      <c r="J1014" s="16"/>
      <c r="K1014" s="16"/>
      <c r="L1014" s="19"/>
      <c r="M1014" s="19"/>
      <c r="N1014" s="19"/>
      <c r="O1014" s="19"/>
      <c r="P1014" s="19"/>
      <c r="Q1014" s="19"/>
      <c r="R1014" s="19"/>
      <c r="S1014" s="19"/>
      <c r="T1014" s="19"/>
      <c r="U1014" s="19"/>
      <c r="V1014" s="19"/>
      <c r="W1014" s="19"/>
      <c r="X1014" s="19"/>
      <c r="Y1014" s="19"/>
      <c r="Z1014" s="19"/>
      <c r="AA1014" s="19"/>
      <c r="AB1014" s="19"/>
    </row>
    <row r="1015" spans="1:28" ht="13" x14ac:dyDescent="0.15">
      <c r="A1015" s="19"/>
      <c r="B1015" s="19"/>
      <c r="C1015" s="19"/>
      <c r="D1015" s="19"/>
      <c r="E1015" s="16"/>
      <c r="F1015" s="16"/>
      <c r="G1015" s="16"/>
      <c r="H1015" s="16"/>
      <c r="I1015" s="16"/>
      <c r="J1015" s="16"/>
      <c r="K1015" s="16"/>
      <c r="L1015" s="19"/>
      <c r="M1015" s="19"/>
      <c r="N1015" s="19"/>
      <c r="O1015" s="19"/>
      <c r="P1015" s="19"/>
      <c r="Q1015" s="19"/>
      <c r="R1015" s="19"/>
      <c r="S1015" s="19"/>
      <c r="T1015" s="19"/>
      <c r="U1015" s="19"/>
      <c r="V1015" s="19"/>
      <c r="W1015" s="19"/>
      <c r="X1015" s="19"/>
      <c r="Y1015" s="19"/>
      <c r="Z1015" s="19"/>
      <c r="AA1015" s="19"/>
      <c r="AB1015" s="19"/>
    </row>
    <row r="1016" spans="1:28" ht="13" x14ac:dyDescent="0.15">
      <c r="A1016" s="19"/>
      <c r="B1016" s="19"/>
      <c r="C1016" s="19"/>
      <c r="D1016" s="19"/>
      <c r="E1016" s="16"/>
      <c r="F1016" s="16"/>
      <c r="G1016" s="16"/>
      <c r="H1016" s="16"/>
      <c r="I1016" s="16"/>
      <c r="J1016" s="16"/>
      <c r="K1016" s="16"/>
      <c r="L1016" s="19"/>
      <c r="M1016" s="19"/>
      <c r="N1016" s="19"/>
      <c r="O1016" s="19"/>
      <c r="P1016" s="19"/>
      <c r="Q1016" s="19"/>
      <c r="R1016" s="19"/>
      <c r="S1016" s="19"/>
      <c r="T1016" s="19"/>
      <c r="U1016" s="19"/>
      <c r="V1016" s="19"/>
      <c r="W1016" s="19"/>
      <c r="X1016" s="19"/>
      <c r="Y1016" s="19"/>
      <c r="Z1016" s="19"/>
      <c r="AA1016" s="19"/>
      <c r="AB1016" s="19"/>
    </row>
    <row r="1017" spans="1:28" ht="13" x14ac:dyDescent="0.15">
      <c r="A1017" s="19"/>
      <c r="B1017" s="19"/>
      <c r="C1017" s="19"/>
      <c r="D1017" s="19"/>
      <c r="E1017" s="16"/>
      <c r="F1017" s="16"/>
      <c r="G1017" s="16"/>
      <c r="H1017" s="16"/>
      <c r="I1017" s="16"/>
      <c r="J1017" s="16"/>
      <c r="K1017" s="16"/>
      <c r="L1017" s="19"/>
      <c r="M1017" s="19"/>
      <c r="N1017" s="19"/>
      <c r="O1017" s="19"/>
      <c r="P1017" s="19"/>
      <c r="Q1017" s="19"/>
      <c r="R1017" s="19"/>
      <c r="S1017" s="19"/>
      <c r="T1017" s="19"/>
      <c r="U1017" s="19"/>
      <c r="V1017" s="19"/>
      <c r="W1017" s="19"/>
      <c r="X1017" s="19"/>
      <c r="Y1017" s="19"/>
      <c r="Z1017" s="19"/>
      <c r="AA1017" s="19"/>
      <c r="AB1017" s="19"/>
    </row>
    <row r="1018" spans="1:28" ht="13" x14ac:dyDescent="0.15">
      <c r="A1018" s="19"/>
      <c r="B1018" s="19"/>
      <c r="C1018" s="19"/>
      <c r="D1018" s="19"/>
      <c r="E1018" s="16"/>
      <c r="F1018" s="16"/>
      <c r="G1018" s="16"/>
      <c r="H1018" s="16"/>
      <c r="I1018" s="16"/>
      <c r="J1018" s="16"/>
      <c r="K1018" s="16"/>
      <c r="L1018" s="19"/>
      <c r="M1018" s="19"/>
      <c r="N1018" s="19"/>
      <c r="O1018" s="19"/>
      <c r="P1018" s="19"/>
      <c r="Q1018" s="19"/>
      <c r="R1018" s="19"/>
      <c r="S1018" s="19"/>
      <c r="T1018" s="19"/>
      <c r="U1018" s="19"/>
      <c r="V1018" s="19"/>
      <c r="W1018" s="19"/>
      <c r="X1018" s="19"/>
      <c r="Y1018" s="19"/>
      <c r="Z1018" s="19"/>
      <c r="AA1018" s="19"/>
      <c r="AB1018" s="19"/>
    </row>
    <row r="1019" spans="1:28" ht="13" x14ac:dyDescent="0.15">
      <c r="A1019" s="19"/>
      <c r="B1019" s="19"/>
      <c r="C1019" s="19"/>
      <c r="D1019" s="19"/>
      <c r="E1019" s="16"/>
      <c r="F1019" s="16"/>
      <c r="G1019" s="16"/>
      <c r="H1019" s="16"/>
      <c r="I1019" s="16"/>
      <c r="J1019" s="16"/>
      <c r="K1019" s="16"/>
      <c r="L1019" s="19"/>
      <c r="M1019" s="19"/>
      <c r="N1019" s="19"/>
      <c r="O1019" s="19"/>
      <c r="P1019" s="19"/>
      <c r="Q1019" s="19"/>
      <c r="R1019" s="19"/>
      <c r="S1019" s="19"/>
      <c r="T1019" s="19"/>
      <c r="U1019" s="19"/>
      <c r="V1019" s="19"/>
      <c r="W1019" s="19"/>
      <c r="X1019" s="19"/>
      <c r="Y1019" s="19"/>
      <c r="Z1019" s="19"/>
      <c r="AA1019" s="19"/>
      <c r="AB1019" s="19"/>
    </row>
    <row r="1020" spans="1:28" ht="13" x14ac:dyDescent="0.15">
      <c r="A1020" s="19"/>
      <c r="B1020" s="19"/>
      <c r="C1020" s="19"/>
      <c r="D1020" s="19"/>
      <c r="E1020" s="16"/>
      <c r="F1020" s="16"/>
      <c r="G1020" s="16"/>
      <c r="H1020" s="16"/>
      <c r="I1020" s="16"/>
      <c r="J1020" s="16"/>
      <c r="K1020" s="16"/>
      <c r="L1020" s="19"/>
      <c r="M1020" s="19"/>
      <c r="N1020" s="19"/>
      <c r="O1020" s="19"/>
      <c r="P1020" s="19"/>
      <c r="Q1020" s="19"/>
      <c r="R1020" s="19"/>
      <c r="S1020" s="19"/>
      <c r="T1020" s="19"/>
      <c r="U1020" s="19"/>
      <c r="V1020" s="19"/>
      <c r="W1020" s="19"/>
      <c r="X1020" s="19"/>
      <c r="Y1020" s="19"/>
      <c r="Z1020" s="19"/>
      <c r="AA1020" s="19"/>
      <c r="AB1020" s="19"/>
    </row>
    <row r="1021" spans="1:28" ht="13" x14ac:dyDescent="0.15">
      <c r="A1021" s="19"/>
      <c r="B1021" s="19"/>
      <c r="C1021" s="19"/>
      <c r="D1021" s="19"/>
      <c r="E1021" s="16"/>
      <c r="F1021" s="16"/>
      <c r="G1021" s="16"/>
      <c r="H1021" s="16"/>
      <c r="I1021" s="16"/>
      <c r="J1021" s="16"/>
      <c r="K1021" s="16"/>
      <c r="L1021" s="19"/>
      <c r="M1021" s="19"/>
      <c r="N1021" s="19"/>
      <c r="O1021" s="19"/>
      <c r="P1021" s="19"/>
      <c r="Q1021" s="19"/>
      <c r="R1021" s="19"/>
      <c r="S1021" s="19"/>
      <c r="T1021" s="19"/>
      <c r="U1021" s="19"/>
      <c r="V1021" s="19"/>
      <c r="W1021" s="19"/>
      <c r="X1021" s="19"/>
      <c r="Y1021" s="19"/>
      <c r="Z1021" s="19"/>
      <c r="AA1021" s="19"/>
      <c r="AB1021" s="19"/>
    </row>
    <row r="1022" spans="1:28" ht="13" x14ac:dyDescent="0.15">
      <c r="A1022" s="19"/>
      <c r="B1022" s="19"/>
      <c r="C1022" s="19"/>
      <c r="D1022" s="19"/>
      <c r="E1022" s="16"/>
      <c r="F1022" s="16"/>
      <c r="G1022" s="16"/>
      <c r="H1022" s="16"/>
      <c r="I1022" s="16"/>
      <c r="J1022" s="16"/>
      <c r="K1022" s="16"/>
      <c r="L1022" s="19"/>
      <c r="M1022" s="19"/>
      <c r="N1022" s="19"/>
      <c r="O1022" s="19"/>
      <c r="P1022" s="19"/>
      <c r="Q1022" s="19"/>
      <c r="R1022" s="19"/>
      <c r="S1022" s="19"/>
      <c r="T1022" s="19"/>
      <c r="U1022" s="19"/>
      <c r="V1022" s="19"/>
      <c r="W1022" s="19"/>
      <c r="X1022" s="19"/>
      <c r="Y1022" s="19"/>
      <c r="Z1022" s="19"/>
      <c r="AA1022" s="19"/>
      <c r="AB1022" s="19"/>
    </row>
    <row r="1023" spans="1:28" ht="13" x14ac:dyDescent="0.15">
      <c r="A1023" s="19"/>
      <c r="B1023" s="19"/>
      <c r="C1023" s="19"/>
      <c r="D1023" s="19"/>
      <c r="E1023" s="16"/>
      <c r="F1023" s="16"/>
      <c r="G1023" s="16"/>
      <c r="H1023" s="16"/>
      <c r="I1023" s="16"/>
      <c r="J1023" s="16"/>
      <c r="K1023" s="16"/>
      <c r="L1023" s="19"/>
      <c r="M1023" s="19"/>
      <c r="N1023" s="19"/>
      <c r="O1023" s="19"/>
      <c r="P1023" s="19"/>
      <c r="Q1023" s="19"/>
      <c r="R1023" s="19"/>
      <c r="S1023" s="19"/>
      <c r="T1023" s="19"/>
      <c r="U1023" s="19"/>
      <c r="V1023" s="19"/>
      <c r="W1023" s="19"/>
      <c r="X1023" s="19"/>
      <c r="Y1023" s="19"/>
      <c r="Z1023" s="19"/>
      <c r="AA1023" s="19"/>
      <c r="AB1023" s="19"/>
    </row>
    <row r="1024" spans="1:28" ht="13" x14ac:dyDescent="0.15">
      <c r="A1024" s="19"/>
      <c r="B1024" s="19"/>
      <c r="C1024" s="19"/>
      <c r="D1024" s="19"/>
      <c r="E1024" s="16"/>
      <c r="F1024" s="16"/>
      <c r="G1024" s="16"/>
      <c r="H1024" s="16"/>
      <c r="I1024" s="16"/>
      <c r="J1024" s="16"/>
      <c r="K1024" s="16"/>
      <c r="L1024" s="19"/>
      <c r="M1024" s="19"/>
      <c r="N1024" s="19"/>
      <c r="O1024" s="19"/>
      <c r="P1024" s="19"/>
      <c r="Q1024" s="19"/>
      <c r="R1024" s="19"/>
      <c r="S1024" s="19"/>
      <c r="T1024" s="19"/>
      <c r="U1024" s="19"/>
      <c r="V1024" s="19"/>
      <c r="W1024" s="19"/>
      <c r="X1024" s="19"/>
      <c r="Y1024" s="19"/>
      <c r="Z1024" s="19"/>
      <c r="AA1024" s="19"/>
      <c r="AB1024" s="19"/>
    </row>
    <row r="1025" spans="1:28" ht="13" x14ac:dyDescent="0.15">
      <c r="A1025" s="19"/>
      <c r="B1025" s="19"/>
      <c r="C1025" s="19"/>
      <c r="D1025" s="19"/>
      <c r="E1025" s="16"/>
      <c r="F1025" s="16"/>
      <c r="G1025" s="16"/>
      <c r="H1025" s="16"/>
      <c r="I1025" s="16"/>
      <c r="J1025" s="16"/>
      <c r="K1025" s="16"/>
      <c r="L1025" s="19"/>
      <c r="M1025" s="19"/>
      <c r="N1025" s="19"/>
      <c r="O1025" s="19"/>
      <c r="P1025" s="19"/>
      <c r="Q1025" s="19"/>
      <c r="R1025" s="19"/>
      <c r="S1025" s="19"/>
      <c r="T1025" s="19"/>
      <c r="U1025" s="19"/>
      <c r="V1025" s="19"/>
      <c r="W1025" s="19"/>
      <c r="X1025" s="19"/>
      <c r="Y1025" s="19"/>
      <c r="Z1025" s="19"/>
      <c r="AA1025" s="19"/>
      <c r="AB1025" s="19"/>
    </row>
    <row r="1026" spans="1:28" ht="13" x14ac:dyDescent="0.15">
      <c r="A1026" s="19"/>
      <c r="B1026" s="19"/>
      <c r="C1026" s="19"/>
      <c r="D1026" s="19"/>
      <c r="E1026" s="16"/>
      <c r="F1026" s="16"/>
      <c r="G1026" s="16"/>
      <c r="H1026" s="16"/>
      <c r="I1026" s="16"/>
      <c r="J1026" s="16"/>
      <c r="K1026" s="16"/>
      <c r="L1026" s="19"/>
      <c r="M1026" s="19"/>
      <c r="N1026" s="19"/>
      <c r="O1026" s="19"/>
      <c r="P1026" s="19"/>
      <c r="Q1026" s="19"/>
      <c r="R1026" s="19"/>
      <c r="S1026" s="19"/>
      <c r="T1026" s="19"/>
      <c r="U1026" s="19"/>
      <c r="V1026" s="19"/>
      <c r="W1026" s="19"/>
      <c r="X1026" s="19"/>
      <c r="Y1026" s="19"/>
      <c r="Z1026" s="19"/>
      <c r="AA1026" s="19"/>
      <c r="AB1026" s="19"/>
    </row>
    <row r="1027" spans="1:28" ht="13" x14ac:dyDescent="0.15">
      <c r="A1027" s="19"/>
      <c r="B1027" s="19"/>
      <c r="C1027" s="19"/>
      <c r="D1027" s="19"/>
      <c r="E1027" s="16"/>
      <c r="F1027" s="16"/>
      <c r="G1027" s="16"/>
      <c r="H1027" s="16"/>
      <c r="I1027" s="16"/>
      <c r="J1027" s="16"/>
      <c r="K1027" s="16"/>
      <c r="L1027" s="19"/>
      <c r="M1027" s="19"/>
      <c r="N1027" s="19"/>
      <c r="O1027" s="19"/>
      <c r="P1027" s="19"/>
      <c r="Q1027" s="19"/>
      <c r="R1027" s="19"/>
      <c r="S1027" s="19"/>
      <c r="T1027" s="19"/>
      <c r="U1027" s="19"/>
      <c r="V1027" s="19"/>
      <c r="W1027" s="19"/>
      <c r="X1027" s="19"/>
      <c r="Y1027" s="19"/>
      <c r="Z1027" s="19"/>
      <c r="AA1027" s="19"/>
      <c r="AB1027" s="19"/>
    </row>
  </sheetData>
  <autoFilter ref="A1:M79"/>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outlinePr summaryBelow="0" summaryRight="0"/>
  </sheetPr>
  <dimension ref="A1:K254"/>
  <sheetViews>
    <sheetView topLeftCell="A90" workbookViewId="0">
      <selection activeCell="B21" sqref="B21"/>
    </sheetView>
  </sheetViews>
  <sheetFormatPr baseColWidth="10" defaultColWidth="14.5" defaultRowHeight="15.75" customHeight="1" x14ac:dyDescent="0.15"/>
  <cols>
    <col min="1" max="1" width="9.5" customWidth="1"/>
    <col min="2" max="2" width="29.6640625" customWidth="1"/>
    <col min="3" max="3" width="11.5" customWidth="1"/>
  </cols>
  <sheetData>
    <row r="1" spans="1:11" ht="15.75" customHeight="1" x14ac:dyDescent="0.15">
      <c r="A1" s="2" t="s">
        <v>5</v>
      </c>
      <c r="B1" s="2" t="s">
        <v>10</v>
      </c>
      <c r="C1" s="2" t="s">
        <v>189</v>
      </c>
    </row>
    <row r="2" spans="1:11" ht="15.75" customHeight="1" x14ac:dyDescent="0.15">
      <c r="A2" s="7">
        <v>1001</v>
      </c>
      <c r="B2" s="7" t="str">
        <f t="array" ref="B2">INDEX(Productos!$A:B,MATCH($A2,Productos!$A:$A),COLUMN(B2))</f>
        <v>Arroz grano corto</v>
      </c>
      <c r="C2" s="7">
        <v>1</v>
      </c>
      <c r="E2" s="23" t="s">
        <v>189</v>
      </c>
      <c r="F2" s="23" t="s">
        <v>190</v>
      </c>
      <c r="G2">
        <v>1002</v>
      </c>
      <c r="H2" t="s">
        <v>35</v>
      </c>
      <c r="I2">
        <v>2</v>
      </c>
      <c r="J2">
        <f t="shared" ref="J2:J43" ca="1" si="0">RANDBETWEEN(1,14)</f>
        <v>10</v>
      </c>
      <c r="K2" s="23" t="s">
        <v>191</v>
      </c>
    </row>
    <row r="3" spans="1:11" ht="15.75" customHeight="1" x14ac:dyDescent="0.15">
      <c r="A3" s="7">
        <v>1001</v>
      </c>
      <c r="B3" s="7" t="str">
        <f t="array" ref="B3">INDEX(Productos!$A:B,MATCH($A3,Productos!$A:$A),COLUMN(B3))</f>
        <v>Arroz grano corto</v>
      </c>
      <c r="C3" s="7">
        <v>2</v>
      </c>
      <c r="E3" s="23">
        <v>1</v>
      </c>
      <c r="F3">
        <f t="shared" ref="F3:F16" si="1">COUNTIF(C2:C113,E3)</f>
        <v>8</v>
      </c>
      <c r="G3">
        <v>1002</v>
      </c>
      <c r="H3" t="s">
        <v>35</v>
      </c>
      <c r="I3">
        <v>4</v>
      </c>
      <c r="J3">
        <f t="shared" ca="1" si="0"/>
        <v>4</v>
      </c>
      <c r="K3" s="23" t="s">
        <v>191</v>
      </c>
    </row>
    <row r="4" spans="1:11" ht="15.75" customHeight="1" x14ac:dyDescent="0.15">
      <c r="A4" s="7">
        <v>1001</v>
      </c>
      <c r="B4" s="7" t="str">
        <f t="array" ref="B4">INDEX(Productos!$A:B,MATCH($A4,Productos!$A:$A),COLUMN(B4))</f>
        <v>Arroz grano corto</v>
      </c>
      <c r="C4" s="7">
        <v>3</v>
      </c>
      <c r="E4" s="23">
        <v>2</v>
      </c>
      <c r="F4">
        <f t="shared" si="1"/>
        <v>8</v>
      </c>
      <c r="G4">
        <v>1002</v>
      </c>
      <c r="H4" t="s">
        <v>35</v>
      </c>
      <c r="I4">
        <v>9</v>
      </c>
      <c r="J4">
        <f t="shared" ca="1" si="0"/>
        <v>14</v>
      </c>
      <c r="K4" s="23" t="s">
        <v>191</v>
      </c>
    </row>
    <row r="5" spans="1:11" ht="15.75" customHeight="1" x14ac:dyDescent="0.15">
      <c r="A5" s="7">
        <v>1001</v>
      </c>
      <c r="B5" s="7" t="str">
        <f t="array" ref="B5">INDEX(Productos!$A:B,MATCH($A5,Productos!$A:$A),COLUMN(B5))</f>
        <v>Arroz grano corto</v>
      </c>
      <c r="C5" s="7">
        <v>4</v>
      </c>
      <c r="E5" s="23">
        <v>3</v>
      </c>
      <c r="F5">
        <f t="shared" si="1"/>
        <v>8</v>
      </c>
      <c r="G5">
        <v>1003</v>
      </c>
      <c r="H5" t="s">
        <v>37</v>
      </c>
      <c r="I5">
        <v>8</v>
      </c>
      <c r="J5" s="25">
        <f t="shared" ca="1" si="0"/>
        <v>3</v>
      </c>
      <c r="K5" s="23" t="s">
        <v>191</v>
      </c>
    </row>
    <row r="6" spans="1:11" ht="15.75" customHeight="1" x14ac:dyDescent="0.15">
      <c r="A6" s="7">
        <v>1001</v>
      </c>
      <c r="B6" s="7" t="str">
        <f t="array" ref="B6">INDEX(Productos!$A:B,MATCH($A6,Productos!$A:$A),COLUMN(B6))</f>
        <v>Arroz grano corto</v>
      </c>
      <c r="C6" s="7">
        <v>5</v>
      </c>
      <c r="E6" s="23">
        <v>4</v>
      </c>
      <c r="F6">
        <f t="shared" si="1"/>
        <v>8</v>
      </c>
      <c r="G6">
        <v>1003</v>
      </c>
      <c r="H6" t="s">
        <v>37</v>
      </c>
      <c r="I6">
        <v>13</v>
      </c>
      <c r="J6" s="25">
        <f t="shared" ca="1" si="0"/>
        <v>4</v>
      </c>
      <c r="K6" s="23" t="s">
        <v>191</v>
      </c>
    </row>
    <row r="7" spans="1:11" ht="15.75" customHeight="1" x14ac:dyDescent="0.15">
      <c r="A7" s="7">
        <v>1001</v>
      </c>
      <c r="B7" s="7" t="str">
        <f t="array" ref="B7">INDEX(Productos!$A:B,MATCH($A7,Productos!$A:$A),COLUMN(B7))</f>
        <v>Arroz grano corto</v>
      </c>
      <c r="C7" s="7">
        <v>6</v>
      </c>
      <c r="E7" s="23">
        <v>5</v>
      </c>
      <c r="F7">
        <f t="shared" si="1"/>
        <v>8</v>
      </c>
      <c r="G7">
        <v>1003</v>
      </c>
      <c r="H7" t="s">
        <v>37</v>
      </c>
      <c r="I7">
        <v>14</v>
      </c>
      <c r="J7" s="25">
        <f t="shared" ca="1" si="0"/>
        <v>13</v>
      </c>
      <c r="K7" s="23" t="s">
        <v>191</v>
      </c>
    </row>
    <row r="8" spans="1:11" ht="15.75" customHeight="1" x14ac:dyDescent="0.15">
      <c r="A8" s="7">
        <v>1001</v>
      </c>
      <c r="B8" s="7" t="str">
        <f t="array" ref="B8">INDEX(Productos!$A:B,MATCH($A8,Productos!$A:$A),COLUMN(B8))</f>
        <v>Arroz grano corto</v>
      </c>
      <c r="C8" s="7">
        <v>7</v>
      </c>
      <c r="E8" s="23">
        <v>6</v>
      </c>
      <c r="F8">
        <f t="shared" si="1"/>
        <v>8</v>
      </c>
      <c r="G8">
        <v>1004</v>
      </c>
      <c r="H8" t="s">
        <v>39</v>
      </c>
      <c r="I8">
        <v>9</v>
      </c>
      <c r="J8" s="25">
        <f t="shared" ca="1" si="0"/>
        <v>10</v>
      </c>
      <c r="K8" s="23" t="s">
        <v>191</v>
      </c>
    </row>
    <row r="9" spans="1:11" ht="15.75" customHeight="1" x14ac:dyDescent="0.15">
      <c r="A9" s="7">
        <v>1001</v>
      </c>
      <c r="B9" s="7" t="str">
        <f t="array" ref="B9">INDEX(Productos!$A:B,MATCH($A9,Productos!$A:$A),COLUMN(B9))</f>
        <v>Arroz grano corto</v>
      </c>
      <c r="C9" s="7">
        <v>8</v>
      </c>
      <c r="E9" s="23">
        <v>7</v>
      </c>
      <c r="F9">
        <f t="shared" si="1"/>
        <v>8</v>
      </c>
      <c r="G9">
        <v>1004</v>
      </c>
      <c r="H9" t="s">
        <v>39</v>
      </c>
      <c r="I9">
        <v>13</v>
      </c>
      <c r="J9" s="25">
        <f t="shared" ca="1" si="0"/>
        <v>2</v>
      </c>
      <c r="K9" s="23" t="s">
        <v>191</v>
      </c>
    </row>
    <row r="10" spans="1:11" ht="15.75" customHeight="1" x14ac:dyDescent="0.15">
      <c r="A10" s="7">
        <v>1001</v>
      </c>
      <c r="B10" s="7" t="str">
        <f t="array" ref="B10">INDEX(Productos!$A:B,MATCH($A10,Productos!$A:$A),COLUMN(B10))</f>
        <v>Arroz grano corto</v>
      </c>
      <c r="C10" s="7">
        <v>9</v>
      </c>
      <c r="E10" s="23">
        <v>8</v>
      </c>
      <c r="F10">
        <f t="shared" si="1"/>
        <v>8</v>
      </c>
      <c r="G10">
        <v>1004</v>
      </c>
      <c r="H10" t="s">
        <v>39</v>
      </c>
      <c r="I10">
        <v>14</v>
      </c>
      <c r="J10" s="25">
        <f t="shared" ca="1" si="0"/>
        <v>12</v>
      </c>
      <c r="K10" s="23" t="s">
        <v>191</v>
      </c>
    </row>
    <row r="11" spans="1:11" ht="15.75" customHeight="1" x14ac:dyDescent="0.15">
      <c r="A11" s="7">
        <v>1001</v>
      </c>
      <c r="B11" s="7" t="str">
        <f t="array" ref="B11">INDEX(Productos!$A:B,MATCH($A11,Productos!$A:$A),COLUMN(B11))</f>
        <v>Arroz grano corto</v>
      </c>
      <c r="C11" s="7">
        <v>10</v>
      </c>
      <c r="E11" s="23">
        <v>9</v>
      </c>
      <c r="F11">
        <f t="shared" si="1"/>
        <v>8</v>
      </c>
      <c r="G11">
        <v>1005</v>
      </c>
      <c r="H11" t="s">
        <v>41</v>
      </c>
      <c r="I11">
        <v>6</v>
      </c>
      <c r="J11" s="25">
        <f t="shared" ca="1" si="0"/>
        <v>2</v>
      </c>
      <c r="K11" s="23" t="s">
        <v>191</v>
      </c>
    </row>
    <row r="12" spans="1:11" ht="15.75" customHeight="1" x14ac:dyDescent="0.15">
      <c r="A12" s="7">
        <v>1001</v>
      </c>
      <c r="B12" s="7" t="str">
        <f t="array" ref="B12">INDEX(Productos!$A:B,MATCH($A12,Productos!$A:$A),COLUMN(B12))</f>
        <v>Arroz grano corto</v>
      </c>
      <c r="C12" s="7">
        <v>11</v>
      </c>
      <c r="E12" s="23">
        <v>10</v>
      </c>
      <c r="F12">
        <f t="shared" si="1"/>
        <v>8</v>
      </c>
      <c r="G12">
        <v>1005</v>
      </c>
      <c r="H12" t="s">
        <v>41</v>
      </c>
      <c r="I12">
        <v>12</v>
      </c>
      <c r="J12" s="25">
        <f t="shared" ca="1" si="0"/>
        <v>2</v>
      </c>
      <c r="K12" s="23" t="s">
        <v>191</v>
      </c>
    </row>
    <row r="13" spans="1:11" ht="15.75" customHeight="1" x14ac:dyDescent="0.15">
      <c r="A13" s="7">
        <v>1001</v>
      </c>
      <c r="B13" s="7" t="str">
        <f t="array" ref="B13">INDEX(Productos!$A:B,MATCH($A13,Productos!$A:$A),COLUMN(B13))</f>
        <v>Arroz grano corto</v>
      </c>
      <c r="C13" s="7">
        <v>12</v>
      </c>
      <c r="E13" s="23">
        <v>11</v>
      </c>
      <c r="F13">
        <f t="shared" si="1"/>
        <v>8</v>
      </c>
      <c r="G13">
        <v>1005</v>
      </c>
      <c r="H13" t="s">
        <v>41</v>
      </c>
      <c r="I13">
        <v>14</v>
      </c>
      <c r="J13" s="25">
        <f t="shared" ca="1" si="0"/>
        <v>2</v>
      </c>
      <c r="K13" s="23" t="s">
        <v>191</v>
      </c>
    </row>
    <row r="14" spans="1:11" ht="15.75" customHeight="1" x14ac:dyDescent="0.15">
      <c r="A14" s="7">
        <v>1001</v>
      </c>
      <c r="B14" s="7" t="str">
        <f t="array" ref="B14">INDEX(Productos!$A:B,MATCH($A14,Productos!$A:$A),COLUMN(B14))</f>
        <v>Arroz grano corto</v>
      </c>
      <c r="C14" s="7">
        <v>13</v>
      </c>
      <c r="E14" s="23">
        <v>12</v>
      </c>
      <c r="F14">
        <f t="shared" si="1"/>
        <v>8</v>
      </c>
      <c r="G14">
        <v>1006</v>
      </c>
      <c r="H14" t="s">
        <v>43</v>
      </c>
      <c r="I14">
        <v>3</v>
      </c>
      <c r="J14" s="25">
        <f t="shared" ca="1" si="0"/>
        <v>13</v>
      </c>
      <c r="K14" s="23" t="s">
        <v>191</v>
      </c>
    </row>
    <row r="15" spans="1:11" ht="15.75" customHeight="1" x14ac:dyDescent="0.15">
      <c r="A15" s="7">
        <v>1001</v>
      </c>
      <c r="B15" s="7" t="str">
        <f t="array" ref="B15">INDEX(Productos!$A:B,MATCH($A15,Productos!$A:$A),COLUMN(B15))</f>
        <v>Arroz grano corto</v>
      </c>
      <c r="C15" s="7">
        <v>14</v>
      </c>
      <c r="E15" s="23">
        <v>13</v>
      </c>
      <c r="F15">
        <f t="shared" si="1"/>
        <v>8</v>
      </c>
      <c r="G15">
        <v>1006</v>
      </c>
      <c r="H15" t="s">
        <v>43</v>
      </c>
      <c r="I15">
        <v>4</v>
      </c>
      <c r="J15" s="25">
        <f t="shared" ca="1" si="0"/>
        <v>2</v>
      </c>
      <c r="K15" s="23" t="s">
        <v>191</v>
      </c>
    </row>
    <row r="16" spans="1:11" ht="15.75" customHeight="1" x14ac:dyDescent="0.15">
      <c r="A16" s="7">
        <v>1002</v>
      </c>
      <c r="B16" s="7" t="str">
        <f t="array" ref="B16">INDEX(Productos!$A:B,MATCH($A16,Productos!$A:$A),COLUMN(B16))</f>
        <v>Vinagre de arroz</v>
      </c>
      <c r="C16" s="7">
        <v>1</v>
      </c>
      <c r="E16" s="23">
        <v>14</v>
      </c>
      <c r="F16">
        <f t="shared" si="1"/>
        <v>8</v>
      </c>
      <c r="G16">
        <v>1006</v>
      </c>
      <c r="H16" t="s">
        <v>43</v>
      </c>
      <c r="I16">
        <v>14</v>
      </c>
      <c r="J16" s="25">
        <f t="shared" ca="1" si="0"/>
        <v>7</v>
      </c>
      <c r="K16" s="23" t="s">
        <v>191</v>
      </c>
    </row>
    <row r="17" spans="1:11" ht="15.75" customHeight="1" x14ac:dyDescent="0.15">
      <c r="A17">
        <v>1002</v>
      </c>
      <c r="B17" s="7" t="str">
        <f t="array" ref="B17">INDEX(Productos!$A:B,MATCH($A17,Productos!$A:$A),COLUMN(B17))</f>
        <v>Vinagre de arroz</v>
      </c>
      <c r="C17">
        <v>2</v>
      </c>
      <c r="G17">
        <v>1007</v>
      </c>
      <c r="H17" t="s">
        <v>45</v>
      </c>
      <c r="I17">
        <v>5</v>
      </c>
      <c r="J17" s="25">
        <f t="shared" ca="1" si="0"/>
        <v>3</v>
      </c>
      <c r="K17" s="23" t="s">
        <v>191</v>
      </c>
    </row>
    <row r="18" spans="1:11" ht="15.75" customHeight="1" x14ac:dyDescent="0.15">
      <c r="A18">
        <v>1002</v>
      </c>
      <c r="B18" s="7" t="str">
        <f t="array" ref="B18">INDEX(Productos!$A:B,MATCH($A18,Productos!$A:$A),COLUMN(B18))</f>
        <v>Vinagre de arroz</v>
      </c>
      <c r="C18" s="23">
        <v>3</v>
      </c>
      <c r="G18">
        <v>1007</v>
      </c>
      <c r="H18" t="s">
        <v>45</v>
      </c>
      <c r="I18">
        <v>7</v>
      </c>
      <c r="J18" s="25">
        <f t="shared" ca="1" si="0"/>
        <v>9</v>
      </c>
      <c r="K18" s="23" t="s">
        <v>191</v>
      </c>
    </row>
    <row r="19" spans="1:11" ht="15.75" customHeight="1" x14ac:dyDescent="0.15">
      <c r="A19" s="7">
        <v>1002</v>
      </c>
      <c r="B19" s="7" t="str">
        <f t="array" ref="B19">INDEX(Productos!$A:B,MATCH($A19,Productos!$A:$A),COLUMN(B19))</f>
        <v>Vinagre de arroz</v>
      </c>
      <c r="C19" s="7">
        <v>6</v>
      </c>
      <c r="G19">
        <v>1007</v>
      </c>
      <c r="H19" t="s">
        <v>45</v>
      </c>
      <c r="I19">
        <v>10</v>
      </c>
      <c r="J19" s="25">
        <f t="shared" ca="1" si="0"/>
        <v>7</v>
      </c>
      <c r="K19" s="23" t="s">
        <v>191</v>
      </c>
    </row>
    <row r="20" spans="1:11" ht="15.75" customHeight="1" x14ac:dyDescent="0.15">
      <c r="A20" s="7">
        <v>1002</v>
      </c>
      <c r="B20" s="7" t="str">
        <f t="array" ref="B20">INDEX(Productos!$A:B,MATCH($A20,Productos!$A:$A),COLUMN(B20))</f>
        <v>Vinagre de arroz</v>
      </c>
      <c r="C20" s="7">
        <v>8</v>
      </c>
      <c r="G20">
        <v>1008</v>
      </c>
      <c r="H20" t="s">
        <v>47</v>
      </c>
      <c r="I20">
        <v>9</v>
      </c>
      <c r="J20" s="25">
        <f t="shared" ca="1" si="0"/>
        <v>4</v>
      </c>
      <c r="K20" s="23" t="s">
        <v>191</v>
      </c>
    </row>
    <row r="21" spans="1:11" ht="15.75" customHeight="1" x14ac:dyDescent="0.15">
      <c r="A21">
        <v>1002</v>
      </c>
      <c r="B21" s="7" t="str">
        <f t="array" ref="B21">INDEX(Productos!$A:B,MATCH($A21,Productos!$A:$A),COLUMN(B21))</f>
        <v>Vinagre de arroz</v>
      </c>
      <c r="C21">
        <v>9</v>
      </c>
      <c r="G21">
        <v>1008</v>
      </c>
      <c r="H21" t="s">
        <v>47</v>
      </c>
      <c r="I21">
        <v>10</v>
      </c>
      <c r="J21" s="25">
        <f t="shared" ca="1" si="0"/>
        <v>14</v>
      </c>
      <c r="K21" s="23" t="s">
        <v>191</v>
      </c>
    </row>
    <row r="22" spans="1:11" ht="15.75" customHeight="1" x14ac:dyDescent="0.15">
      <c r="A22" s="7">
        <v>1003</v>
      </c>
      <c r="B22" s="7" t="str">
        <f t="array" ref="B22">INDEX(Productos!$A:B,MATCH($A22,Productos!$A:$A),COLUMN(B22))</f>
        <v>Azúcar</v>
      </c>
      <c r="C22" s="7">
        <v>6</v>
      </c>
      <c r="G22">
        <v>1008</v>
      </c>
      <c r="H22" t="s">
        <v>47</v>
      </c>
      <c r="I22">
        <v>14</v>
      </c>
      <c r="J22" s="25">
        <f t="shared" ca="1" si="0"/>
        <v>2</v>
      </c>
      <c r="K22" s="23" t="s">
        <v>191</v>
      </c>
    </row>
    <row r="23" spans="1:11" ht="15.75" customHeight="1" x14ac:dyDescent="0.15">
      <c r="A23" s="7">
        <v>1003</v>
      </c>
      <c r="B23" s="7" t="str">
        <f t="array" ref="B23">INDEX(Productos!$A:B,MATCH($A23,Productos!$A:$A),COLUMN(B23))</f>
        <v>Azúcar</v>
      </c>
      <c r="C23" s="7">
        <v>7</v>
      </c>
      <c r="G23">
        <v>1009</v>
      </c>
      <c r="H23" t="s">
        <v>49</v>
      </c>
      <c r="I23">
        <v>4</v>
      </c>
      <c r="J23" s="25">
        <f t="shared" ca="1" si="0"/>
        <v>11</v>
      </c>
      <c r="K23" s="23" t="s">
        <v>191</v>
      </c>
    </row>
    <row r="24" spans="1:11" ht="15.75" customHeight="1" x14ac:dyDescent="0.15">
      <c r="A24">
        <v>1003</v>
      </c>
      <c r="B24" s="7" t="str">
        <f t="array" ref="B24">INDEX(Productos!$A:B,MATCH($A24,Productos!$A:$A),COLUMN(B24))</f>
        <v>Azúcar</v>
      </c>
      <c r="C24">
        <v>8</v>
      </c>
      <c r="G24">
        <v>1009</v>
      </c>
      <c r="H24" t="s">
        <v>49</v>
      </c>
      <c r="I24">
        <v>12</v>
      </c>
      <c r="J24" s="25">
        <f t="shared" ca="1" si="0"/>
        <v>5</v>
      </c>
      <c r="K24" s="23" t="s">
        <v>191</v>
      </c>
    </row>
    <row r="25" spans="1:11" ht="15.75" customHeight="1" x14ac:dyDescent="0.15">
      <c r="A25" s="7">
        <v>1003</v>
      </c>
      <c r="B25" s="7" t="str">
        <f t="array" ref="B25">INDEX(Productos!$A:B,MATCH($A25,Productos!$A:$A),COLUMN(B25))</f>
        <v>Azúcar</v>
      </c>
      <c r="C25" s="7">
        <v>11</v>
      </c>
      <c r="G25">
        <v>1009</v>
      </c>
      <c r="H25" t="s">
        <v>49</v>
      </c>
      <c r="I25">
        <v>14</v>
      </c>
      <c r="J25" s="25">
        <f t="shared" ca="1" si="0"/>
        <v>7</v>
      </c>
      <c r="K25" s="23" t="s">
        <v>191</v>
      </c>
    </row>
    <row r="26" spans="1:11" ht="15.75" customHeight="1" x14ac:dyDescent="0.15">
      <c r="A26">
        <v>1003</v>
      </c>
      <c r="B26" s="7" t="str">
        <f t="array" ref="B26">INDEX(Productos!$A:B,MATCH($A26,Productos!$A:$A),COLUMN(B26))</f>
        <v>Azúcar</v>
      </c>
      <c r="C26" s="23">
        <v>12</v>
      </c>
      <c r="G26">
        <v>1010</v>
      </c>
      <c r="H26" t="s">
        <v>51</v>
      </c>
      <c r="I26">
        <v>1</v>
      </c>
      <c r="J26" s="25">
        <f t="shared" ca="1" si="0"/>
        <v>4</v>
      </c>
      <c r="K26" s="23" t="s">
        <v>191</v>
      </c>
    </row>
    <row r="27" spans="1:11" ht="15.75" customHeight="1" x14ac:dyDescent="0.15">
      <c r="A27">
        <v>1003</v>
      </c>
      <c r="B27" s="7" t="str">
        <f t="array" ref="B27">INDEX(Productos!$A:B,MATCH($A27,Productos!$A:$A),COLUMN(B27))</f>
        <v>Azúcar</v>
      </c>
      <c r="C27">
        <v>13</v>
      </c>
      <c r="G27">
        <v>1010</v>
      </c>
      <c r="H27" t="s">
        <v>51</v>
      </c>
      <c r="I27">
        <v>10</v>
      </c>
      <c r="J27" s="25">
        <f t="shared" ca="1" si="0"/>
        <v>14</v>
      </c>
      <c r="K27" s="23" t="s">
        <v>191</v>
      </c>
    </row>
    <row r="28" spans="1:11" ht="15.75" customHeight="1" x14ac:dyDescent="0.15">
      <c r="A28" s="7">
        <v>1004</v>
      </c>
      <c r="B28" s="7" t="str">
        <f t="array" ref="B28">INDEX(Productos!$A:B,MATCH($A28,Productos!$A:$A),COLUMN(B28))</f>
        <v>Sal</v>
      </c>
      <c r="C28" s="7">
        <v>3</v>
      </c>
      <c r="G28">
        <v>1010</v>
      </c>
      <c r="H28" t="s">
        <v>51</v>
      </c>
      <c r="I28">
        <v>13</v>
      </c>
      <c r="J28" s="25">
        <f t="shared" ca="1" si="0"/>
        <v>10</v>
      </c>
      <c r="K28" s="23" t="s">
        <v>191</v>
      </c>
    </row>
    <row r="29" spans="1:11" ht="15.75" customHeight="1" x14ac:dyDescent="0.15">
      <c r="A29" s="7">
        <v>1004</v>
      </c>
      <c r="B29" s="7" t="str">
        <f t="array" ref="B29">INDEX(Productos!$A:B,MATCH($A29,Productos!$A:$A),COLUMN(B29))</f>
        <v>Sal</v>
      </c>
      <c r="C29" s="7">
        <v>4</v>
      </c>
      <c r="G29">
        <v>1011</v>
      </c>
      <c r="H29" t="s">
        <v>53</v>
      </c>
      <c r="I29">
        <v>5</v>
      </c>
      <c r="J29" s="25">
        <f t="shared" ca="1" si="0"/>
        <v>7</v>
      </c>
      <c r="K29" s="23" t="s">
        <v>191</v>
      </c>
    </row>
    <row r="30" spans="1:11" ht="15.75" customHeight="1" x14ac:dyDescent="0.15">
      <c r="A30">
        <v>1004</v>
      </c>
      <c r="B30" s="7" t="str">
        <f t="array" ref="B30">INDEX(Productos!$A:B,MATCH($A30,Productos!$A:$A),COLUMN(B30))</f>
        <v>Sal</v>
      </c>
      <c r="C30">
        <v>9</v>
      </c>
      <c r="G30">
        <v>1011</v>
      </c>
      <c r="H30" t="s">
        <v>53</v>
      </c>
      <c r="I30">
        <v>7</v>
      </c>
      <c r="J30" s="25">
        <f t="shared" ca="1" si="0"/>
        <v>12</v>
      </c>
      <c r="K30" s="23" t="s">
        <v>191</v>
      </c>
    </row>
    <row r="31" spans="1:11" ht="15.75" customHeight="1" x14ac:dyDescent="0.15">
      <c r="A31" s="7">
        <v>1004</v>
      </c>
      <c r="B31" s="7" t="str">
        <f t="array" ref="B31">INDEX(Productos!$A:B,MATCH($A31,Productos!$A:$A),COLUMN(B31))</f>
        <v>Sal</v>
      </c>
      <c r="C31" s="7">
        <v>10</v>
      </c>
      <c r="G31">
        <v>1011</v>
      </c>
      <c r="H31" t="s">
        <v>53</v>
      </c>
      <c r="I31">
        <v>12</v>
      </c>
      <c r="J31" s="25">
        <f t="shared" ca="1" si="0"/>
        <v>13</v>
      </c>
      <c r="K31" s="23" t="s">
        <v>191</v>
      </c>
    </row>
    <row r="32" spans="1:11" ht="15.75" customHeight="1" x14ac:dyDescent="0.15">
      <c r="A32">
        <v>1004</v>
      </c>
      <c r="B32" s="7" t="str">
        <f t="array" ref="B32">INDEX(Productos!$A:B,MATCH($A32,Productos!$A:$A),COLUMN(B32))</f>
        <v>Sal</v>
      </c>
      <c r="C32">
        <v>13</v>
      </c>
      <c r="G32">
        <v>1012</v>
      </c>
      <c r="H32" t="s">
        <v>55</v>
      </c>
      <c r="I32">
        <v>2</v>
      </c>
      <c r="J32" s="25">
        <f t="shared" ca="1" si="0"/>
        <v>4</v>
      </c>
      <c r="K32" s="23" t="s">
        <v>191</v>
      </c>
    </row>
    <row r="33" spans="1:11" ht="15.75" customHeight="1" x14ac:dyDescent="0.15">
      <c r="A33">
        <v>1004</v>
      </c>
      <c r="B33" s="7" t="str">
        <f t="array" ref="B33">INDEX(Productos!$A:B,MATCH($A33,Productos!$A:$A),COLUMN(B33))</f>
        <v>Sal</v>
      </c>
      <c r="C33" s="23">
        <v>14</v>
      </c>
      <c r="G33">
        <v>1012</v>
      </c>
      <c r="H33" t="s">
        <v>55</v>
      </c>
      <c r="I33">
        <v>5</v>
      </c>
      <c r="J33" s="25">
        <f t="shared" ca="1" si="0"/>
        <v>1</v>
      </c>
      <c r="K33" s="23" t="s">
        <v>191</v>
      </c>
    </row>
    <row r="34" spans="1:11" ht="15.75" customHeight="1" x14ac:dyDescent="0.15">
      <c r="A34">
        <v>1005</v>
      </c>
      <c r="B34" s="7" t="str">
        <f t="array" ref="B34">INDEX(Productos!$A:B,MATCH($A34,Productos!$A:$A),COLUMN(B34))</f>
        <v>Kanikama entero</v>
      </c>
      <c r="C34" s="23">
        <v>1</v>
      </c>
      <c r="G34">
        <v>1012</v>
      </c>
      <c r="H34" t="s">
        <v>55</v>
      </c>
      <c r="I34">
        <v>14</v>
      </c>
      <c r="J34" s="25">
        <f t="shared" ca="1" si="0"/>
        <v>1</v>
      </c>
      <c r="K34" s="23" t="s">
        <v>191</v>
      </c>
    </row>
    <row r="35" spans="1:11" ht="15.75" customHeight="1" x14ac:dyDescent="0.15">
      <c r="A35" s="7">
        <v>1005</v>
      </c>
      <c r="B35" s="7" t="str">
        <f t="array" ref="B35">INDEX(Productos!$A:B,MATCH($A35,Productos!$A:$A),COLUMN(B35))</f>
        <v>Kanikama entero</v>
      </c>
      <c r="C35" s="7">
        <v>4</v>
      </c>
      <c r="G35">
        <v>1013</v>
      </c>
      <c r="H35" t="s">
        <v>57</v>
      </c>
      <c r="I35">
        <v>7</v>
      </c>
      <c r="J35" s="25">
        <f t="shared" ca="1" si="0"/>
        <v>9</v>
      </c>
      <c r="K35" s="23" t="s">
        <v>191</v>
      </c>
    </row>
    <row r="36" spans="1:11" ht="15.75" customHeight="1" x14ac:dyDescent="0.15">
      <c r="A36" s="7">
        <v>1005</v>
      </c>
      <c r="B36" s="7" t="str">
        <f t="array" ref="B36">INDEX(Productos!$A:B,MATCH($A36,Productos!$A:$A),COLUMN(B36))</f>
        <v>Kanikama entero</v>
      </c>
      <c r="C36" s="7">
        <v>5</v>
      </c>
      <c r="G36">
        <v>1013</v>
      </c>
      <c r="H36" t="s">
        <v>57</v>
      </c>
      <c r="I36">
        <v>9</v>
      </c>
      <c r="J36" s="25">
        <f t="shared" ca="1" si="0"/>
        <v>1</v>
      </c>
      <c r="K36" s="23" t="s">
        <v>191</v>
      </c>
    </row>
    <row r="37" spans="1:11" ht="15.75" customHeight="1" x14ac:dyDescent="0.15">
      <c r="A37">
        <v>1005</v>
      </c>
      <c r="B37" s="7" t="str">
        <f t="array" ref="B37">INDEX(Productos!$A:B,MATCH($A37,Productos!$A:$A),COLUMN(B37))</f>
        <v>Kanikama entero</v>
      </c>
      <c r="C37">
        <v>6</v>
      </c>
      <c r="G37">
        <v>1013</v>
      </c>
      <c r="H37" t="s">
        <v>57</v>
      </c>
      <c r="I37">
        <v>13</v>
      </c>
      <c r="J37" s="25">
        <f t="shared" ca="1" si="0"/>
        <v>9</v>
      </c>
      <c r="K37" s="23" t="s">
        <v>191</v>
      </c>
    </row>
    <row r="38" spans="1:11" ht="15.75" customHeight="1" x14ac:dyDescent="0.15">
      <c r="A38" s="7">
        <v>1005</v>
      </c>
      <c r="B38" s="7" t="str">
        <f t="array" ref="B38">INDEX(Productos!$A:B,MATCH($A38,Productos!$A:$A),COLUMN(B38))</f>
        <v>Kanikama entero</v>
      </c>
      <c r="C38" s="7">
        <v>8</v>
      </c>
      <c r="G38">
        <v>1014</v>
      </c>
      <c r="H38" t="s">
        <v>59</v>
      </c>
      <c r="I38">
        <v>2</v>
      </c>
      <c r="J38" s="25">
        <f t="shared" ca="1" si="0"/>
        <v>4</v>
      </c>
      <c r="K38" s="23" t="s">
        <v>191</v>
      </c>
    </row>
    <row r="39" spans="1:11" ht="15.75" customHeight="1" x14ac:dyDescent="0.15">
      <c r="A39">
        <v>1005</v>
      </c>
      <c r="B39" s="7" t="str">
        <f t="array" ref="B39">INDEX(Productos!$A:B,MATCH($A39,Productos!$A:$A),COLUMN(B39))</f>
        <v>Kanikama entero</v>
      </c>
      <c r="C39">
        <v>12</v>
      </c>
      <c r="G39">
        <v>1014</v>
      </c>
      <c r="H39" t="s">
        <v>59</v>
      </c>
      <c r="I39">
        <v>8</v>
      </c>
      <c r="J39" s="25">
        <f t="shared" ca="1" si="0"/>
        <v>4</v>
      </c>
      <c r="K39" s="23" t="s">
        <v>191</v>
      </c>
    </row>
    <row r="40" spans="1:11" ht="15.75" customHeight="1" x14ac:dyDescent="0.15">
      <c r="A40" s="7">
        <v>1006</v>
      </c>
      <c r="B40" s="7" t="str">
        <f t="array" ref="B40">INDEX(Productos!$A:B,MATCH($A40,Productos!$A:$A),COLUMN(B40))</f>
        <v>Camarón</v>
      </c>
      <c r="C40" s="7">
        <v>2</v>
      </c>
      <c r="G40">
        <v>1014</v>
      </c>
      <c r="H40" t="s">
        <v>59</v>
      </c>
      <c r="I40">
        <v>11</v>
      </c>
      <c r="J40" s="25">
        <f t="shared" ca="1" si="0"/>
        <v>12</v>
      </c>
      <c r="K40" s="23" t="s">
        <v>191</v>
      </c>
    </row>
    <row r="41" spans="1:11" ht="15.75" customHeight="1" x14ac:dyDescent="0.15">
      <c r="A41">
        <v>1006</v>
      </c>
      <c r="B41" s="7" t="str">
        <f t="array" ref="B41">INDEX(Productos!$A:B,MATCH($A41,Productos!$A:$A),COLUMN(B41))</f>
        <v>Camarón</v>
      </c>
      <c r="C41">
        <v>3</v>
      </c>
      <c r="G41">
        <v>1015</v>
      </c>
      <c r="H41" t="s">
        <v>61</v>
      </c>
      <c r="I41">
        <v>3</v>
      </c>
      <c r="J41" s="25">
        <f t="shared" ca="1" si="0"/>
        <v>5</v>
      </c>
      <c r="K41" s="23" t="s">
        <v>191</v>
      </c>
    </row>
    <row r="42" spans="1:11" ht="15.75" customHeight="1" x14ac:dyDescent="0.15">
      <c r="A42">
        <v>1006</v>
      </c>
      <c r="B42" s="7" t="str">
        <f t="array" ref="B42">INDEX(Productos!$A:B,MATCH($A42,Productos!$A:$A),COLUMN(B42))</f>
        <v>Camarón</v>
      </c>
      <c r="C42">
        <v>4</v>
      </c>
      <c r="G42">
        <v>1015</v>
      </c>
      <c r="H42" t="s">
        <v>61</v>
      </c>
      <c r="I42">
        <v>4</v>
      </c>
      <c r="J42" s="25">
        <f t="shared" ca="1" si="0"/>
        <v>3</v>
      </c>
      <c r="K42" s="23" t="s">
        <v>191</v>
      </c>
    </row>
    <row r="43" spans="1:11" ht="15.75" customHeight="1" x14ac:dyDescent="0.15">
      <c r="A43" s="7">
        <v>1006</v>
      </c>
      <c r="B43" s="7" t="str">
        <f t="array" ref="B43">INDEX(Productos!$A:B,MATCH($A43,Productos!$A:$A),COLUMN(B43))</f>
        <v>Camarón</v>
      </c>
      <c r="C43" s="7">
        <v>5</v>
      </c>
      <c r="G43">
        <v>1015</v>
      </c>
      <c r="H43" t="s">
        <v>61</v>
      </c>
      <c r="I43">
        <v>5</v>
      </c>
      <c r="J43" s="25">
        <f t="shared" ca="1" si="0"/>
        <v>12</v>
      </c>
      <c r="K43" s="23" t="s">
        <v>191</v>
      </c>
    </row>
    <row r="44" spans="1:11" ht="15.75" customHeight="1" x14ac:dyDescent="0.15">
      <c r="A44" s="7">
        <v>1006</v>
      </c>
      <c r="B44" s="7" t="str">
        <f t="array" ref="B44">INDEX(Productos!$A:B,MATCH($A44,Productos!$A:$A),COLUMN(B44))</f>
        <v>Camarón</v>
      </c>
      <c r="C44" s="7">
        <v>7</v>
      </c>
      <c r="F44" s="26"/>
      <c r="G44" s="26">
        <v>1002</v>
      </c>
      <c r="H44" s="26" t="s">
        <v>35</v>
      </c>
      <c r="I44" s="26">
        <v>6</v>
      </c>
    </row>
    <row r="45" spans="1:11" ht="13" x14ac:dyDescent="0.15">
      <c r="A45">
        <v>1006</v>
      </c>
      <c r="B45" s="7" t="str">
        <f t="array" ref="B45">INDEX(Productos!$A:B,MATCH($A45,Productos!$A:$A),COLUMN(B45))</f>
        <v>Camarón</v>
      </c>
      <c r="C45" s="23">
        <v>8</v>
      </c>
      <c r="F45" s="26"/>
      <c r="G45" s="26">
        <v>1002</v>
      </c>
      <c r="H45" s="26" t="s">
        <v>35</v>
      </c>
      <c r="I45" s="26">
        <v>8</v>
      </c>
    </row>
    <row r="46" spans="1:11" ht="13" x14ac:dyDescent="0.15">
      <c r="A46">
        <v>1007</v>
      </c>
      <c r="B46" s="7" t="str">
        <f t="array" ref="B46">INDEX(Productos!$A:B,MATCH($A46,Productos!$A:$A),COLUMN(B46))</f>
        <v>Filete de salmón</v>
      </c>
      <c r="C46">
        <v>5</v>
      </c>
      <c r="F46" s="26"/>
      <c r="G46" s="26">
        <v>1002</v>
      </c>
      <c r="H46" s="26" t="s">
        <v>35</v>
      </c>
      <c r="I46" s="26">
        <v>14</v>
      </c>
    </row>
    <row r="47" spans="1:11" ht="13" x14ac:dyDescent="0.15">
      <c r="A47" s="7">
        <v>1007</v>
      </c>
      <c r="B47" s="7" t="str">
        <f t="array" ref="B47">INDEX(Productos!$A:B,MATCH($A47,Productos!$A:$A),COLUMN(B47))</f>
        <v>Filete de salmón</v>
      </c>
      <c r="C47" s="7">
        <v>6</v>
      </c>
      <c r="F47" s="26"/>
      <c r="G47" s="26">
        <v>1003</v>
      </c>
      <c r="H47" s="26" t="s">
        <v>37</v>
      </c>
      <c r="I47" s="26">
        <v>2</v>
      </c>
    </row>
    <row r="48" spans="1:11" ht="13" x14ac:dyDescent="0.15">
      <c r="A48">
        <v>1007</v>
      </c>
      <c r="B48" s="7" t="str">
        <f t="array" ref="B48">INDEX(Productos!$A:B,MATCH($A48,Productos!$A:$A),COLUMN(B48))</f>
        <v>Filete de salmón</v>
      </c>
      <c r="C48">
        <v>7</v>
      </c>
      <c r="F48" s="26"/>
      <c r="G48" s="26">
        <v>1003</v>
      </c>
      <c r="H48" s="26" t="s">
        <v>37</v>
      </c>
      <c r="I48" s="26">
        <v>6</v>
      </c>
    </row>
    <row r="49" spans="1:9" ht="13" x14ac:dyDescent="0.15">
      <c r="A49">
        <v>1007</v>
      </c>
      <c r="B49" s="7" t="str">
        <f t="array" ref="B49">INDEX(Productos!$A:B,MATCH($A49,Productos!$A:$A),COLUMN(B49))</f>
        <v>Filete de salmón</v>
      </c>
      <c r="C49">
        <v>10</v>
      </c>
      <c r="F49" s="26"/>
      <c r="G49" s="26">
        <v>1003</v>
      </c>
      <c r="H49" s="26" t="s">
        <v>37</v>
      </c>
      <c r="I49" s="26">
        <v>7</v>
      </c>
    </row>
    <row r="50" spans="1:9" ht="13" x14ac:dyDescent="0.15">
      <c r="A50" s="7">
        <v>1007</v>
      </c>
      <c r="B50" s="7" t="str">
        <f t="array" ref="B50">INDEX(Productos!$A:B,MATCH($A50,Productos!$A:$A),COLUMN(B50))</f>
        <v>Filete de salmón</v>
      </c>
      <c r="C50" s="7">
        <v>11</v>
      </c>
      <c r="F50" s="26"/>
      <c r="G50" s="26">
        <v>1004</v>
      </c>
      <c r="H50" s="26" t="s">
        <v>39</v>
      </c>
      <c r="I50" s="26">
        <v>3</v>
      </c>
    </row>
    <row r="51" spans="1:9" ht="13" x14ac:dyDescent="0.15">
      <c r="A51" s="7">
        <v>1007</v>
      </c>
      <c r="B51" s="7" t="str">
        <f t="array" ref="B51">INDEX(Productos!$A:B,MATCH($A51,Productos!$A:$A),COLUMN(B51))</f>
        <v>Filete de salmón</v>
      </c>
      <c r="C51" s="7">
        <v>13</v>
      </c>
      <c r="F51" s="26"/>
      <c r="G51" s="26">
        <v>1004</v>
      </c>
      <c r="H51" s="26" t="s">
        <v>39</v>
      </c>
      <c r="I51" s="26">
        <v>4</v>
      </c>
    </row>
    <row r="52" spans="1:9" ht="13" x14ac:dyDescent="0.15">
      <c r="A52" s="7">
        <v>1008</v>
      </c>
      <c r="B52" s="7" t="str">
        <f t="array" ref="B52">INDEX(Productos!$A:B,MATCH($A52,Productos!$A:$A),COLUMN(B52))</f>
        <v>Filete de salmón ahumado</v>
      </c>
      <c r="C52" s="7">
        <v>1</v>
      </c>
      <c r="F52" s="26"/>
      <c r="G52" s="26">
        <v>1004</v>
      </c>
      <c r="H52" s="26" t="s">
        <v>39</v>
      </c>
      <c r="I52" s="26">
        <v>10</v>
      </c>
    </row>
    <row r="53" spans="1:9" ht="13" x14ac:dyDescent="0.15">
      <c r="A53" s="7">
        <v>1008</v>
      </c>
      <c r="B53" s="7" t="str">
        <f t="array" ref="B53">INDEX(Productos!$A:B,MATCH($A53,Productos!$A:$A),COLUMN(B53))</f>
        <v>Filete de salmón ahumado</v>
      </c>
      <c r="C53" s="7">
        <v>5</v>
      </c>
      <c r="F53" s="26"/>
      <c r="G53" s="26">
        <v>1005</v>
      </c>
      <c r="H53" s="26" t="s">
        <v>41</v>
      </c>
      <c r="I53" s="26">
        <v>4</v>
      </c>
    </row>
    <row r="54" spans="1:9" ht="13" x14ac:dyDescent="0.15">
      <c r="A54" s="7">
        <v>1008</v>
      </c>
      <c r="B54" s="7" t="str">
        <f t="array" ref="B54">INDEX(Productos!$A:B,MATCH($A54,Productos!$A:$A),COLUMN(B54))</f>
        <v>Filete de salmón ahumado</v>
      </c>
      <c r="C54" s="7">
        <v>7</v>
      </c>
      <c r="F54" s="26"/>
      <c r="G54" s="26">
        <v>1005</v>
      </c>
      <c r="H54" s="26" t="s">
        <v>41</v>
      </c>
      <c r="I54" s="26">
        <v>5</v>
      </c>
    </row>
    <row r="55" spans="1:9" ht="13" x14ac:dyDescent="0.15">
      <c r="A55">
        <v>1008</v>
      </c>
      <c r="B55" s="7" t="str">
        <f t="array" ref="B55">INDEX(Productos!$A:B,MATCH($A55,Productos!$A:$A),COLUMN(B55))</f>
        <v>Filete de salmón ahumado</v>
      </c>
      <c r="C55">
        <v>9</v>
      </c>
      <c r="F55" s="26"/>
      <c r="G55" s="26">
        <v>1005</v>
      </c>
      <c r="H55" s="26" t="s">
        <v>41</v>
      </c>
      <c r="I55" s="26">
        <v>8</v>
      </c>
    </row>
    <row r="56" spans="1:9" ht="13" x14ac:dyDescent="0.15">
      <c r="A56">
        <v>1008</v>
      </c>
      <c r="B56" s="7" t="str">
        <f t="array" ref="B56">INDEX(Productos!$A:B,MATCH($A56,Productos!$A:$A),COLUMN(B56))</f>
        <v>Filete de salmón ahumado</v>
      </c>
      <c r="C56">
        <v>10</v>
      </c>
      <c r="F56" s="26"/>
      <c r="G56" s="26">
        <v>1006</v>
      </c>
      <c r="H56" s="26" t="s">
        <v>43</v>
      </c>
      <c r="I56" s="26">
        <v>2</v>
      </c>
    </row>
    <row r="57" spans="1:9" ht="13" x14ac:dyDescent="0.15">
      <c r="A57">
        <v>1008</v>
      </c>
      <c r="B57" s="7" t="str">
        <f t="array" ref="B57">INDEX(Productos!$A:B,MATCH($A57,Productos!$A:$A),COLUMN(B57))</f>
        <v>Filete de salmón ahumado</v>
      </c>
      <c r="C57">
        <v>14</v>
      </c>
      <c r="F57" s="26"/>
      <c r="G57" s="26">
        <v>1006</v>
      </c>
      <c r="H57" s="26" t="s">
        <v>43</v>
      </c>
      <c r="I57" s="26">
        <v>5</v>
      </c>
    </row>
    <row r="58" spans="1:9" ht="13" x14ac:dyDescent="0.15">
      <c r="A58" s="7">
        <v>1009</v>
      </c>
      <c r="B58" s="7" t="str">
        <f t="array" ref="B58">INDEX(Productos!$A:B,MATCH($A58,Productos!$A:$A),COLUMN(B58))</f>
        <v>Filete de atún</v>
      </c>
      <c r="C58" s="7">
        <v>1</v>
      </c>
      <c r="F58" s="26"/>
      <c r="G58" s="26">
        <v>1006</v>
      </c>
      <c r="H58" s="26" t="s">
        <v>43</v>
      </c>
      <c r="I58" s="26">
        <v>7</v>
      </c>
    </row>
    <row r="59" spans="1:9" ht="13" x14ac:dyDescent="0.15">
      <c r="A59">
        <v>1009</v>
      </c>
      <c r="B59" s="7" t="str">
        <f t="array" ref="B59">INDEX(Productos!$A:B,MATCH($A59,Productos!$A:$A),COLUMN(B59))</f>
        <v>Filete de atún</v>
      </c>
      <c r="C59">
        <v>4</v>
      </c>
      <c r="F59" s="26"/>
      <c r="G59" s="26">
        <v>1007</v>
      </c>
      <c r="H59" s="26" t="s">
        <v>45</v>
      </c>
      <c r="I59" s="26">
        <v>6</v>
      </c>
    </row>
    <row r="60" spans="1:9" ht="13" x14ac:dyDescent="0.15">
      <c r="A60" s="7">
        <v>1009</v>
      </c>
      <c r="B60" s="7" t="str">
        <f t="array" ref="B60">INDEX(Productos!$A:B,MATCH($A60,Productos!$A:$A),COLUMN(B60))</f>
        <v>Filete de atún</v>
      </c>
      <c r="C60" s="7">
        <v>8</v>
      </c>
      <c r="F60" s="26"/>
      <c r="G60" s="26">
        <v>1007</v>
      </c>
      <c r="H60" s="26" t="s">
        <v>45</v>
      </c>
      <c r="I60" s="26">
        <v>11</v>
      </c>
    </row>
    <row r="61" spans="1:9" ht="13" x14ac:dyDescent="0.15">
      <c r="A61" s="7">
        <v>1009</v>
      </c>
      <c r="B61" s="7" t="str">
        <f t="array" ref="B61">INDEX(Productos!$A:B,MATCH($A61,Productos!$A:$A),COLUMN(B61))</f>
        <v>Filete de atún</v>
      </c>
      <c r="C61" s="7">
        <v>9</v>
      </c>
      <c r="F61" s="26"/>
      <c r="G61" s="26">
        <v>1007</v>
      </c>
      <c r="H61" s="26" t="s">
        <v>45</v>
      </c>
      <c r="I61" s="26">
        <v>13</v>
      </c>
    </row>
    <row r="62" spans="1:9" ht="13" x14ac:dyDescent="0.15">
      <c r="A62">
        <v>1009</v>
      </c>
      <c r="B62" s="7" t="str">
        <f t="array" ref="B62">INDEX(Productos!$A:B,MATCH($A62,Productos!$A:$A),COLUMN(B62))</f>
        <v>Filete de atún</v>
      </c>
      <c r="C62">
        <v>12</v>
      </c>
      <c r="F62" s="26"/>
      <c r="G62" s="26">
        <v>1008</v>
      </c>
      <c r="H62" s="26" t="s">
        <v>47</v>
      </c>
      <c r="I62" s="26">
        <v>1</v>
      </c>
    </row>
    <row r="63" spans="1:9" ht="13" x14ac:dyDescent="0.15">
      <c r="A63">
        <v>1009</v>
      </c>
      <c r="B63" s="7" t="str">
        <f t="array" ref="B63">INDEX(Productos!$A:B,MATCH($A63,Productos!$A:$A),COLUMN(B63))</f>
        <v>Filete de atún</v>
      </c>
      <c r="C63">
        <v>14</v>
      </c>
      <c r="F63" s="26"/>
      <c r="G63" s="26">
        <v>1008</v>
      </c>
      <c r="H63" s="26" t="s">
        <v>47</v>
      </c>
      <c r="I63" s="26">
        <v>5</v>
      </c>
    </row>
    <row r="64" spans="1:9" ht="13" x14ac:dyDescent="0.15">
      <c r="A64">
        <v>1010</v>
      </c>
      <c r="B64" s="7" t="str">
        <f t="array" ref="B64">INDEX(Productos!$A:B,MATCH($A64,Productos!$A:$A),COLUMN(B64))</f>
        <v>Palta</v>
      </c>
      <c r="C64">
        <v>1</v>
      </c>
      <c r="F64" s="26"/>
      <c r="G64" s="26">
        <v>1008</v>
      </c>
      <c r="H64" s="26" t="s">
        <v>47</v>
      </c>
      <c r="I64" s="26">
        <v>7</v>
      </c>
    </row>
    <row r="65" spans="1:9" ht="13" x14ac:dyDescent="0.15">
      <c r="A65">
        <v>1010</v>
      </c>
      <c r="B65" s="7" t="str">
        <f t="array" ref="B65">INDEX(Productos!$A:B,MATCH($A65,Productos!$A:$A),COLUMN(B65))</f>
        <v>Palta</v>
      </c>
      <c r="C65" s="23">
        <v>2</v>
      </c>
      <c r="F65" s="26"/>
      <c r="G65" s="26">
        <v>1009</v>
      </c>
      <c r="H65" s="26" t="s">
        <v>49</v>
      </c>
      <c r="I65" s="26">
        <v>1</v>
      </c>
    </row>
    <row r="66" spans="1:9" ht="13" x14ac:dyDescent="0.15">
      <c r="A66" s="7">
        <v>1010</v>
      </c>
      <c r="B66" s="7" t="str">
        <f t="array" ref="B66">INDEX(Productos!$A:B,MATCH($A66,Productos!$A:$A),COLUMN(B66))</f>
        <v>Palta</v>
      </c>
      <c r="C66" s="7">
        <v>3</v>
      </c>
      <c r="F66" s="26"/>
      <c r="G66" s="26">
        <v>1009</v>
      </c>
      <c r="H66" s="26" t="s">
        <v>49</v>
      </c>
      <c r="I66" s="26">
        <v>8</v>
      </c>
    </row>
    <row r="67" spans="1:9" ht="13" x14ac:dyDescent="0.15">
      <c r="A67" s="7">
        <v>1010</v>
      </c>
      <c r="B67" s="7" t="str">
        <f t="array" ref="B67">INDEX(Productos!$A:B,MATCH($A67,Productos!$A:$A),COLUMN(B67))</f>
        <v>Palta</v>
      </c>
      <c r="C67" s="7">
        <v>9</v>
      </c>
      <c r="F67" s="26"/>
      <c r="G67" s="26">
        <v>1009</v>
      </c>
      <c r="H67" s="26" t="s">
        <v>49</v>
      </c>
      <c r="I67" s="26">
        <v>9</v>
      </c>
    </row>
    <row r="68" spans="1:9" ht="13" x14ac:dyDescent="0.15">
      <c r="A68">
        <v>1010</v>
      </c>
      <c r="B68" s="7" t="str">
        <f t="array" ref="B68">INDEX(Productos!$A:B,MATCH($A68,Productos!$A:$A),COLUMN(B68))</f>
        <v>Palta</v>
      </c>
      <c r="C68">
        <v>10</v>
      </c>
      <c r="F68" s="26"/>
      <c r="G68" s="26">
        <v>1010</v>
      </c>
      <c r="H68" s="26" t="s">
        <v>51</v>
      </c>
      <c r="I68" s="26">
        <v>3</v>
      </c>
    </row>
    <row r="69" spans="1:9" ht="13" x14ac:dyDescent="0.15">
      <c r="A69" s="7">
        <v>1010</v>
      </c>
      <c r="B69" s="7" t="str">
        <f t="array" ref="B69">INDEX(Productos!$A:B,MATCH($A69,Productos!$A:$A),COLUMN(B69))</f>
        <v>Palta</v>
      </c>
      <c r="C69" s="7">
        <v>13</v>
      </c>
      <c r="F69" s="26"/>
      <c r="G69" s="26">
        <v>1010</v>
      </c>
      <c r="H69" s="26" t="s">
        <v>51</v>
      </c>
      <c r="I69" s="26">
        <v>9</v>
      </c>
    </row>
    <row r="70" spans="1:9" ht="13" x14ac:dyDescent="0.15">
      <c r="A70" s="7">
        <v>1011</v>
      </c>
      <c r="B70" s="7" t="str">
        <f t="array" ref="B70">INDEX(Productos!$A:B,MATCH($A70,Productos!$A:$A),COLUMN(B70))</f>
        <v>Sésamo</v>
      </c>
      <c r="C70" s="7">
        <v>2</v>
      </c>
      <c r="F70" s="26"/>
      <c r="G70" s="26">
        <v>1010</v>
      </c>
      <c r="H70" s="26" t="s">
        <v>51</v>
      </c>
      <c r="I70" s="26">
        <v>13</v>
      </c>
    </row>
    <row r="71" spans="1:9" ht="13" x14ac:dyDescent="0.15">
      <c r="A71">
        <v>1011</v>
      </c>
      <c r="B71" s="7" t="str">
        <f t="array" ref="B71">INDEX(Productos!$A:B,MATCH($A71,Productos!$A:$A),COLUMN(B71))</f>
        <v>Sésamo</v>
      </c>
      <c r="C71">
        <v>5</v>
      </c>
      <c r="F71" s="26"/>
      <c r="G71" s="26">
        <v>1011</v>
      </c>
      <c r="H71" s="26" t="s">
        <v>53</v>
      </c>
      <c r="I71" s="26">
        <v>2</v>
      </c>
    </row>
    <row r="72" spans="1:9" ht="13" x14ac:dyDescent="0.15">
      <c r="A72">
        <v>1011</v>
      </c>
      <c r="B72" s="7" t="str">
        <f t="array" ref="B72">INDEX(Productos!$A:B,MATCH($A72,Productos!$A:$A),COLUMN(B72))</f>
        <v>Sésamo</v>
      </c>
      <c r="C72">
        <v>7</v>
      </c>
      <c r="F72" s="26"/>
      <c r="G72" s="26">
        <v>1011</v>
      </c>
      <c r="H72" s="26" t="s">
        <v>53</v>
      </c>
      <c r="I72" s="26">
        <v>10</v>
      </c>
    </row>
    <row r="73" spans="1:9" ht="13" x14ac:dyDescent="0.15">
      <c r="A73" s="7">
        <v>1011</v>
      </c>
      <c r="B73" s="7" t="str">
        <f t="array" ref="B73">INDEX(Productos!$A:B,MATCH($A73,Productos!$A:$A),COLUMN(B73))</f>
        <v>Sésamo</v>
      </c>
      <c r="C73" s="7">
        <v>10</v>
      </c>
      <c r="F73" s="26"/>
      <c r="G73" s="26">
        <v>1011</v>
      </c>
      <c r="H73" s="26" t="s">
        <v>53</v>
      </c>
      <c r="I73" s="26">
        <v>11</v>
      </c>
    </row>
    <row r="74" spans="1:9" ht="13" x14ac:dyDescent="0.15">
      <c r="A74" s="7">
        <v>1011</v>
      </c>
      <c r="B74" s="7" t="str">
        <f t="array" ref="B74">INDEX(Productos!$A:B,MATCH($A74,Productos!$A:$A),COLUMN(B74))</f>
        <v>Sésamo</v>
      </c>
      <c r="C74" s="7">
        <v>11</v>
      </c>
      <c r="F74" s="26"/>
      <c r="G74" s="26">
        <v>1012</v>
      </c>
      <c r="H74" s="26" t="s">
        <v>55</v>
      </c>
      <c r="I74" s="26">
        <v>11</v>
      </c>
    </row>
    <row r="75" spans="1:9" ht="13" x14ac:dyDescent="0.15">
      <c r="A75">
        <v>1011</v>
      </c>
      <c r="B75" s="7" t="str">
        <f t="array" ref="B75">INDEX(Productos!$A:B,MATCH($A75,Productos!$A:$A),COLUMN(B75))</f>
        <v>Sésamo</v>
      </c>
      <c r="C75">
        <v>12</v>
      </c>
      <c r="F75" s="26"/>
      <c r="G75" s="26">
        <v>1012</v>
      </c>
      <c r="H75" s="26" t="s">
        <v>55</v>
      </c>
      <c r="I75" s="26">
        <v>12</v>
      </c>
    </row>
    <row r="76" spans="1:9" ht="13" x14ac:dyDescent="0.15">
      <c r="A76">
        <v>1012</v>
      </c>
      <c r="B76" s="7" t="str">
        <f t="array" ref="B76">INDEX(Productos!$A:B,MATCH($A76,Productos!$A:$A),COLUMN(B76))</f>
        <v>Queso crema</v>
      </c>
      <c r="C76">
        <v>2</v>
      </c>
      <c r="F76" s="26"/>
      <c r="G76" s="26">
        <v>1012</v>
      </c>
      <c r="H76" s="26" t="s">
        <v>55</v>
      </c>
      <c r="I76" s="26">
        <v>13</v>
      </c>
    </row>
    <row r="77" spans="1:9" ht="13" x14ac:dyDescent="0.15">
      <c r="A77">
        <v>1012</v>
      </c>
      <c r="B77" s="7" t="str">
        <f t="array" ref="B77">INDEX(Productos!$A:B,MATCH($A77,Productos!$A:$A),COLUMN(B77))</f>
        <v>Queso crema</v>
      </c>
      <c r="C77" s="23">
        <v>6</v>
      </c>
      <c r="F77" s="26"/>
      <c r="G77" s="26">
        <v>1013</v>
      </c>
      <c r="H77" s="26" t="s">
        <v>57</v>
      </c>
      <c r="I77" s="26">
        <v>10</v>
      </c>
    </row>
    <row r="78" spans="1:9" ht="13" x14ac:dyDescent="0.15">
      <c r="A78" s="7">
        <v>1012</v>
      </c>
      <c r="B78" s="7" t="str">
        <f t="array" ref="B78">INDEX(Productos!$A:B,MATCH($A78,Productos!$A:$A),COLUMN(B78))</f>
        <v>Queso crema</v>
      </c>
      <c r="C78" s="7">
        <v>11</v>
      </c>
      <c r="F78" s="26"/>
      <c r="G78" s="26">
        <v>1013</v>
      </c>
      <c r="H78" s="26" t="s">
        <v>57</v>
      </c>
      <c r="I78" s="26">
        <v>12</v>
      </c>
    </row>
    <row r="79" spans="1:9" ht="13" x14ac:dyDescent="0.15">
      <c r="A79" s="7">
        <v>1012</v>
      </c>
      <c r="B79" s="7" t="str">
        <f t="array" ref="B79">INDEX(Productos!$A:B,MATCH($A79,Productos!$A:$A),COLUMN(B79))</f>
        <v>Queso crema</v>
      </c>
      <c r="C79" s="7">
        <v>12</v>
      </c>
      <c r="F79" s="26"/>
      <c r="G79" s="26">
        <v>1013</v>
      </c>
      <c r="H79" s="26" t="s">
        <v>57</v>
      </c>
      <c r="I79" s="26">
        <v>14</v>
      </c>
    </row>
    <row r="80" spans="1:9" ht="13" x14ac:dyDescent="0.15">
      <c r="A80" s="7">
        <v>1012</v>
      </c>
      <c r="B80" s="7" t="str">
        <f t="array" ref="B80">INDEX(Productos!$A:B,MATCH($A80,Productos!$A:$A),COLUMN(B80))</f>
        <v>Queso crema</v>
      </c>
      <c r="C80" s="7">
        <v>13</v>
      </c>
      <c r="F80" s="26"/>
      <c r="G80" s="26">
        <v>1014</v>
      </c>
      <c r="H80" s="26" t="s">
        <v>59</v>
      </c>
      <c r="I80" s="26">
        <v>3</v>
      </c>
    </row>
    <row r="81" spans="1:9" ht="13" x14ac:dyDescent="0.15">
      <c r="A81">
        <v>1012</v>
      </c>
      <c r="B81" s="7" t="str">
        <f t="array" ref="B81">INDEX(Productos!$A:B,MATCH($A81,Productos!$A:$A),COLUMN(B81))</f>
        <v>Queso crema</v>
      </c>
      <c r="C81">
        <v>14</v>
      </c>
      <c r="F81" s="26"/>
      <c r="G81" s="26">
        <v>1014</v>
      </c>
      <c r="H81" s="26" t="s">
        <v>59</v>
      </c>
      <c r="I81" s="26">
        <v>4</v>
      </c>
    </row>
    <row r="82" spans="1:9" ht="13" x14ac:dyDescent="0.15">
      <c r="A82">
        <v>1013</v>
      </c>
      <c r="B82" s="7" t="str">
        <f t="array" ref="B82">INDEX(Productos!$A:B,MATCH($A82,Productos!$A:$A),COLUMN(B82))</f>
        <v>Masago</v>
      </c>
      <c r="C82">
        <v>7</v>
      </c>
      <c r="F82" s="26"/>
      <c r="G82" s="26">
        <v>1014</v>
      </c>
      <c r="H82" s="26" t="s">
        <v>59</v>
      </c>
      <c r="I82" s="26">
        <v>9</v>
      </c>
    </row>
    <row r="83" spans="1:9" ht="13" x14ac:dyDescent="0.15">
      <c r="A83">
        <v>1013</v>
      </c>
      <c r="B83" s="7" t="str">
        <f t="array" ref="B83">INDEX(Productos!$A:B,MATCH($A83,Productos!$A:$A),COLUMN(B83))</f>
        <v>Masago</v>
      </c>
      <c r="C83">
        <v>9</v>
      </c>
      <c r="F83" s="26"/>
      <c r="G83" s="26">
        <v>1015</v>
      </c>
      <c r="H83" s="26" t="s">
        <v>61</v>
      </c>
      <c r="I83" s="26">
        <v>1</v>
      </c>
    </row>
    <row r="84" spans="1:9" ht="13" x14ac:dyDescent="0.15">
      <c r="A84" s="7">
        <v>1013</v>
      </c>
      <c r="B84" s="7" t="str">
        <f t="array" ref="B84">INDEX(Productos!$A:B,MATCH($A84,Productos!$A:$A),COLUMN(B84))</f>
        <v>Masago</v>
      </c>
      <c r="C84" s="7">
        <v>10</v>
      </c>
      <c r="F84" s="26"/>
      <c r="G84" s="26">
        <v>1015</v>
      </c>
      <c r="H84" s="26" t="s">
        <v>61</v>
      </c>
      <c r="I84" s="26">
        <v>12</v>
      </c>
    </row>
    <row r="85" spans="1:9" ht="13" x14ac:dyDescent="0.15">
      <c r="A85" s="7">
        <v>1013</v>
      </c>
      <c r="B85" s="7" t="str">
        <f t="array" ref="B85">INDEX(Productos!$A:B,MATCH($A85,Productos!$A:$A),COLUMN(B85))</f>
        <v>Masago</v>
      </c>
      <c r="C85" s="7">
        <v>11</v>
      </c>
      <c r="F85" s="26"/>
      <c r="G85" s="26">
        <v>1015</v>
      </c>
      <c r="H85" s="26" t="s">
        <v>61</v>
      </c>
      <c r="I85" s="26">
        <v>14</v>
      </c>
    </row>
    <row r="86" spans="1:9" ht="13" x14ac:dyDescent="0.15">
      <c r="A86">
        <v>1013</v>
      </c>
      <c r="B86" s="7" t="str">
        <f t="array" ref="B86">INDEX(Productos!$A:B,MATCH($A86,Productos!$A:$A),COLUMN(B86))</f>
        <v>Masago</v>
      </c>
      <c r="C86">
        <v>13</v>
      </c>
    </row>
    <row r="87" spans="1:9" ht="13" x14ac:dyDescent="0.15">
      <c r="A87" s="7">
        <v>1013</v>
      </c>
      <c r="B87" s="7" t="str">
        <f t="array" ref="B87">INDEX(Productos!$A:B,MATCH($A87,Productos!$A:$A),COLUMN(B87))</f>
        <v>Masago</v>
      </c>
      <c r="C87" s="7">
        <v>14</v>
      </c>
    </row>
    <row r="88" spans="1:9" ht="13" x14ac:dyDescent="0.15">
      <c r="A88">
        <v>1014</v>
      </c>
      <c r="B88" s="7" t="str">
        <f t="array" ref="B88">INDEX(Productos!$A:B,MATCH($A88,Productos!$A:$A),COLUMN(B88))</f>
        <v>Cebollín entero</v>
      </c>
      <c r="C88">
        <v>2</v>
      </c>
    </row>
    <row r="89" spans="1:9" ht="13" x14ac:dyDescent="0.15">
      <c r="A89" s="7">
        <v>1014</v>
      </c>
      <c r="B89" s="7" t="str">
        <f t="array" ref="B89">INDEX(Productos!$A:B,MATCH($A89,Productos!$A:$A),COLUMN(B89))</f>
        <v>Cebollín entero</v>
      </c>
      <c r="C89" s="7">
        <v>3</v>
      </c>
    </row>
    <row r="90" spans="1:9" ht="13" x14ac:dyDescent="0.15">
      <c r="A90" s="7">
        <v>1014</v>
      </c>
      <c r="B90" s="7" t="str">
        <f t="array" ref="B90">INDEX(Productos!$A:B,MATCH($A90,Productos!$A:$A),COLUMN(B90))</f>
        <v>Cebollín entero</v>
      </c>
      <c r="C90" s="7">
        <v>4</v>
      </c>
    </row>
    <row r="91" spans="1:9" ht="13" x14ac:dyDescent="0.15">
      <c r="A91" s="7">
        <v>1014</v>
      </c>
      <c r="B91" s="7" t="str">
        <f t="array" ref="B91">INDEX(Productos!$A:B,MATCH($A91,Productos!$A:$A),COLUMN(B91))</f>
        <v>Cebollín entero</v>
      </c>
      <c r="C91" s="7">
        <v>5</v>
      </c>
    </row>
    <row r="92" spans="1:9" ht="13" x14ac:dyDescent="0.15">
      <c r="A92">
        <v>1014</v>
      </c>
      <c r="B92" s="7" t="str">
        <f t="array" ref="B92">INDEX(Productos!$A:B,MATCH($A92,Productos!$A:$A),COLUMN(B92))</f>
        <v>Cebollín entero</v>
      </c>
      <c r="C92">
        <v>8</v>
      </c>
    </row>
    <row r="93" spans="1:9" ht="13" x14ac:dyDescent="0.15">
      <c r="A93">
        <v>1014</v>
      </c>
      <c r="B93" s="7" t="str">
        <f t="array" ref="B93">INDEX(Productos!$A:B,MATCH($A93,Productos!$A:$A),COLUMN(B93))</f>
        <v>Cebollín entero</v>
      </c>
      <c r="C93">
        <v>11</v>
      </c>
    </row>
    <row r="94" spans="1:9" ht="13" x14ac:dyDescent="0.15">
      <c r="A94" s="7">
        <v>1015</v>
      </c>
      <c r="B94" s="7" t="str">
        <f t="array" ref="B94">INDEX(Productos!$A:B,MATCH($A94,Productos!$A:$A),COLUMN(B94))</f>
        <v>Ciboulette entero</v>
      </c>
      <c r="C94" s="7">
        <v>1</v>
      </c>
    </row>
    <row r="95" spans="1:9" ht="13" x14ac:dyDescent="0.15">
      <c r="A95">
        <v>1015</v>
      </c>
      <c r="B95" s="7" t="str">
        <f t="array" ref="B95">INDEX(Productos!$A:B,MATCH($A95,Productos!$A:$A),COLUMN(B95))</f>
        <v>Ciboulette entero</v>
      </c>
      <c r="C95">
        <v>3</v>
      </c>
    </row>
    <row r="96" spans="1:9" ht="13" x14ac:dyDescent="0.15">
      <c r="A96">
        <v>1015</v>
      </c>
      <c r="B96" s="7" t="str">
        <f t="array" ref="B96">INDEX(Productos!$A:B,MATCH($A96,Productos!$A:$A),COLUMN(B96))</f>
        <v>Ciboulette entero</v>
      </c>
      <c r="C96">
        <v>4</v>
      </c>
    </row>
    <row r="97" spans="1:3" ht="13" x14ac:dyDescent="0.15">
      <c r="A97">
        <v>1015</v>
      </c>
      <c r="B97" s="7" t="str">
        <f t="array" ref="B97">INDEX(Productos!$A:B,MATCH($A97,Productos!$A:$A),COLUMN(B97))</f>
        <v>Ciboulette entero</v>
      </c>
      <c r="C97" s="23">
        <v>6</v>
      </c>
    </row>
    <row r="98" spans="1:3" ht="13" x14ac:dyDescent="0.15">
      <c r="A98" s="7">
        <v>1015</v>
      </c>
      <c r="B98" s="7" t="str">
        <f t="array" ref="B98">INDEX(Productos!$A:B,MATCH($A98,Productos!$A:$A),COLUMN(B98))</f>
        <v>Ciboulette entero</v>
      </c>
      <c r="C98" s="7">
        <v>12</v>
      </c>
    </row>
    <row r="99" spans="1:3" ht="13" x14ac:dyDescent="0.15">
      <c r="A99" s="7">
        <v>1015</v>
      </c>
      <c r="B99" s="7" t="str">
        <f t="array" ref="B99">INDEX(Productos!$A:B,MATCH($A99,Productos!$A:$A),COLUMN(B99))</f>
        <v>Ciboulette entero</v>
      </c>
      <c r="C99" s="7">
        <v>14</v>
      </c>
    </row>
    <row r="100" spans="1:3" ht="13" x14ac:dyDescent="0.15">
      <c r="A100" s="7">
        <v>1016</v>
      </c>
      <c r="B100" s="7" t="str">
        <f t="array" ref="B100">INDEX(Productos!$A:B,MATCH($A100,Productos!$A:$A),COLUMN(B100))</f>
        <v>Nori entero</v>
      </c>
      <c r="C100" s="7">
        <v>1</v>
      </c>
    </row>
    <row r="101" spans="1:3" ht="13" x14ac:dyDescent="0.15">
      <c r="A101" s="7">
        <v>1016</v>
      </c>
      <c r="B101" s="7" t="str">
        <f t="array" ref="B101">INDEX(Productos!$A:B,MATCH($A101,Productos!$A:$A),COLUMN(B101))</f>
        <v>Nori entero</v>
      </c>
      <c r="C101" s="7">
        <v>2</v>
      </c>
    </row>
    <row r="102" spans="1:3" ht="13" x14ac:dyDescent="0.15">
      <c r="A102" s="7">
        <v>1016</v>
      </c>
      <c r="B102" s="7" t="str">
        <f t="array" ref="B102">INDEX(Productos!$A:B,MATCH($A102,Productos!$A:$A),COLUMN(B102))</f>
        <v>Nori entero</v>
      </c>
      <c r="C102" s="7">
        <v>3</v>
      </c>
    </row>
    <row r="103" spans="1:3" ht="13" x14ac:dyDescent="0.15">
      <c r="A103" s="7">
        <v>1016</v>
      </c>
      <c r="B103" s="7" t="str">
        <f t="array" ref="B103">INDEX(Productos!$A:B,MATCH($A103,Productos!$A:$A),COLUMN(B103))</f>
        <v>Nori entero</v>
      </c>
      <c r="C103" s="7">
        <v>4</v>
      </c>
    </row>
    <row r="104" spans="1:3" ht="13" x14ac:dyDescent="0.15">
      <c r="A104" s="7">
        <v>1016</v>
      </c>
      <c r="B104" s="7" t="str">
        <f t="array" ref="B104">INDEX(Productos!$A:B,MATCH($A104,Productos!$A:$A),COLUMN(B104))</f>
        <v>Nori entero</v>
      </c>
      <c r="C104" s="7">
        <v>5</v>
      </c>
    </row>
    <row r="105" spans="1:3" ht="13" x14ac:dyDescent="0.15">
      <c r="A105" s="7">
        <v>1016</v>
      </c>
      <c r="B105" s="7" t="str">
        <f t="array" ref="B105">INDEX(Productos!$A:B,MATCH($A105,Productos!$A:$A),COLUMN(B105))</f>
        <v>Nori entero</v>
      </c>
      <c r="C105" s="7">
        <v>6</v>
      </c>
    </row>
    <row r="106" spans="1:3" ht="13" x14ac:dyDescent="0.15">
      <c r="A106" s="7">
        <v>1016</v>
      </c>
      <c r="B106" s="7" t="str">
        <f t="array" ref="B106">INDEX(Productos!$A:B,MATCH($A106,Productos!$A:$A),COLUMN(B106))</f>
        <v>Nori entero</v>
      </c>
      <c r="C106" s="7">
        <v>7</v>
      </c>
    </row>
    <row r="107" spans="1:3" ht="13" x14ac:dyDescent="0.15">
      <c r="A107" s="7">
        <v>1016</v>
      </c>
      <c r="B107" s="7" t="str">
        <f t="array" ref="B107">INDEX(Productos!$A:B,MATCH($A107,Productos!$A:$A),COLUMN(B107))</f>
        <v>Nori entero</v>
      </c>
      <c r="C107" s="7">
        <v>8</v>
      </c>
    </row>
    <row r="108" spans="1:3" ht="13" x14ac:dyDescent="0.15">
      <c r="A108" s="7">
        <v>1016</v>
      </c>
      <c r="B108" s="7" t="str">
        <f t="array" ref="B108">INDEX(Productos!$A:B,MATCH($A108,Productos!$A:$A),COLUMN(B108))</f>
        <v>Nori entero</v>
      </c>
      <c r="C108" s="7">
        <v>9</v>
      </c>
    </row>
    <row r="109" spans="1:3" ht="13" x14ac:dyDescent="0.15">
      <c r="A109" s="7">
        <v>1016</v>
      </c>
      <c r="B109" s="7" t="str">
        <f t="array" ref="B109">INDEX(Productos!$A:B,MATCH($A109,Productos!$A:$A),COLUMN(B109))</f>
        <v>Nori entero</v>
      </c>
      <c r="C109" s="7">
        <v>10</v>
      </c>
    </row>
    <row r="110" spans="1:3" ht="13" x14ac:dyDescent="0.15">
      <c r="A110" s="7">
        <v>1016</v>
      </c>
      <c r="B110" s="7" t="str">
        <f t="array" ref="B110">INDEX(Productos!$A:B,MATCH($A110,Productos!$A:$A),COLUMN(B110))</f>
        <v>Nori entero</v>
      </c>
      <c r="C110" s="7">
        <v>11</v>
      </c>
    </row>
    <row r="111" spans="1:3" ht="13" x14ac:dyDescent="0.15">
      <c r="A111" s="7">
        <v>1016</v>
      </c>
      <c r="B111" s="7" t="str">
        <f t="array" ref="B111">INDEX(Productos!$A:B,MATCH($A111,Productos!$A:$A),COLUMN(B111))</f>
        <v>Nori entero</v>
      </c>
      <c r="C111" s="7">
        <v>12</v>
      </c>
    </row>
    <row r="112" spans="1:3" ht="13" x14ac:dyDescent="0.15">
      <c r="A112" s="7">
        <v>1016</v>
      </c>
      <c r="B112" s="7" t="str">
        <f t="array" ref="B112">INDEX(Productos!$A:B,MATCH($A112,Productos!$A:$A),COLUMN(B112))</f>
        <v>Nori entero</v>
      </c>
      <c r="C112" s="7">
        <v>13</v>
      </c>
    </row>
    <row r="113" spans="1:3" ht="13" x14ac:dyDescent="0.15">
      <c r="A113" s="7">
        <v>1016</v>
      </c>
      <c r="B113" s="7" t="str">
        <f t="array" ref="B113">INDEX(Productos!$A:B,MATCH($A113,Productos!$A:$A),COLUMN(B113))</f>
        <v>Nori entero</v>
      </c>
      <c r="C113" s="7">
        <v>14</v>
      </c>
    </row>
    <row r="114" spans="1:3" ht="13" x14ac:dyDescent="0.15">
      <c r="A114" s="7"/>
      <c r="B114" s="7"/>
      <c r="C114" s="7"/>
    </row>
    <row r="115" spans="1:3" ht="13" x14ac:dyDescent="0.15">
      <c r="A115" s="7"/>
      <c r="B115" s="7"/>
      <c r="C115" s="7"/>
    </row>
    <row r="116" spans="1:3" ht="13" x14ac:dyDescent="0.15">
      <c r="A116" s="7"/>
      <c r="B116" s="7"/>
      <c r="C116" s="7"/>
    </row>
    <row r="117" spans="1:3" ht="13" x14ac:dyDescent="0.15">
      <c r="A117" s="7"/>
      <c r="B117" s="7"/>
      <c r="C117" s="7"/>
    </row>
    <row r="118" spans="1:3" ht="13" x14ac:dyDescent="0.15">
      <c r="A118" s="7"/>
      <c r="B118" s="7"/>
      <c r="C118" s="7"/>
    </row>
    <row r="119" spans="1:3" ht="13" x14ac:dyDescent="0.15">
      <c r="A119" s="7"/>
      <c r="B119" s="7"/>
      <c r="C119" s="7"/>
    </row>
    <row r="120" spans="1:3" ht="13" x14ac:dyDescent="0.15">
      <c r="A120" s="7"/>
      <c r="B120" s="7"/>
      <c r="C120" s="7"/>
    </row>
    <row r="121" spans="1:3" ht="13" x14ac:dyDescent="0.15">
      <c r="A121" s="7"/>
      <c r="B121" s="7"/>
      <c r="C121" s="7"/>
    </row>
    <row r="122" spans="1:3" ht="13" x14ac:dyDescent="0.15">
      <c r="A122" s="7"/>
      <c r="B122" s="7"/>
      <c r="C122" s="7"/>
    </row>
    <row r="123" spans="1:3" ht="13" x14ac:dyDescent="0.15">
      <c r="A123" s="7"/>
      <c r="B123" s="7"/>
      <c r="C123" s="7"/>
    </row>
    <row r="124" spans="1:3" ht="13" x14ac:dyDescent="0.15">
      <c r="A124" s="7"/>
      <c r="B124" s="7"/>
      <c r="C124" s="7"/>
    </row>
    <row r="125" spans="1:3" ht="13" x14ac:dyDescent="0.15">
      <c r="A125" s="7"/>
      <c r="B125" s="7"/>
      <c r="C125" s="7"/>
    </row>
    <row r="126" spans="1:3" ht="13" x14ac:dyDescent="0.15">
      <c r="A126" s="7"/>
      <c r="B126" s="7"/>
      <c r="C126" s="7"/>
    </row>
    <row r="127" spans="1:3" ht="13" x14ac:dyDescent="0.15">
      <c r="A127" s="7"/>
      <c r="B127" s="7"/>
      <c r="C127" s="7"/>
    </row>
    <row r="128" spans="1:3" ht="13" x14ac:dyDescent="0.15">
      <c r="A128" s="7"/>
      <c r="B128" s="7"/>
      <c r="C128" s="7"/>
    </row>
    <row r="129" spans="1:3" ht="13" x14ac:dyDescent="0.15">
      <c r="A129" s="7"/>
      <c r="B129" s="7"/>
      <c r="C129" s="7"/>
    </row>
    <row r="130" spans="1:3" ht="13" x14ac:dyDescent="0.15">
      <c r="A130" s="7"/>
      <c r="B130" s="7"/>
      <c r="C130" s="7"/>
    </row>
    <row r="131" spans="1:3" ht="13" x14ac:dyDescent="0.15">
      <c r="A131" s="7"/>
      <c r="B131" s="7"/>
      <c r="C131" s="7"/>
    </row>
    <row r="132" spans="1:3" ht="13" x14ac:dyDescent="0.15">
      <c r="A132" s="7"/>
      <c r="B132" s="7"/>
      <c r="C132" s="7"/>
    </row>
    <row r="133" spans="1:3" ht="13" x14ac:dyDescent="0.15">
      <c r="A133" s="7"/>
      <c r="B133" s="7"/>
      <c r="C133" s="7"/>
    </row>
    <row r="134" spans="1:3" ht="13" x14ac:dyDescent="0.15">
      <c r="A134" s="7"/>
      <c r="B134" s="7"/>
      <c r="C134" s="7"/>
    </row>
    <row r="135" spans="1:3" ht="13" x14ac:dyDescent="0.15">
      <c r="A135" s="7"/>
      <c r="B135" s="7"/>
      <c r="C135" s="7"/>
    </row>
    <row r="136" spans="1:3" ht="13" x14ac:dyDescent="0.15">
      <c r="A136" s="7"/>
      <c r="B136" s="7"/>
      <c r="C136" s="7"/>
    </row>
    <row r="137" spans="1:3" ht="13" x14ac:dyDescent="0.15">
      <c r="A137" s="7"/>
      <c r="B137" s="7"/>
      <c r="C137" s="7"/>
    </row>
    <row r="138" spans="1:3" ht="13" x14ac:dyDescent="0.15">
      <c r="A138" s="7"/>
      <c r="B138" s="7"/>
      <c r="C138" s="7"/>
    </row>
    <row r="139" spans="1:3" ht="13" x14ac:dyDescent="0.15">
      <c r="A139" s="7"/>
      <c r="B139" s="7"/>
      <c r="C139" s="7"/>
    </row>
    <row r="140" spans="1:3" ht="13" x14ac:dyDescent="0.15">
      <c r="A140" s="7"/>
      <c r="B140" s="7"/>
      <c r="C140" s="7"/>
    </row>
    <row r="141" spans="1:3" ht="13" x14ac:dyDescent="0.15">
      <c r="A141" s="7"/>
      <c r="B141" s="7"/>
      <c r="C141" s="7"/>
    </row>
    <row r="142" spans="1:3" ht="13" x14ac:dyDescent="0.15">
      <c r="A142" s="7"/>
      <c r="B142" s="7"/>
      <c r="C142" s="7"/>
    </row>
    <row r="143" spans="1:3" ht="13" x14ac:dyDescent="0.15">
      <c r="A143" s="7"/>
      <c r="B143" s="7"/>
      <c r="C143" s="7"/>
    </row>
    <row r="144" spans="1:3" ht="13" x14ac:dyDescent="0.15">
      <c r="A144" s="7"/>
      <c r="B144" s="7"/>
      <c r="C144" s="7"/>
    </row>
    <row r="145" spans="1:3" ht="13" x14ac:dyDescent="0.15">
      <c r="A145" s="7"/>
      <c r="B145" s="7"/>
      <c r="C145" s="7"/>
    </row>
    <row r="146" spans="1:3" ht="13" x14ac:dyDescent="0.15">
      <c r="A146" s="7"/>
      <c r="B146" s="7"/>
      <c r="C146" s="7"/>
    </row>
    <row r="147" spans="1:3" ht="13" x14ac:dyDescent="0.15">
      <c r="A147" s="7"/>
      <c r="B147" s="7"/>
      <c r="C147" s="7"/>
    </row>
    <row r="148" spans="1:3" ht="13" x14ac:dyDescent="0.15">
      <c r="A148" s="7"/>
      <c r="B148" s="7"/>
      <c r="C148" s="7"/>
    </row>
    <row r="149" spans="1:3" ht="13" x14ac:dyDescent="0.15">
      <c r="A149" s="7"/>
      <c r="B149" s="7"/>
      <c r="C149" s="7"/>
    </row>
    <row r="150" spans="1:3" ht="13" x14ac:dyDescent="0.15">
      <c r="A150" s="7"/>
      <c r="B150" s="7"/>
      <c r="C150" s="7"/>
    </row>
    <row r="151" spans="1:3" ht="13" x14ac:dyDescent="0.15">
      <c r="A151" s="7"/>
      <c r="B151" s="7"/>
      <c r="C151" s="7"/>
    </row>
    <row r="152" spans="1:3" ht="13" x14ac:dyDescent="0.15">
      <c r="A152" s="7"/>
      <c r="B152" s="7"/>
      <c r="C152" s="7"/>
    </row>
    <row r="153" spans="1:3" ht="13" x14ac:dyDescent="0.15">
      <c r="A153" s="7"/>
      <c r="B153" s="7"/>
      <c r="C153" s="7"/>
    </row>
    <row r="154" spans="1:3" ht="13" x14ac:dyDescent="0.15">
      <c r="A154" s="7"/>
      <c r="B154" s="7"/>
      <c r="C154" s="7"/>
    </row>
    <row r="155" spans="1:3" ht="13" x14ac:dyDescent="0.15">
      <c r="A155" s="7"/>
      <c r="B155" s="7"/>
      <c r="C155" s="7"/>
    </row>
    <row r="156" spans="1:3" ht="13" x14ac:dyDescent="0.15">
      <c r="A156" s="7"/>
      <c r="B156" s="7"/>
      <c r="C156" s="7"/>
    </row>
    <row r="157" spans="1:3" ht="13" x14ac:dyDescent="0.15">
      <c r="A157" s="7"/>
      <c r="B157" s="7"/>
      <c r="C157" s="7"/>
    </row>
    <row r="158" spans="1:3" ht="13" x14ac:dyDescent="0.15">
      <c r="A158" s="7"/>
      <c r="B158" s="7"/>
      <c r="C158" s="7"/>
    </row>
    <row r="159" spans="1:3" ht="13" x14ac:dyDescent="0.15">
      <c r="A159" s="7"/>
      <c r="B159" s="7"/>
      <c r="C159" s="7"/>
    </row>
    <row r="160" spans="1:3" ht="13" x14ac:dyDescent="0.15">
      <c r="A160" s="7"/>
      <c r="B160" s="7"/>
      <c r="C160" s="7"/>
    </row>
    <row r="161" spans="1:3" ht="13" x14ac:dyDescent="0.15">
      <c r="A161" s="7"/>
      <c r="B161" s="7"/>
      <c r="C161" s="7"/>
    </row>
    <row r="162" spans="1:3" ht="13" x14ac:dyDescent="0.15">
      <c r="A162" s="7"/>
      <c r="B162" s="7"/>
      <c r="C162" s="7"/>
    </row>
    <row r="163" spans="1:3" ht="13" x14ac:dyDescent="0.15">
      <c r="A163" s="7"/>
      <c r="B163" s="7"/>
      <c r="C163" s="7"/>
    </row>
    <row r="164" spans="1:3" ht="13" x14ac:dyDescent="0.15">
      <c r="A164" s="7"/>
      <c r="B164" s="7"/>
      <c r="C164" s="7"/>
    </row>
    <row r="165" spans="1:3" ht="13" x14ac:dyDescent="0.15">
      <c r="A165" s="7"/>
      <c r="B165" s="7"/>
      <c r="C165" s="7"/>
    </row>
    <row r="166" spans="1:3" ht="13" x14ac:dyDescent="0.15">
      <c r="A166" s="7"/>
      <c r="B166" s="7"/>
      <c r="C166" s="7"/>
    </row>
    <row r="167" spans="1:3" ht="13" x14ac:dyDescent="0.15">
      <c r="A167" s="7"/>
      <c r="B167" s="7"/>
      <c r="C167" s="7"/>
    </row>
    <row r="168" spans="1:3" ht="13" x14ac:dyDescent="0.15">
      <c r="A168" s="7"/>
      <c r="B168" s="7"/>
      <c r="C168" s="7"/>
    </row>
    <row r="169" spans="1:3" ht="13" x14ac:dyDescent="0.15">
      <c r="A169" s="7"/>
      <c r="B169" s="7"/>
      <c r="C169" s="7"/>
    </row>
    <row r="170" spans="1:3" ht="13" x14ac:dyDescent="0.15">
      <c r="A170" s="7"/>
      <c r="B170" s="7"/>
      <c r="C170" s="7"/>
    </row>
    <row r="171" spans="1:3" ht="13" x14ac:dyDescent="0.15">
      <c r="A171" s="7"/>
      <c r="B171" s="7"/>
      <c r="C171" s="7"/>
    </row>
    <row r="172" spans="1:3" ht="13" x14ac:dyDescent="0.15">
      <c r="A172" s="7"/>
      <c r="B172" s="7"/>
      <c r="C172" s="7"/>
    </row>
    <row r="173" spans="1:3" ht="13" x14ac:dyDescent="0.15">
      <c r="A173" s="7"/>
      <c r="B173" s="7"/>
      <c r="C173" s="7"/>
    </row>
    <row r="174" spans="1:3" ht="13" x14ac:dyDescent="0.15">
      <c r="A174" s="7"/>
      <c r="B174" s="7"/>
      <c r="C174" s="7"/>
    </row>
    <row r="175" spans="1:3" ht="13" x14ac:dyDescent="0.15">
      <c r="A175" s="7"/>
      <c r="B175" s="7"/>
      <c r="C175" s="7"/>
    </row>
    <row r="176" spans="1:3" ht="13" x14ac:dyDescent="0.15">
      <c r="A176" s="7"/>
      <c r="B176" s="7"/>
      <c r="C176" s="7"/>
    </row>
    <row r="177" spans="1:3" ht="13" x14ac:dyDescent="0.15">
      <c r="A177" s="7"/>
      <c r="B177" s="7"/>
      <c r="C177" s="7"/>
    </row>
    <row r="178" spans="1:3" ht="13" x14ac:dyDescent="0.15">
      <c r="A178" s="7"/>
      <c r="B178" s="7"/>
      <c r="C178" s="7"/>
    </row>
    <row r="179" spans="1:3" ht="13" x14ac:dyDescent="0.15">
      <c r="A179" s="7"/>
      <c r="B179" s="7"/>
      <c r="C179" s="7"/>
    </row>
    <row r="180" spans="1:3" ht="13" x14ac:dyDescent="0.15">
      <c r="A180" s="7"/>
      <c r="B180" s="7"/>
      <c r="C180" s="7"/>
    </row>
    <row r="181" spans="1:3" ht="13" x14ac:dyDescent="0.15">
      <c r="A181" s="7"/>
      <c r="B181" s="7"/>
      <c r="C181" s="7"/>
    </row>
    <row r="182" spans="1:3" ht="13" x14ac:dyDescent="0.15">
      <c r="A182" s="7"/>
      <c r="B182" s="7"/>
      <c r="C182" s="7"/>
    </row>
    <row r="183" spans="1:3" ht="13" x14ac:dyDescent="0.15">
      <c r="A183" s="7"/>
      <c r="B183" s="7"/>
      <c r="C183" s="7"/>
    </row>
    <row r="184" spans="1:3" ht="13" x14ac:dyDescent="0.15">
      <c r="A184" s="7"/>
      <c r="B184" s="7"/>
      <c r="C184" s="7"/>
    </row>
    <row r="185" spans="1:3" ht="13" x14ac:dyDescent="0.15">
      <c r="A185" s="7"/>
      <c r="B185" s="7"/>
      <c r="C185" s="7"/>
    </row>
    <row r="186" spans="1:3" ht="13" x14ac:dyDescent="0.15">
      <c r="A186" s="7"/>
      <c r="B186" s="7"/>
      <c r="C186" s="7"/>
    </row>
    <row r="187" spans="1:3" ht="13" x14ac:dyDescent="0.15">
      <c r="A187" s="7"/>
      <c r="B187" s="7"/>
      <c r="C187" s="7"/>
    </row>
    <row r="188" spans="1:3" ht="13" x14ac:dyDescent="0.15">
      <c r="A188" s="7"/>
      <c r="B188" s="7"/>
      <c r="C188" s="7"/>
    </row>
    <row r="189" spans="1:3" ht="13" x14ac:dyDescent="0.15">
      <c r="A189" s="7"/>
      <c r="B189" s="7"/>
      <c r="C189" s="7"/>
    </row>
    <row r="190" spans="1:3" ht="13" x14ac:dyDescent="0.15">
      <c r="A190" s="7"/>
      <c r="B190" s="7"/>
      <c r="C190" s="7"/>
    </row>
    <row r="191" spans="1:3" ht="13" x14ac:dyDescent="0.15">
      <c r="A191" s="7"/>
      <c r="B191" s="7"/>
      <c r="C191" s="7"/>
    </row>
    <row r="192" spans="1:3" ht="13" x14ac:dyDescent="0.15">
      <c r="A192" s="7"/>
      <c r="B192" s="7"/>
      <c r="C192" s="7"/>
    </row>
    <row r="193" spans="1:3" ht="13" x14ac:dyDescent="0.15">
      <c r="A193" s="7"/>
      <c r="B193" s="7"/>
      <c r="C193" s="7"/>
    </row>
    <row r="194" spans="1:3" ht="13" x14ac:dyDescent="0.15">
      <c r="A194" s="7"/>
      <c r="B194" s="7"/>
      <c r="C194" s="7"/>
    </row>
    <row r="195" spans="1:3" ht="13" x14ac:dyDescent="0.15">
      <c r="A195" s="7"/>
      <c r="B195" s="7"/>
      <c r="C195" s="7"/>
    </row>
    <row r="196" spans="1:3" ht="13" x14ac:dyDescent="0.15">
      <c r="A196" s="7"/>
      <c r="B196" s="7"/>
      <c r="C196" s="7"/>
    </row>
    <row r="197" spans="1:3" ht="13" x14ac:dyDescent="0.15">
      <c r="A197" s="7"/>
      <c r="B197" s="7"/>
      <c r="C197" s="7"/>
    </row>
    <row r="198" spans="1:3" ht="13" x14ac:dyDescent="0.15">
      <c r="C198" s="7"/>
    </row>
    <row r="199" spans="1:3" ht="13" x14ac:dyDescent="0.15">
      <c r="C199" s="7"/>
    </row>
    <row r="200" spans="1:3" ht="13" x14ac:dyDescent="0.15">
      <c r="C200" s="7"/>
    </row>
    <row r="201" spans="1:3" ht="13" x14ac:dyDescent="0.15">
      <c r="C201" s="7"/>
    </row>
    <row r="202" spans="1:3" ht="13" x14ac:dyDescent="0.15">
      <c r="C202" s="7"/>
    </row>
    <row r="203" spans="1:3" ht="13" x14ac:dyDescent="0.15">
      <c r="C203" s="7"/>
    </row>
    <row r="204" spans="1:3" ht="13" x14ac:dyDescent="0.15">
      <c r="C204" s="7"/>
    </row>
    <row r="205" spans="1:3" ht="13" x14ac:dyDescent="0.15">
      <c r="C205" s="7"/>
    </row>
    <row r="206" spans="1:3" ht="13" x14ac:dyDescent="0.15">
      <c r="C206" s="7"/>
    </row>
    <row r="207" spans="1:3" ht="13" x14ac:dyDescent="0.15">
      <c r="C207" s="7"/>
    </row>
    <row r="208" spans="1:3" ht="13" x14ac:dyDescent="0.15">
      <c r="C208" s="7"/>
    </row>
    <row r="209" spans="3:3" ht="13" x14ac:dyDescent="0.15">
      <c r="C209" s="7"/>
    </row>
    <row r="210" spans="3:3" ht="13" x14ac:dyDescent="0.15">
      <c r="C210" s="7"/>
    </row>
    <row r="211" spans="3:3" ht="13" x14ac:dyDescent="0.15">
      <c r="C211" s="7"/>
    </row>
    <row r="212" spans="3:3" ht="13" x14ac:dyDescent="0.15">
      <c r="C212" s="7"/>
    </row>
    <row r="213" spans="3:3" ht="13" x14ac:dyDescent="0.15">
      <c r="C213" s="7"/>
    </row>
    <row r="214" spans="3:3" ht="13" x14ac:dyDescent="0.15">
      <c r="C214" s="7"/>
    </row>
    <row r="215" spans="3:3" ht="13" x14ac:dyDescent="0.15">
      <c r="C215" s="7"/>
    </row>
    <row r="216" spans="3:3" ht="13" x14ac:dyDescent="0.15">
      <c r="C216" s="7"/>
    </row>
    <row r="217" spans="3:3" ht="13" x14ac:dyDescent="0.15">
      <c r="C217" s="7"/>
    </row>
    <row r="218" spans="3:3" ht="13" x14ac:dyDescent="0.15">
      <c r="C218" s="7"/>
    </row>
    <row r="219" spans="3:3" ht="13" x14ac:dyDescent="0.15">
      <c r="C219" s="7"/>
    </row>
    <row r="220" spans="3:3" ht="13" x14ac:dyDescent="0.15">
      <c r="C220" s="7"/>
    </row>
    <row r="221" spans="3:3" ht="13" x14ac:dyDescent="0.15">
      <c r="C221" s="7"/>
    </row>
    <row r="222" spans="3:3" ht="13" x14ac:dyDescent="0.15">
      <c r="C222" s="7"/>
    </row>
    <row r="223" spans="3:3" ht="13" x14ac:dyDescent="0.15">
      <c r="C223" s="7"/>
    </row>
    <row r="224" spans="3:3" ht="13" x14ac:dyDescent="0.15">
      <c r="C224" s="7"/>
    </row>
    <row r="225" spans="3:3" ht="13" x14ac:dyDescent="0.15">
      <c r="C225" s="7"/>
    </row>
    <row r="226" spans="3:3" ht="13" x14ac:dyDescent="0.15">
      <c r="C226" s="7"/>
    </row>
    <row r="227" spans="3:3" ht="13" x14ac:dyDescent="0.15">
      <c r="C227" s="7"/>
    </row>
    <row r="228" spans="3:3" ht="13" x14ac:dyDescent="0.15">
      <c r="C228" s="7"/>
    </row>
    <row r="229" spans="3:3" ht="13" x14ac:dyDescent="0.15">
      <c r="C229" s="7"/>
    </row>
    <row r="230" spans="3:3" ht="13" x14ac:dyDescent="0.15">
      <c r="C230" s="7"/>
    </row>
    <row r="231" spans="3:3" ht="13" x14ac:dyDescent="0.15">
      <c r="C231" s="7"/>
    </row>
    <row r="232" spans="3:3" ht="13" x14ac:dyDescent="0.15">
      <c r="C232" s="7"/>
    </row>
    <row r="233" spans="3:3" ht="13" x14ac:dyDescent="0.15">
      <c r="C233" s="7"/>
    </row>
    <row r="234" spans="3:3" ht="13" x14ac:dyDescent="0.15">
      <c r="C234" s="7"/>
    </row>
    <row r="235" spans="3:3" ht="13" x14ac:dyDescent="0.15">
      <c r="C235" s="7"/>
    </row>
    <row r="236" spans="3:3" ht="13" x14ac:dyDescent="0.15">
      <c r="C236" s="7"/>
    </row>
    <row r="237" spans="3:3" ht="13" x14ac:dyDescent="0.15">
      <c r="C237" s="7"/>
    </row>
    <row r="238" spans="3:3" ht="13" x14ac:dyDescent="0.15">
      <c r="C238" s="7"/>
    </row>
    <row r="239" spans="3:3" ht="13" x14ac:dyDescent="0.15">
      <c r="C239" s="7"/>
    </row>
    <row r="240" spans="3:3" ht="13" x14ac:dyDescent="0.15">
      <c r="C240" s="7"/>
    </row>
    <row r="241" spans="3:3" ht="13" x14ac:dyDescent="0.15">
      <c r="C241" s="7"/>
    </row>
    <row r="242" spans="3:3" ht="13" x14ac:dyDescent="0.15">
      <c r="C242" s="7"/>
    </row>
    <row r="243" spans="3:3" ht="13" x14ac:dyDescent="0.15">
      <c r="C243" s="7"/>
    </row>
    <row r="244" spans="3:3" ht="13" x14ac:dyDescent="0.15">
      <c r="C244" s="7"/>
    </row>
    <row r="245" spans="3:3" ht="13" x14ac:dyDescent="0.15">
      <c r="C245" s="7"/>
    </row>
    <row r="246" spans="3:3" ht="13" x14ac:dyDescent="0.15">
      <c r="C246" s="7"/>
    </row>
    <row r="247" spans="3:3" ht="13" x14ac:dyDescent="0.15">
      <c r="C247" s="7"/>
    </row>
    <row r="248" spans="3:3" ht="13" x14ac:dyDescent="0.15">
      <c r="C248" s="7"/>
    </row>
    <row r="249" spans="3:3" ht="13" x14ac:dyDescent="0.15">
      <c r="C249" s="7"/>
    </row>
    <row r="250" spans="3:3" ht="13" x14ac:dyDescent="0.15">
      <c r="C250" s="7"/>
    </row>
    <row r="251" spans="3:3" ht="13" x14ac:dyDescent="0.15">
      <c r="C251" s="7"/>
    </row>
    <row r="252" spans="3:3" ht="13" x14ac:dyDescent="0.15">
      <c r="C252" s="7"/>
    </row>
    <row r="253" spans="3:3" ht="13" x14ac:dyDescent="0.15">
      <c r="C253" s="7"/>
    </row>
    <row r="254" spans="3:3" ht="13" x14ac:dyDescent="0.15">
      <c r="C254" s="7"/>
    </row>
  </sheetData>
  <autoFilter ref="A1:C113"/>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outlinePr summaryBelow="0" summaryRight="0"/>
  </sheetPr>
  <dimension ref="A1:Z998"/>
  <sheetViews>
    <sheetView tabSelected="1" workbookViewId="0"/>
  </sheetViews>
  <sheetFormatPr baseColWidth="10" defaultColWidth="14.5" defaultRowHeight="15.75" customHeight="1" x14ac:dyDescent="0.15"/>
  <cols>
    <col min="1" max="1" width="7.6640625" customWidth="1"/>
    <col min="2" max="2" width="32.33203125" customWidth="1"/>
    <col min="4" max="4" width="16.5" customWidth="1"/>
    <col min="6" max="6" width="22.83203125" customWidth="1"/>
  </cols>
  <sheetData>
    <row r="1" spans="1:26" ht="48" customHeight="1" x14ac:dyDescent="0.15">
      <c r="A1" s="27" t="s">
        <v>5</v>
      </c>
      <c r="B1" s="27" t="s">
        <v>10</v>
      </c>
      <c r="C1" s="27" t="s">
        <v>192</v>
      </c>
      <c r="D1" s="27" t="s">
        <v>193</v>
      </c>
      <c r="E1" s="27" t="s">
        <v>12</v>
      </c>
      <c r="F1" s="27" t="s">
        <v>3</v>
      </c>
      <c r="G1" s="27" t="s">
        <v>194</v>
      </c>
      <c r="H1" s="28"/>
      <c r="I1" s="28"/>
      <c r="J1" s="28"/>
      <c r="K1" s="28"/>
      <c r="L1" s="28"/>
      <c r="M1" s="28"/>
      <c r="N1" s="28"/>
      <c r="O1" s="28"/>
      <c r="P1" s="28"/>
      <c r="Q1" s="28"/>
      <c r="R1" s="28"/>
      <c r="S1" s="28"/>
      <c r="T1" s="28"/>
      <c r="U1" s="28"/>
      <c r="V1" s="28"/>
      <c r="W1" s="28"/>
      <c r="X1" s="28"/>
      <c r="Y1" s="28"/>
      <c r="Z1" s="28"/>
    </row>
    <row r="2" spans="1:26" ht="15.75" customHeight="1" x14ac:dyDescent="0.15">
      <c r="A2" s="7">
        <v>1301</v>
      </c>
      <c r="B2" s="7" t="str">
        <f t="array" ref="B2">INDEX(Productos!$A:B,MATCH($A2,Productos!$A:$A),COLUMN(B2))</f>
        <v>Arroz cocido para nigiri</v>
      </c>
      <c r="C2" s="14">
        <f ca="1">IFERROR(__xludf.DUMMYFUNCTION("COUNTUNIQUE(filter(Ingredientes!A:A,Ingredientes!C:C=A2))"),5)</f>
        <v>5</v>
      </c>
      <c r="D2" s="14">
        <f ca="1">IFERROR(__xludf.DUMMYFUNCTION("SUM(filter(Ingredientes!E:E,Ingredientes!C:C=A2))*10/filter(Productos!I:I,Productos!A:A=A2)"),50)</f>
        <v>50</v>
      </c>
      <c r="E2" s="14">
        <f ca="1">IFERROR(__xludf.DUMMYFUNCTION("COUNT(FILTER(Ingredientes!A:A,Ingredientes!A:A=A2))"),1)</f>
        <v>1</v>
      </c>
      <c r="F2" s="7" t="str">
        <f ca="1">IFERROR(__xludf.DUMMYFUNCTION("TRANSPOSE(IFERROR((FILTER(Ingredientes!D:D,A2=Ingredientes!A:A))))"),"Arroz cocido")</f>
        <v>Arroz cocido</v>
      </c>
      <c r="G2" s="7">
        <f ca="1">IFERROR(__xludf.DUMMYFUNCTION("TRANSPOSE(IFERROR((FILTER(Ingredientes!C:C,A2=Ingredientes!A:A))))"),1101)</f>
        <v>1101</v>
      </c>
      <c r="H2" s="14"/>
      <c r="I2" s="14"/>
      <c r="J2" s="14"/>
      <c r="K2" s="14"/>
      <c r="L2" s="14"/>
      <c r="M2" s="14"/>
      <c r="N2" s="14"/>
      <c r="O2" s="14"/>
      <c r="P2" s="14"/>
      <c r="Q2" s="14"/>
      <c r="R2" s="14"/>
      <c r="S2" s="14"/>
      <c r="T2" s="14"/>
      <c r="U2" s="14"/>
      <c r="V2" s="14"/>
      <c r="W2" s="14"/>
      <c r="X2" s="14"/>
      <c r="Y2" s="14"/>
      <c r="Z2" s="14"/>
    </row>
    <row r="3" spans="1:26" ht="15.75" customHeight="1" x14ac:dyDescent="0.15">
      <c r="A3" s="7">
        <v>1201</v>
      </c>
      <c r="B3" s="7" t="str">
        <f t="array" ref="B3">INDEX(Productos!$A:B,MATCH($A3,Productos!$A:$A),COLUMN(B3))</f>
        <v>Arroz cocido para roll</v>
      </c>
      <c r="C3" s="14">
        <f ca="1">IFERROR(__xludf.DUMMYFUNCTION("COUNTUNIQUE(filter(Ingredientes!A:A,Ingredientes!C:C=A3))"),25)</f>
        <v>25</v>
      </c>
      <c r="D3" s="14">
        <f ca="1">IFERROR(__xludf.DUMMYFUNCTION("SUM(filter(Ingredientes!E:E,Ingredientes!C:C=A3))*10/filter(Productos!I:I,Productos!A:A=A3)"),250)</f>
        <v>250</v>
      </c>
      <c r="E3" s="14">
        <f ca="1">IFERROR(__xludf.DUMMYFUNCTION("COUNT(FILTER(Ingredientes!A:A,Ingredientes!A:A=A3))"),1)</f>
        <v>1</v>
      </c>
      <c r="F3" s="7" t="str">
        <f ca="1">IFERROR(__xludf.DUMMYFUNCTION("TRANSPOSE(IFERROR((FILTER(Ingredientes!D:D,A3=Ingredientes!A:A))))"),"Arroz cocido")</f>
        <v>Arroz cocido</v>
      </c>
      <c r="G3" s="7">
        <f ca="1">IFERROR(__xludf.DUMMYFUNCTION("TRANSPOSE(IFERROR((FILTER(Ingredientes!C:C,A3=Ingredientes!A:A))))"),1101)</f>
        <v>1101</v>
      </c>
      <c r="H3" s="14"/>
      <c r="I3" s="14"/>
      <c r="J3" s="14"/>
      <c r="K3" s="14"/>
      <c r="L3" s="14"/>
      <c r="M3" s="14"/>
      <c r="N3" s="14"/>
      <c r="O3" s="14"/>
      <c r="P3" s="14"/>
      <c r="Q3" s="14"/>
      <c r="R3" s="14"/>
      <c r="S3" s="14"/>
      <c r="T3" s="14"/>
      <c r="U3" s="14"/>
      <c r="V3" s="14"/>
      <c r="W3" s="14"/>
      <c r="X3" s="14"/>
      <c r="Y3" s="14"/>
      <c r="Z3" s="14"/>
    </row>
    <row r="4" spans="1:26" ht="15.75" customHeight="1" x14ac:dyDescent="0.15">
      <c r="A4" s="7">
        <v>1209</v>
      </c>
      <c r="B4" s="7" t="str">
        <f t="array" ref="B4">INDEX(Productos!$A:B,MATCH($A4,Productos!$A:$A),COLUMN(B4))</f>
        <v>Atún cortado para nigiri</v>
      </c>
      <c r="C4" s="14">
        <f ca="1">IFERROR(__xludf.DUMMYFUNCTION("COUNTUNIQUE(filter(Ingredientes!A:A,Ingredientes!C:C=A4))"),2)</f>
        <v>2</v>
      </c>
      <c r="D4" s="14">
        <f ca="1">IFERROR(__xludf.DUMMYFUNCTION("SUM(filter(Ingredientes!E:E,Ingredientes!C:C=A4))*10/filter(Productos!I:I,Productos!A:A=A4)"),20)</f>
        <v>20</v>
      </c>
      <c r="E4" s="14">
        <f ca="1">IFERROR(__xludf.DUMMYFUNCTION("COUNT(FILTER(Ingredientes!A:A,Ingredientes!A:A=A4))"),1)</f>
        <v>1</v>
      </c>
      <c r="F4" s="7" t="str">
        <f ca="1">IFERROR(__xludf.DUMMYFUNCTION("TRANSPOSE(IFERROR((FILTER(Ingredientes!D:D,A4=Ingredientes!A:A))))"),"Filete de atún")</f>
        <v>Filete de atún</v>
      </c>
      <c r="G4" s="7">
        <f ca="1">IFERROR(__xludf.DUMMYFUNCTION("TRANSPOSE(IFERROR((FILTER(Ingredientes!C:C,A4=Ingredientes!A:A))))"),1009)</f>
        <v>1009</v>
      </c>
      <c r="H4" s="14"/>
      <c r="I4" s="14"/>
      <c r="J4" s="14"/>
      <c r="K4" s="14"/>
      <c r="L4" s="14"/>
      <c r="M4" s="14"/>
      <c r="N4" s="14"/>
      <c r="O4" s="14"/>
      <c r="P4" s="14"/>
      <c r="Q4" s="14"/>
      <c r="R4" s="14"/>
      <c r="S4" s="14"/>
      <c r="T4" s="14"/>
      <c r="U4" s="14"/>
      <c r="V4" s="14"/>
      <c r="W4" s="14"/>
      <c r="X4" s="14"/>
      <c r="Y4" s="14"/>
      <c r="Z4" s="14"/>
    </row>
    <row r="5" spans="1:26" ht="15.75" customHeight="1" x14ac:dyDescent="0.15">
      <c r="A5" s="7">
        <v>1109</v>
      </c>
      <c r="B5" s="7" t="str">
        <f t="array" ref="B5">INDEX(Productos!$A:B,MATCH($A5,Productos!$A:$A),COLUMN(B5))</f>
        <v>Atún cortado para roll</v>
      </c>
      <c r="C5" s="14">
        <f ca="1">IFERROR(__xludf.DUMMYFUNCTION("COUNTUNIQUE(filter(Ingredientes!A:A,Ingredientes!C:C=A5))"),5)</f>
        <v>5</v>
      </c>
      <c r="D5" s="14">
        <f ca="1">IFERROR(__xludf.DUMMYFUNCTION("SUM(filter(Ingredientes!E:E,Ingredientes!C:C=A5))*10/filter(Productos!I:I,Productos!A:A=A5)"),50)</f>
        <v>50</v>
      </c>
      <c r="E5" s="14">
        <f ca="1">IFERROR(__xludf.DUMMYFUNCTION("COUNT(FILTER(Ingredientes!A:A,Ingredientes!A:A=A5))"),1)</f>
        <v>1</v>
      </c>
      <c r="F5" s="7" t="str">
        <f ca="1">IFERROR(__xludf.DUMMYFUNCTION("TRANSPOSE(IFERROR((FILTER(Ingredientes!D:D,A5=Ingredientes!A:A))))"),"Filete de atún")</f>
        <v>Filete de atún</v>
      </c>
      <c r="G5" s="7">
        <f ca="1">IFERROR(__xludf.DUMMYFUNCTION("TRANSPOSE(IFERROR((FILTER(Ingredientes!C:C,A5=Ingredientes!A:A))))"),1009)</f>
        <v>1009</v>
      </c>
      <c r="H5" s="14"/>
      <c r="I5" s="14"/>
      <c r="J5" s="14"/>
      <c r="K5" s="14"/>
      <c r="L5" s="14"/>
      <c r="M5" s="14"/>
      <c r="N5" s="14"/>
      <c r="O5" s="14"/>
      <c r="P5" s="14"/>
      <c r="Q5" s="14"/>
      <c r="R5" s="14"/>
      <c r="S5" s="14"/>
      <c r="T5" s="14"/>
      <c r="U5" s="14"/>
      <c r="V5" s="14"/>
      <c r="W5" s="14"/>
      <c r="X5" s="14"/>
      <c r="Y5" s="14"/>
      <c r="Z5" s="14"/>
    </row>
    <row r="6" spans="1:26" ht="15.75" customHeight="1" x14ac:dyDescent="0.15">
      <c r="A6" s="7">
        <v>1309</v>
      </c>
      <c r="B6" s="7" t="str">
        <f t="array" ref="B6">INDEX(Productos!$A:B,MATCH($A6,Productos!$A:$A),COLUMN(B6))</f>
        <v>Atún cortado para sashimi</v>
      </c>
      <c r="C6" s="14">
        <f ca="1">IFERROR(__xludf.DUMMYFUNCTION("COUNTUNIQUE(filter(Ingredientes!A:A,Ingredientes!C:C=A6))"),5)</f>
        <v>5</v>
      </c>
      <c r="D6" s="14">
        <f ca="1">IFERROR(__xludf.DUMMYFUNCTION("SUM(filter(Ingredientes!E:E,Ingredientes!C:C=A6))*10/filter(Productos!I:I,Productos!A:A=A6)"),170)</f>
        <v>170</v>
      </c>
      <c r="E6" s="14">
        <f ca="1">IFERROR(__xludf.DUMMYFUNCTION("COUNT(FILTER(Ingredientes!A:A,Ingredientes!A:A=A6))"),1)</f>
        <v>1</v>
      </c>
      <c r="F6" s="7" t="str">
        <f ca="1">IFERROR(__xludf.DUMMYFUNCTION("TRANSPOSE(IFERROR((FILTER(Ingredientes!D:D,A6=Ingredientes!A:A))))"),"Filete de atún")</f>
        <v>Filete de atún</v>
      </c>
      <c r="G6" s="7">
        <f ca="1">IFERROR(__xludf.DUMMYFUNCTION("TRANSPOSE(IFERROR((FILTER(Ingredientes!C:C,A6=Ingredientes!A:A))))"),1009)</f>
        <v>1009</v>
      </c>
      <c r="H6" s="14"/>
      <c r="I6" s="14"/>
      <c r="J6" s="14"/>
      <c r="K6" s="14"/>
      <c r="L6" s="14"/>
      <c r="M6" s="14"/>
      <c r="N6" s="14"/>
      <c r="O6" s="14"/>
      <c r="P6" s="14"/>
      <c r="Q6" s="14"/>
      <c r="R6" s="14"/>
      <c r="S6" s="14"/>
      <c r="T6" s="14"/>
      <c r="U6" s="14"/>
      <c r="V6" s="14"/>
      <c r="W6" s="14"/>
      <c r="X6" s="14"/>
      <c r="Y6" s="14"/>
      <c r="Z6" s="14"/>
    </row>
    <row r="7" spans="1:26" ht="15.75" customHeight="1" x14ac:dyDescent="0.15">
      <c r="A7" s="7">
        <v>1106</v>
      </c>
      <c r="B7" s="7" t="str">
        <f t="array" ref="B7">INDEX(Productos!$A:B,MATCH($A7,Productos!$A:$A),COLUMN(B7))</f>
        <v>Camarón cocido</v>
      </c>
      <c r="C7" s="14">
        <f ca="1">IFERROR(__xludf.DUMMYFUNCTION("COUNTUNIQUE(filter(Ingredientes!A:A,Ingredientes!C:C=A7))"),10)</f>
        <v>10</v>
      </c>
      <c r="D7" s="14">
        <f ca="1">IFERROR(__xludf.DUMMYFUNCTION("SUM(filter(Ingredientes!E:E,Ingredientes!C:C=A7))*10/filter(Productos!I:I,Productos!A:A=A7)"),400)</f>
        <v>400</v>
      </c>
      <c r="E7" s="14">
        <f ca="1">IFERROR(__xludf.DUMMYFUNCTION("COUNT(FILTER(Ingredientes!A:A,Ingredientes!A:A=A7))"),1)</f>
        <v>1</v>
      </c>
      <c r="F7" s="7" t="str">
        <f ca="1">IFERROR(__xludf.DUMMYFUNCTION("TRANSPOSE(IFERROR((FILTER(Ingredientes!D:D,A7=Ingredientes!A:A))))"),"Camarón")</f>
        <v>Camarón</v>
      </c>
      <c r="G7" s="7">
        <f ca="1">IFERROR(__xludf.DUMMYFUNCTION("TRANSPOSE(IFERROR((FILTER(Ingredientes!C:C,A7=Ingredientes!A:A))))"),1006)</f>
        <v>1006</v>
      </c>
      <c r="H7" s="14"/>
      <c r="I7" s="14"/>
      <c r="J7" s="14"/>
      <c r="K7" s="14"/>
      <c r="L7" s="14"/>
      <c r="M7" s="14"/>
      <c r="N7" s="14"/>
      <c r="O7" s="14"/>
      <c r="P7" s="14"/>
      <c r="Q7" s="14"/>
      <c r="R7" s="14"/>
      <c r="S7" s="14"/>
      <c r="T7" s="14"/>
      <c r="U7" s="14"/>
      <c r="V7" s="14"/>
      <c r="W7" s="14"/>
      <c r="X7" s="14"/>
      <c r="Y7" s="14"/>
      <c r="Z7" s="14"/>
    </row>
    <row r="8" spans="1:26" ht="15.75" customHeight="1" x14ac:dyDescent="0.15">
      <c r="A8" s="7">
        <v>1114</v>
      </c>
      <c r="B8" s="7" t="str">
        <f t="array" ref="B8">INDEX(Productos!$A:B,MATCH($A8,Productos!$A:$A),COLUMN(B8))</f>
        <v>Cebollín cortado para roll</v>
      </c>
      <c r="C8" s="14">
        <f ca="1">IFERROR(__xludf.DUMMYFUNCTION("COUNTUNIQUE(filter(Ingredientes!A:A,Ingredientes!C:C=A8))"),5)</f>
        <v>5</v>
      </c>
      <c r="D8" s="14">
        <f ca="1">IFERROR(__xludf.DUMMYFUNCTION("SUM(filter(Ingredientes!E:E,Ingredientes!C:C=A8))*10/filter(Productos!I:I,Productos!A:A=A8)"),50)</f>
        <v>50</v>
      </c>
      <c r="E8" s="14">
        <f ca="1">IFERROR(__xludf.DUMMYFUNCTION("COUNT(FILTER(Ingredientes!A:A,Ingredientes!A:A=A8))"),1)</f>
        <v>1</v>
      </c>
      <c r="F8" s="7" t="str">
        <f ca="1">IFERROR(__xludf.DUMMYFUNCTION("TRANSPOSE(IFERROR((FILTER(Ingredientes!D:D,A8=Ingredientes!A:A))))"),"Cebollín entero")</f>
        <v>Cebollín entero</v>
      </c>
      <c r="G8" s="7">
        <f ca="1">IFERROR(__xludf.DUMMYFUNCTION("TRANSPOSE(IFERROR((FILTER(Ingredientes!C:C,A8=Ingredientes!A:A))))"),1014)</f>
        <v>1014</v>
      </c>
      <c r="H8" s="14"/>
      <c r="I8" s="14"/>
      <c r="J8" s="14"/>
      <c r="K8" s="14"/>
      <c r="L8" s="14"/>
      <c r="M8" s="14"/>
      <c r="N8" s="14"/>
      <c r="O8" s="14"/>
      <c r="P8" s="14"/>
      <c r="Q8" s="14"/>
      <c r="R8" s="14"/>
      <c r="S8" s="14"/>
      <c r="T8" s="14"/>
      <c r="U8" s="14"/>
      <c r="V8" s="14"/>
      <c r="W8" s="14"/>
      <c r="X8" s="14"/>
      <c r="Y8" s="14"/>
      <c r="Z8" s="14"/>
    </row>
    <row r="9" spans="1:26" ht="15.75" customHeight="1" x14ac:dyDescent="0.15">
      <c r="A9" s="7">
        <v>1215</v>
      </c>
      <c r="B9" s="7" t="str">
        <f t="array" ref="B9">INDEX(Productos!$A:B,MATCH($A9,Productos!$A:$A),COLUMN(B9))</f>
        <v>Ciboulette picado para envoltura</v>
      </c>
      <c r="C9" s="14">
        <f ca="1">IFERROR(__xludf.DUMMYFUNCTION("COUNTUNIQUE(filter(Ingredientes!A:A,Ingredientes!C:C=A9))"),2)</f>
        <v>2</v>
      </c>
      <c r="D9" s="14">
        <f ca="1">IFERROR(__xludf.DUMMYFUNCTION("SUM(filter(Ingredientes!E:E,Ingredientes!C:C=A9))*10/filter(Productos!I:I,Productos!A:A=A9)"),20)</f>
        <v>20</v>
      </c>
      <c r="E9" s="14">
        <f ca="1">IFERROR(__xludf.DUMMYFUNCTION("COUNT(FILTER(Ingredientes!A:A,Ingredientes!A:A=A9))"),1)</f>
        <v>1</v>
      </c>
      <c r="F9" s="7" t="str">
        <f ca="1">IFERROR(__xludf.DUMMYFUNCTION("TRANSPOSE(IFERROR((FILTER(Ingredientes!D:D,A9=Ingredientes!A:A))))"),"Ciboulette entero")</f>
        <v>Ciboulette entero</v>
      </c>
      <c r="G9" s="7">
        <f ca="1">IFERROR(__xludf.DUMMYFUNCTION("TRANSPOSE(IFERROR((FILTER(Ingredientes!C:C,A9=Ingredientes!A:A))))"),1015)</f>
        <v>1015</v>
      </c>
      <c r="H9" s="14"/>
      <c r="I9" s="14"/>
      <c r="J9" s="14"/>
      <c r="K9" s="14"/>
      <c r="L9" s="14"/>
      <c r="M9" s="14"/>
      <c r="N9" s="14"/>
      <c r="O9" s="14"/>
      <c r="P9" s="14"/>
      <c r="Q9" s="14"/>
      <c r="R9" s="14"/>
      <c r="S9" s="14"/>
      <c r="T9" s="14"/>
      <c r="U9" s="14"/>
      <c r="V9" s="14"/>
      <c r="W9" s="14"/>
      <c r="X9" s="14"/>
      <c r="Y9" s="14"/>
      <c r="Z9" s="14"/>
    </row>
    <row r="10" spans="1:26" ht="15.75" customHeight="1" x14ac:dyDescent="0.15">
      <c r="A10" s="7">
        <v>1115</v>
      </c>
      <c r="B10" s="7" t="str">
        <f t="array" ref="B10">INDEX(Productos!$A:B,MATCH($A10,Productos!$A:$A),COLUMN(B10))</f>
        <v>Ciboulette picado para roll</v>
      </c>
      <c r="C10" s="14">
        <f ca="1">IFERROR(__xludf.DUMMYFUNCTION("COUNTUNIQUE(filter(Ingredientes!A:A,Ingredientes!C:C=A10))"),3)</f>
        <v>3</v>
      </c>
      <c r="D10" s="14">
        <f ca="1">IFERROR(__xludf.DUMMYFUNCTION("SUM(filter(Ingredientes!E:E,Ingredientes!C:C=A10))*10/filter(Productos!I:I,Productos!A:A=A10)"),30)</f>
        <v>30</v>
      </c>
      <c r="E10" s="14">
        <f ca="1">IFERROR(__xludf.DUMMYFUNCTION("COUNT(FILTER(Ingredientes!A:A,Ingredientes!A:A=A10))"),1)</f>
        <v>1</v>
      </c>
      <c r="F10" s="7" t="str">
        <f ca="1">IFERROR(__xludf.DUMMYFUNCTION("TRANSPOSE(IFERROR((FILTER(Ingredientes!D:D,A10=Ingredientes!A:A))))"),"Ciboulette entero")</f>
        <v>Ciboulette entero</v>
      </c>
      <c r="G10" s="7">
        <f ca="1">IFERROR(__xludf.DUMMYFUNCTION("TRANSPOSE(IFERROR((FILTER(Ingredientes!C:C,A10=Ingredientes!A:A))))"),1015)</f>
        <v>1015</v>
      </c>
      <c r="H10" s="14"/>
      <c r="I10" s="14"/>
      <c r="J10" s="14"/>
      <c r="K10" s="14"/>
      <c r="L10" s="14"/>
      <c r="M10" s="14"/>
      <c r="N10" s="14"/>
      <c r="O10" s="14"/>
      <c r="P10" s="14"/>
      <c r="Q10" s="14"/>
      <c r="R10" s="14"/>
      <c r="S10" s="14"/>
      <c r="T10" s="14"/>
      <c r="U10" s="14"/>
      <c r="V10" s="14"/>
      <c r="W10" s="14"/>
      <c r="X10" s="14"/>
      <c r="Y10" s="14"/>
      <c r="Z10" s="14"/>
    </row>
    <row r="11" spans="1:26" ht="15.75" customHeight="1" x14ac:dyDescent="0.15">
      <c r="A11" s="7">
        <v>1105</v>
      </c>
      <c r="B11" s="7" t="str">
        <f t="array" ref="B11">INDEX(Productos!$A:B,MATCH($A11,Productos!$A:$A),COLUMN(B11))</f>
        <v>Kanikama para roll</v>
      </c>
      <c r="C11" s="14">
        <f ca="1">IFERROR(__xludf.DUMMYFUNCTION("COUNTUNIQUE(filter(Ingredientes!A:A,Ingredientes!C:C=A11))"),5)</f>
        <v>5</v>
      </c>
      <c r="D11" s="14">
        <f ca="1">IFERROR(__xludf.DUMMYFUNCTION("SUM(filter(Ingredientes!E:E,Ingredientes!C:C=A11))*10/filter(Productos!I:I,Productos!A:A=A11)"),50)</f>
        <v>50</v>
      </c>
      <c r="E11" s="14">
        <f ca="1">IFERROR(__xludf.DUMMYFUNCTION("COUNT(FILTER(Ingredientes!A:A,Ingredientes!A:A=A11))"),1)</f>
        <v>1</v>
      </c>
      <c r="F11" s="7" t="str">
        <f ca="1">IFERROR(__xludf.DUMMYFUNCTION("TRANSPOSE(IFERROR((FILTER(Ingredientes!D:D,A11=Ingredientes!A:A))))"),"Kanikama entero")</f>
        <v>Kanikama entero</v>
      </c>
      <c r="G11" s="7">
        <f ca="1">IFERROR(__xludf.DUMMYFUNCTION("TRANSPOSE(IFERROR((FILTER(Ingredientes!C:C,A11=Ingredientes!A:A))))"),1005)</f>
        <v>1005</v>
      </c>
      <c r="H11" s="14"/>
      <c r="I11" s="14"/>
      <c r="J11" s="14"/>
      <c r="K11" s="14"/>
      <c r="L11" s="14"/>
      <c r="M11" s="14"/>
      <c r="N11" s="14"/>
      <c r="O11" s="14"/>
      <c r="P11" s="14"/>
      <c r="Q11" s="14"/>
      <c r="R11" s="14"/>
      <c r="S11" s="14"/>
      <c r="T11" s="14"/>
      <c r="U11" s="14"/>
      <c r="V11" s="14"/>
      <c r="W11" s="14"/>
      <c r="X11" s="14"/>
      <c r="Y11" s="14"/>
      <c r="Z11" s="14"/>
    </row>
    <row r="12" spans="1:26" ht="15.75" customHeight="1" x14ac:dyDescent="0.15">
      <c r="A12" s="12">
        <v>1013</v>
      </c>
      <c r="B12" s="7" t="str">
        <f t="array" ref="B12">INDEX(Productos!$A:B,MATCH($A12,Productos!$A:$A),COLUMN(B12))</f>
        <v>Masago</v>
      </c>
      <c r="C12" s="14">
        <f ca="1">IFERROR(__xludf.DUMMYFUNCTION("COUNTUNIQUE(filter(Ingredientes!A:A,Ingredientes!C:C=A12))"),6)</f>
        <v>6</v>
      </c>
      <c r="D12" s="14">
        <f ca="1">IFERROR(__xludf.DUMMYFUNCTION("SUM(filter(Ingredientes!E:E,Ingredientes!C:C=A12))*10/filter(Productos!I:I,Productos!A:A=A12)"),300)</f>
        <v>300</v>
      </c>
      <c r="E12" s="14">
        <f ca="1">IFERROR(__xludf.DUMMYFUNCTION("COUNT(FILTER(Ingredientes!A:A,Ingredientes!A:A=A12))"),0)</f>
        <v>0</v>
      </c>
      <c r="F12" s="7" t="str">
        <f ca="1">IFERROR(__xludf.DUMMYFUNCTION("TRANSPOSE(IFERROR((FILTER(Ingredientes!D:D,A12=Ingredientes!A:A))))"),"")</f>
        <v/>
      </c>
      <c r="G12" s="7" t="str">
        <f ca="1">IFERROR(__xludf.DUMMYFUNCTION("TRANSPOSE(IFERROR((FILTER(Ingredientes!C:C,A12=Ingredientes!A:A))))"),"")</f>
        <v/>
      </c>
      <c r="H12" s="14"/>
      <c r="I12" s="14"/>
      <c r="J12" s="14"/>
      <c r="K12" s="14"/>
      <c r="L12" s="14"/>
      <c r="M12" s="14"/>
      <c r="N12" s="14"/>
      <c r="O12" s="14"/>
      <c r="P12" s="14"/>
      <c r="Q12" s="14"/>
      <c r="R12" s="14"/>
      <c r="S12" s="14"/>
      <c r="T12" s="14"/>
      <c r="U12" s="14"/>
      <c r="V12" s="14"/>
      <c r="W12" s="14"/>
      <c r="X12" s="14"/>
      <c r="Y12" s="14"/>
      <c r="Z12" s="14"/>
    </row>
    <row r="13" spans="1:26" ht="15.75" customHeight="1" x14ac:dyDescent="0.15">
      <c r="A13" s="7">
        <v>1216</v>
      </c>
      <c r="B13" s="7" t="str">
        <f t="array" ref="B13">INDEX(Productos!$A:B,MATCH($A13,Productos!$A:$A),COLUMN(B13))</f>
        <v>Nori entero cortado para nigiri</v>
      </c>
      <c r="C13" s="14">
        <f ca="1">IFERROR(__xludf.DUMMYFUNCTION("COUNTUNIQUE(filter(Ingredientes!A:A,Ingredientes!C:C=A13))"),5)</f>
        <v>5</v>
      </c>
      <c r="D13" s="14">
        <f ca="1">IFERROR(__xludf.DUMMYFUNCTION("SUM(filter(Ingredientes!E:E,Ingredientes!C:C=A13))*10/filter(Productos!I:I,Productos!A:A=A13)"),50)</f>
        <v>50</v>
      </c>
      <c r="E13" s="14">
        <f ca="1">IFERROR(__xludf.DUMMYFUNCTION("COUNT(FILTER(Ingredientes!A:A,Ingredientes!A:A=A13))"),1)</f>
        <v>1</v>
      </c>
      <c r="F13" s="7" t="str">
        <f ca="1">IFERROR(__xludf.DUMMYFUNCTION("TRANSPOSE(IFERROR((FILTER(Ingredientes!D:D,A13=Ingredientes!A:A))))"),"Nori entero")</f>
        <v>Nori entero</v>
      </c>
      <c r="G13" s="7">
        <f ca="1">IFERROR(__xludf.DUMMYFUNCTION("TRANSPOSE(IFERROR((FILTER(Ingredientes!C:C,A13=Ingredientes!A:A))))"),1016)</f>
        <v>1016</v>
      </c>
      <c r="H13" s="14"/>
      <c r="I13" s="14"/>
      <c r="J13" s="14"/>
      <c r="K13" s="14"/>
      <c r="L13" s="14"/>
      <c r="M13" s="14"/>
      <c r="N13" s="14"/>
      <c r="O13" s="14"/>
      <c r="P13" s="14"/>
      <c r="Q13" s="14"/>
      <c r="R13" s="14"/>
      <c r="S13" s="14"/>
      <c r="T13" s="14"/>
      <c r="U13" s="14"/>
      <c r="V13" s="14"/>
      <c r="W13" s="14"/>
      <c r="X13" s="14"/>
      <c r="Y13" s="14"/>
      <c r="Z13" s="14"/>
    </row>
    <row r="14" spans="1:26" ht="15.75" customHeight="1" x14ac:dyDescent="0.15">
      <c r="A14" s="7">
        <v>1116</v>
      </c>
      <c r="B14" s="7" t="str">
        <f t="array" ref="B14">INDEX(Productos!$A:B,MATCH($A14,Productos!$A:$A),COLUMN(B14))</f>
        <v>Nori entero cortado para roll</v>
      </c>
      <c r="C14" s="14">
        <f ca="1">IFERROR(__xludf.DUMMYFUNCTION("COUNTUNIQUE(filter(Ingredientes!A:A,Ingredientes!C:C=A14))"),25)</f>
        <v>25</v>
      </c>
      <c r="D14" s="14">
        <f ca="1">IFERROR(__xludf.DUMMYFUNCTION("SUM(filter(Ingredientes!E:E,Ingredientes!C:C=A14))*10/filter(Productos!I:I,Productos!A:A=A14)"),250)</f>
        <v>250</v>
      </c>
      <c r="E14" s="14">
        <f ca="1">IFERROR(__xludf.DUMMYFUNCTION("COUNT(FILTER(Ingredientes!A:A,Ingredientes!A:A=A14))"),1)</f>
        <v>1</v>
      </c>
      <c r="F14" s="7" t="str">
        <f ca="1">IFERROR(__xludf.DUMMYFUNCTION("TRANSPOSE(IFERROR((FILTER(Ingredientes!D:D,A14=Ingredientes!A:A))))"),"Nori entero")</f>
        <v>Nori entero</v>
      </c>
      <c r="G14" s="7">
        <f ca="1">IFERROR(__xludf.DUMMYFUNCTION("TRANSPOSE(IFERROR((FILTER(Ingredientes!C:C,A14=Ingredientes!A:A))))"),1016)</f>
        <v>1016</v>
      </c>
      <c r="H14" s="14"/>
      <c r="I14" s="14"/>
      <c r="J14" s="14"/>
      <c r="K14" s="14"/>
      <c r="L14" s="14"/>
      <c r="M14" s="14"/>
      <c r="N14" s="14"/>
      <c r="O14" s="14"/>
      <c r="P14" s="14"/>
      <c r="Q14" s="14"/>
      <c r="R14" s="14"/>
      <c r="S14" s="14"/>
      <c r="T14" s="14"/>
      <c r="U14" s="14"/>
      <c r="V14" s="14"/>
      <c r="W14" s="14"/>
      <c r="X14" s="14"/>
      <c r="Y14" s="14"/>
      <c r="Z14" s="14"/>
    </row>
    <row r="15" spans="1:26" ht="15.75" customHeight="1" x14ac:dyDescent="0.15">
      <c r="A15" s="7">
        <v>1110</v>
      </c>
      <c r="B15" s="7" t="str">
        <f t="array" ref="B15">INDEX(Productos!$A:B,MATCH($A15,Productos!$A:$A),COLUMN(B15))</f>
        <v>Palta cortada para envoltura</v>
      </c>
      <c r="C15" s="14">
        <f ca="1">IFERROR(__xludf.DUMMYFUNCTION("COUNTUNIQUE(filter(Ingredientes!A:A,Ingredientes!C:C=A15))"),8)</f>
        <v>8</v>
      </c>
      <c r="D15" s="14">
        <f ca="1">IFERROR(__xludf.DUMMYFUNCTION("SUM(filter(Ingredientes!E:E,Ingredientes!C:C=A15))*10/filter(Productos!I:I,Productos!A:A=A15)"),80)</f>
        <v>80</v>
      </c>
      <c r="E15" s="14">
        <f ca="1">IFERROR(__xludf.DUMMYFUNCTION("COUNT(FILTER(Ingredientes!A:A,Ingredientes!A:A=A15))"),1)</f>
        <v>1</v>
      </c>
      <c r="F15" s="7" t="str">
        <f ca="1">IFERROR(__xludf.DUMMYFUNCTION("TRANSPOSE(IFERROR((FILTER(Ingredientes!D:D,A15=Ingredientes!A:A))))"),"Palta")</f>
        <v>Palta</v>
      </c>
      <c r="G15" s="7">
        <f ca="1">IFERROR(__xludf.DUMMYFUNCTION("TRANSPOSE(IFERROR((FILTER(Ingredientes!C:C,A15=Ingredientes!A:A))))"),1010)</f>
        <v>1010</v>
      </c>
      <c r="H15" s="14"/>
      <c r="I15" s="14"/>
      <c r="J15" s="14"/>
      <c r="K15" s="14"/>
      <c r="L15" s="14"/>
      <c r="M15" s="14"/>
      <c r="N15" s="14"/>
      <c r="O15" s="14"/>
      <c r="P15" s="14"/>
      <c r="Q15" s="14"/>
      <c r="R15" s="14"/>
      <c r="S15" s="14"/>
      <c r="T15" s="14"/>
      <c r="U15" s="14"/>
      <c r="V15" s="14"/>
      <c r="W15" s="14"/>
      <c r="X15" s="14"/>
      <c r="Y15" s="14"/>
      <c r="Z15" s="14"/>
    </row>
    <row r="16" spans="1:26" ht="15.75" customHeight="1" x14ac:dyDescent="0.15">
      <c r="A16" s="7">
        <v>1310</v>
      </c>
      <c r="B16" s="7" t="str">
        <f t="array" ref="B16">INDEX(Productos!$A:B,MATCH($A16,Productos!$A:$A),COLUMN(B16))</f>
        <v>Palta cortada para nigiri</v>
      </c>
      <c r="C16" s="14">
        <f ca="1">IFERROR(__xludf.DUMMYFUNCTION("COUNTUNIQUE(filter(Ingredientes!A:A,Ingredientes!C:C=A16))"),2)</f>
        <v>2</v>
      </c>
      <c r="D16" s="14">
        <f ca="1">IFERROR(__xludf.DUMMYFUNCTION("SUM(filter(Ingredientes!E:E,Ingredientes!C:C=A16))*10/filter(Productos!I:I,Productos!A:A=A16)"),20)</f>
        <v>20</v>
      </c>
      <c r="E16" s="14">
        <f ca="1">IFERROR(__xludf.DUMMYFUNCTION("COUNT(FILTER(Ingredientes!A:A,Ingredientes!A:A=A16))"),1)</f>
        <v>1</v>
      </c>
      <c r="F16" s="7" t="str">
        <f ca="1">IFERROR(__xludf.DUMMYFUNCTION("TRANSPOSE(IFERROR((FILTER(Ingredientes!D:D,A16=Ingredientes!A:A))))"),"Palta")</f>
        <v>Palta</v>
      </c>
      <c r="G16" s="7">
        <f ca="1">IFERROR(__xludf.DUMMYFUNCTION("TRANSPOSE(IFERROR((FILTER(Ingredientes!C:C,A16=Ingredientes!A:A))))"),1010)</f>
        <v>1010</v>
      </c>
      <c r="H16" s="14"/>
      <c r="I16" s="14"/>
      <c r="J16" s="14"/>
      <c r="K16" s="14"/>
      <c r="L16" s="14"/>
      <c r="M16" s="14"/>
      <c r="N16" s="14"/>
      <c r="O16" s="14"/>
      <c r="P16" s="14"/>
      <c r="Q16" s="14"/>
      <c r="R16" s="14"/>
      <c r="S16" s="14"/>
      <c r="T16" s="14"/>
      <c r="U16" s="14"/>
      <c r="V16" s="14"/>
      <c r="W16" s="14"/>
      <c r="X16" s="14"/>
      <c r="Y16" s="14"/>
      <c r="Z16" s="14"/>
    </row>
    <row r="17" spans="1:26" ht="15.75" customHeight="1" x14ac:dyDescent="0.15">
      <c r="A17" s="7">
        <v>1210</v>
      </c>
      <c r="B17" s="7" t="str">
        <f t="array" ref="B17">INDEX(Productos!$A:B,MATCH($A17,Productos!$A:$A),COLUMN(B17))</f>
        <v>Palta cortada para roll</v>
      </c>
      <c r="C17" s="14">
        <f ca="1">IFERROR(__xludf.DUMMYFUNCTION("COUNTUNIQUE(filter(Ingredientes!A:A,Ingredientes!C:C=A17))"),15)</f>
        <v>15</v>
      </c>
      <c r="D17" s="14">
        <f ca="1">IFERROR(__xludf.DUMMYFUNCTION("SUM(filter(Ingredientes!E:E,Ingredientes!C:C=A17))*10/filter(Productos!I:I,Productos!A:A=A17)"),150)</f>
        <v>150</v>
      </c>
      <c r="E17" s="14">
        <f ca="1">IFERROR(__xludf.DUMMYFUNCTION("COUNT(FILTER(Ingredientes!A:A,Ingredientes!A:A=A17))"),1)</f>
        <v>1</v>
      </c>
      <c r="F17" s="7" t="str">
        <f ca="1">IFERROR(__xludf.DUMMYFUNCTION("TRANSPOSE(IFERROR((FILTER(Ingredientes!D:D,A17=Ingredientes!A:A))))"),"Palta")</f>
        <v>Palta</v>
      </c>
      <c r="G17" s="7">
        <f ca="1">IFERROR(__xludf.DUMMYFUNCTION("TRANSPOSE(IFERROR((FILTER(Ingredientes!C:C,A17=Ingredientes!A:A))))"),1010)</f>
        <v>1010</v>
      </c>
      <c r="H17" s="14"/>
      <c r="I17" s="14"/>
      <c r="J17" s="14"/>
      <c r="K17" s="14"/>
      <c r="L17" s="14"/>
      <c r="M17" s="14"/>
      <c r="N17" s="14"/>
      <c r="O17" s="14"/>
      <c r="P17" s="14"/>
      <c r="Q17" s="14"/>
      <c r="R17" s="14"/>
      <c r="S17" s="14"/>
      <c r="T17" s="14"/>
      <c r="U17" s="14"/>
      <c r="V17" s="14"/>
      <c r="W17" s="14"/>
      <c r="X17" s="14"/>
      <c r="Y17" s="14"/>
      <c r="Z17" s="14"/>
    </row>
    <row r="18" spans="1:26" ht="15.75" customHeight="1" x14ac:dyDescent="0.15">
      <c r="A18" s="7">
        <v>1112</v>
      </c>
      <c r="B18" s="7" t="str">
        <f t="array" ref="B18">INDEX(Productos!$A:B,MATCH($A18,Productos!$A:$A),COLUMN(B18))</f>
        <v>Queso crema para roll</v>
      </c>
      <c r="C18" s="14">
        <f ca="1">IFERROR(__xludf.DUMMYFUNCTION("COUNTUNIQUE(filter(Ingredientes!A:A,Ingredientes!C:C=A18))"),13)</f>
        <v>13</v>
      </c>
      <c r="D18" s="14">
        <f ca="1">IFERROR(__xludf.DUMMYFUNCTION("SUM(filter(Ingredientes!E:E,Ingredientes!C:C=A18))*10/filter(Productos!I:I,Productos!A:A=A18)"),130)</f>
        <v>130</v>
      </c>
      <c r="E18" s="14">
        <f ca="1">IFERROR(__xludf.DUMMYFUNCTION("COUNT(FILTER(Ingredientes!A:A,Ingredientes!A:A=A18))"),1)</f>
        <v>1</v>
      </c>
      <c r="F18" s="7" t="str">
        <f ca="1">IFERROR(__xludf.DUMMYFUNCTION("TRANSPOSE(IFERROR((FILTER(Ingredientes!D:D,A18=Ingredientes!A:A))))"),"Queso crema")</f>
        <v>Queso crema</v>
      </c>
      <c r="G18" s="7">
        <f ca="1">IFERROR(__xludf.DUMMYFUNCTION("TRANSPOSE(IFERROR((FILTER(Ingredientes!C:C,A18=Ingredientes!A:A))))"),1012)</f>
        <v>1012</v>
      </c>
      <c r="H18" s="14"/>
      <c r="I18" s="14"/>
      <c r="J18" s="14"/>
      <c r="K18" s="14"/>
      <c r="L18" s="14"/>
      <c r="M18" s="14"/>
      <c r="N18" s="14"/>
      <c r="O18" s="14"/>
      <c r="P18" s="14"/>
      <c r="Q18" s="14"/>
      <c r="R18" s="14"/>
      <c r="S18" s="14"/>
      <c r="T18" s="14"/>
      <c r="U18" s="14"/>
      <c r="V18" s="14"/>
      <c r="W18" s="14"/>
      <c r="X18" s="14"/>
      <c r="Y18" s="14"/>
      <c r="Z18" s="14"/>
    </row>
    <row r="19" spans="1:26" ht="15.75" customHeight="1" x14ac:dyDescent="0.15">
      <c r="A19" s="7">
        <v>1108</v>
      </c>
      <c r="B19" s="7" t="str">
        <f t="array" ref="B19">INDEX(Productos!$A:B,MATCH($A19,Productos!$A:$A),COLUMN(B19))</f>
        <v>Salmón ahumado cortado para roll</v>
      </c>
      <c r="C19" s="14">
        <f ca="1">IFERROR(__xludf.DUMMYFUNCTION("COUNTUNIQUE(filter(Ingredientes!A:A,Ingredientes!C:C=A19))"),1)</f>
        <v>1</v>
      </c>
      <c r="D19" s="14">
        <f ca="1">IFERROR(__xludf.DUMMYFUNCTION("SUM(filter(Ingredientes!E:E,Ingredientes!C:C=A19))*10/filter(Productos!I:I,Productos!A:A=A19)"),10)</f>
        <v>10</v>
      </c>
      <c r="E19" s="14">
        <f ca="1">IFERROR(__xludf.DUMMYFUNCTION("COUNT(FILTER(Ingredientes!A:A,Ingredientes!A:A=A19))"),1)</f>
        <v>1</v>
      </c>
      <c r="F19" s="7" t="str">
        <f ca="1">IFERROR(__xludf.DUMMYFUNCTION("TRANSPOSE(IFERROR((FILTER(Ingredientes!D:D,A19=Ingredientes!A:A))))"),"Filete de salmón ahumado")</f>
        <v>Filete de salmón ahumado</v>
      </c>
      <c r="G19" s="7">
        <f ca="1">IFERROR(__xludf.DUMMYFUNCTION("TRANSPOSE(IFERROR((FILTER(Ingredientes!C:C,A19=Ingredientes!A:A))))"),1008)</f>
        <v>1008</v>
      </c>
      <c r="H19" s="14"/>
      <c r="I19" s="14"/>
      <c r="J19" s="14"/>
      <c r="K19" s="14"/>
      <c r="L19" s="14"/>
      <c r="M19" s="14"/>
      <c r="N19" s="14"/>
      <c r="O19" s="14"/>
      <c r="P19" s="14"/>
      <c r="Q19" s="14"/>
      <c r="R19" s="14"/>
      <c r="S19" s="14"/>
      <c r="T19" s="14"/>
      <c r="U19" s="14"/>
      <c r="V19" s="14"/>
      <c r="W19" s="14"/>
      <c r="X19" s="14"/>
      <c r="Y19" s="14"/>
      <c r="Z19" s="14"/>
    </row>
    <row r="20" spans="1:26" ht="15.75" customHeight="1" x14ac:dyDescent="0.15">
      <c r="A20" s="7">
        <v>1407</v>
      </c>
      <c r="B20" s="7" t="str">
        <f t="array" ref="B20">INDEX(Productos!$A:B,MATCH($A20,Productos!$A:$A),COLUMN(B20))</f>
        <v>Salmón cortado para envoltura</v>
      </c>
      <c r="C20" s="14">
        <f ca="1">IFERROR(__xludf.DUMMYFUNCTION("COUNTUNIQUE(filter(Ingredientes!A:A,Ingredientes!C:C=A20))"),4)</f>
        <v>4</v>
      </c>
      <c r="D20" s="14">
        <f ca="1">IFERROR(__xludf.DUMMYFUNCTION("SUM(filter(Ingredientes!E:E,Ingredientes!C:C=A20))*10/filter(Productos!I:I,Productos!A:A=A20)"),40)</f>
        <v>40</v>
      </c>
      <c r="E20" s="14">
        <f ca="1">IFERROR(__xludf.DUMMYFUNCTION("COUNT(FILTER(Ingredientes!A:A,Ingredientes!A:A=A20))"),1)</f>
        <v>1</v>
      </c>
      <c r="F20" s="7" t="str">
        <f ca="1">IFERROR(__xludf.DUMMYFUNCTION("TRANSPOSE(IFERROR((FILTER(Ingredientes!D:D,A20=Ingredientes!A:A))))"),"Filete de salmón")</f>
        <v>Filete de salmón</v>
      </c>
      <c r="G20" s="7">
        <f ca="1">IFERROR(__xludf.DUMMYFUNCTION("TRANSPOSE(IFERROR((FILTER(Ingredientes!C:C,A20=Ingredientes!A:A))))"),1007)</f>
        <v>1007</v>
      </c>
      <c r="H20" s="14"/>
      <c r="I20" s="14"/>
      <c r="J20" s="14"/>
      <c r="K20" s="14"/>
      <c r="L20" s="14"/>
      <c r="M20" s="14"/>
      <c r="N20" s="14"/>
      <c r="O20" s="14"/>
      <c r="P20" s="14"/>
      <c r="Q20" s="14"/>
      <c r="R20" s="14"/>
      <c r="S20" s="14"/>
      <c r="T20" s="14"/>
      <c r="U20" s="14"/>
      <c r="V20" s="14"/>
      <c r="W20" s="14"/>
      <c r="X20" s="14"/>
      <c r="Y20" s="14"/>
      <c r="Z20" s="14"/>
    </row>
    <row r="21" spans="1:26" ht="15.75" customHeight="1" x14ac:dyDescent="0.15">
      <c r="A21" s="7">
        <v>1207</v>
      </c>
      <c r="B21" s="7" t="str">
        <f t="array" ref="B21">INDEX(Productos!$A:B,MATCH($A21,Productos!$A:$A),COLUMN(B21))</f>
        <v>Salmón cortado para nigiri</v>
      </c>
      <c r="C21" s="14">
        <f ca="1">IFERROR(__xludf.DUMMYFUNCTION("COUNTUNIQUE(filter(Ingredientes!A:A,Ingredientes!C:C=A21))"),2)</f>
        <v>2</v>
      </c>
      <c r="D21" s="14">
        <f ca="1">IFERROR(__xludf.DUMMYFUNCTION("SUM(filter(Ingredientes!E:E,Ingredientes!C:C=A21))*10/filter(Productos!I:I,Productos!A:A=A21)"),20)</f>
        <v>20</v>
      </c>
      <c r="E21" s="14">
        <f ca="1">IFERROR(__xludf.DUMMYFUNCTION("COUNT(FILTER(Ingredientes!A:A,Ingredientes!A:A=A21))"),1)</f>
        <v>1</v>
      </c>
      <c r="F21" s="7" t="str">
        <f ca="1">IFERROR(__xludf.DUMMYFUNCTION("TRANSPOSE(IFERROR((FILTER(Ingredientes!D:D,A21=Ingredientes!A:A))))"),"Filete de salmón")</f>
        <v>Filete de salmón</v>
      </c>
      <c r="G21" s="7">
        <f ca="1">IFERROR(__xludf.DUMMYFUNCTION("TRANSPOSE(IFERROR((FILTER(Ingredientes!C:C,A21=Ingredientes!A:A))))"),1007)</f>
        <v>1007</v>
      </c>
      <c r="H21" s="14"/>
      <c r="I21" s="14"/>
      <c r="J21" s="14"/>
      <c r="K21" s="14"/>
      <c r="L21" s="14"/>
      <c r="M21" s="14"/>
      <c r="N21" s="14"/>
      <c r="O21" s="14"/>
      <c r="P21" s="14"/>
      <c r="Q21" s="14"/>
      <c r="R21" s="14"/>
      <c r="S21" s="14"/>
      <c r="T21" s="14"/>
      <c r="U21" s="14"/>
      <c r="V21" s="14"/>
      <c r="W21" s="14"/>
      <c r="X21" s="14"/>
      <c r="Y21" s="14"/>
      <c r="Z21" s="14"/>
    </row>
    <row r="22" spans="1:26" ht="15.75" customHeight="1" x14ac:dyDescent="0.15">
      <c r="A22" s="7">
        <v>1107</v>
      </c>
      <c r="B22" s="7" t="str">
        <f t="array" ref="B22">INDEX(Productos!$A:B,MATCH($A22,Productos!$A:$A),COLUMN(B22))</f>
        <v>Salmón cortado para roll</v>
      </c>
      <c r="C22" s="14">
        <f ca="1">IFERROR(__xludf.DUMMYFUNCTION("COUNTUNIQUE(filter(Ingredientes!A:A,Ingredientes!C:C=A22))"),5)</f>
        <v>5</v>
      </c>
      <c r="D22" s="14">
        <f ca="1">IFERROR(__xludf.DUMMYFUNCTION("SUM(filter(Ingredientes!E:E,Ingredientes!C:C=A22))*10/filter(Productos!I:I,Productos!A:A=A22)"),50)</f>
        <v>50</v>
      </c>
      <c r="E22" s="14">
        <f ca="1">IFERROR(__xludf.DUMMYFUNCTION("COUNT(FILTER(Ingredientes!A:A,Ingredientes!A:A=A22))"),1)</f>
        <v>1</v>
      </c>
      <c r="F22" s="7" t="str">
        <f ca="1">IFERROR(__xludf.DUMMYFUNCTION("TRANSPOSE(IFERROR((FILTER(Ingredientes!D:D,A22=Ingredientes!A:A))))"),"Filete de salmón")</f>
        <v>Filete de salmón</v>
      </c>
      <c r="G22" s="7">
        <f ca="1">IFERROR(__xludf.DUMMYFUNCTION("TRANSPOSE(IFERROR((FILTER(Ingredientes!C:C,A22=Ingredientes!A:A))))"),1007)</f>
        <v>1007</v>
      </c>
      <c r="H22" s="14"/>
      <c r="I22" s="14"/>
      <c r="J22" s="14"/>
      <c r="K22" s="14"/>
      <c r="L22" s="14"/>
      <c r="M22" s="14"/>
      <c r="N22" s="14"/>
      <c r="O22" s="14"/>
      <c r="P22" s="14"/>
      <c r="Q22" s="14"/>
      <c r="R22" s="14"/>
      <c r="S22" s="14"/>
      <c r="T22" s="14"/>
      <c r="U22" s="14"/>
      <c r="V22" s="14"/>
      <c r="W22" s="14"/>
      <c r="X22" s="14"/>
      <c r="Y22" s="14"/>
      <c r="Z22" s="14"/>
    </row>
    <row r="23" spans="1:26" ht="15.75" customHeight="1" x14ac:dyDescent="0.15">
      <c r="A23" s="7">
        <v>1307</v>
      </c>
      <c r="B23" s="7" t="str">
        <f t="array" ref="B23">INDEX(Productos!$A:B,MATCH($A23,Productos!$A:$A),COLUMN(B23))</f>
        <v>Salmón cortado para sashimi</v>
      </c>
      <c r="C23" s="14">
        <f ca="1">IFERROR(__xludf.DUMMYFUNCTION("COUNTUNIQUE(filter(Ingredientes!A:A,Ingredientes!C:C=A23))"),5)</f>
        <v>5</v>
      </c>
      <c r="D23" s="14">
        <f ca="1">IFERROR(__xludf.DUMMYFUNCTION("SUM(filter(Ingredientes!E:E,Ingredientes!C:C=A23))*10/filter(Productos!I:I,Productos!A:A=A23)"),170)</f>
        <v>170</v>
      </c>
      <c r="E23" s="14">
        <f ca="1">IFERROR(__xludf.DUMMYFUNCTION("COUNT(FILTER(Ingredientes!A:A,Ingredientes!A:A=A23))"),1)</f>
        <v>1</v>
      </c>
      <c r="F23" s="7" t="str">
        <f ca="1">IFERROR(__xludf.DUMMYFUNCTION("TRANSPOSE(IFERROR((FILTER(Ingredientes!D:D,A23=Ingredientes!A:A))))"),"Filete de salmón")</f>
        <v>Filete de salmón</v>
      </c>
      <c r="G23" s="7">
        <f ca="1">IFERROR(__xludf.DUMMYFUNCTION("TRANSPOSE(IFERROR((FILTER(Ingredientes!C:C,A23=Ingredientes!A:A))))"),1007)</f>
        <v>1007</v>
      </c>
      <c r="H23" s="14"/>
      <c r="I23" s="14"/>
      <c r="J23" s="14"/>
      <c r="K23" s="14"/>
      <c r="L23" s="14"/>
      <c r="M23" s="14"/>
      <c r="N23" s="14"/>
      <c r="O23" s="14"/>
      <c r="P23" s="14"/>
      <c r="Q23" s="14"/>
      <c r="R23" s="14"/>
      <c r="S23" s="14"/>
      <c r="T23" s="14"/>
      <c r="U23" s="14"/>
      <c r="V23" s="14"/>
      <c r="W23" s="14"/>
      <c r="X23" s="14"/>
      <c r="Y23" s="14"/>
      <c r="Z23" s="14"/>
    </row>
    <row r="24" spans="1:26" ht="15.75" customHeight="1" x14ac:dyDescent="0.15">
      <c r="A24" s="7">
        <v>1211</v>
      </c>
      <c r="B24" s="7" t="str">
        <f t="array" ref="B24">INDEX(Productos!$A:B,MATCH($A24,Productos!$A:$A),COLUMN(B24))</f>
        <v>Sésamo tostado para envoltura</v>
      </c>
      <c r="C24" s="14">
        <f ca="1">IFERROR(__xludf.DUMMYFUNCTION("COUNTUNIQUE(filter(Ingredientes!A:A,Ingredientes!C:C=A24))"),6)</f>
        <v>6</v>
      </c>
      <c r="D24" s="14">
        <f ca="1">IFERROR(__xludf.DUMMYFUNCTION("SUM(filter(Ingredientes!E:E,Ingredientes!C:C=A24))*10/filter(Productos!I:I,Productos!A:A=A24)"),60)</f>
        <v>60</v>
      </c>
      <c r="E24" s="14">
        <f ca="1">IFERROR(__xludf.DUMMYFUNCTION("COUNT(FILTER(Ingredientes!A:A,Ingredientes!A:A=A24))"),1)</f>
        <v>1</v>
      </c>
      <c r="F24" s="7" t="str">
        <f ca="1">IFERROR(__xludf.DUMMYFUNCTION("TRANSPOSE(IFERROR((FILTER(Ingredientes!D:D,A24=Ingredientes!A:A))))"),"Sésamo tostado")</f>
        <v>Sésamo tostado</v>
      </c>
      <c r="G24" s="7">
        <f ca="1">IFERROR(__xludf.DUMMYFUNCTION("TRANSPOSE(IFERROR((FILTER(Ingredientes!C:C,A24=Ingredientes!A:A))))"),1111)</f>
        <v>1111</v>
      </c>
      <c r="H24" s="14"/>
      <c r="I24" s="14"/>
      <c r="J24" s="14"/>
      <c r="K24" s="14"/>
      <c r="L24" s="14"/>
      <c r="M24" s="14"/>
      <c r="N24" s="14"/>
      <c r="O24" s="14"/>
      <c r="P24" s="14"/>
      <c r="Q24" s="14"/>
      <c r="R24" s="14"/>
      <c r="S24" s="14"/>
      <c r="T24" s="14"/>
      <c r="U24" s="14"/>
      <c r="V24" s="14"/>
      <c r="W24" s="14"/>
      <c r="X24" s="14"/>
      <c r="Y24" s="14"/>
      <c r="Z24" s="14"/>
    </row>
    <row r="25" spans="1:26" ht="15.75" customHeight="1" x14ac:dyDescent="0.15">
      <c r="A25" s="14"/>
      <c r="B25" s="14"/>
      <c r="C25" s="14"/>
      <c r="D25" s="14"/>
      <c r="E25" s="14"/>
      <c r="F25" s="14"/>
      <c r="G25" s="14"/>
      <c r="H25" s="14"/>
      <c r="I25" s="14"/>
      <c r="J25" s="14"/>
      <c r="K25" s="14"/>
      <c r="L25" s="14"/>
      <c r="M25" s="14"/>
      <c r="N25" s="14"/>
      <c r="O25" s="14"/>
      <c r="P25" s="14"/>
      <c r="Q25" s="14"/>
      <c r="R25" s="14"/>
      <c r="S25" s="14"/>
      <c r="T25" s="14"/>
      <c r="U25" s="14"/>
      <c r="V25" s="14"/>
      <c r="W25" s="14"/>
      <c r="X25" s="14"/>
      <c r="Y25" s="14"/>
      <c r="Z25" s="14"/>
    </row>
    <row r="26" spans="1:26" ht="15.75" customHeight="1" x14ac:dyDescent="0.15">
      <c r="A26" s="14"/>
      <c r="B26" s="14"/>
      <c r="C26" s="14"/>
      <c r="D26" s="14"/>
      <c r="E26" s="14"/>
      <c r="F26" s="14"/>
      <c r="G26" s="14"/>
      <c r="H26" s="14"/>
      <c r="I26" s="14"/>
      <c r="J26" s="14"/>
      <c r="K26" s="14"/>
      <c r="L26" s="14"/>
      <c r="M26" s="14"/>
      <c r="N26" s="14"/>
      <c r="O26" s="14"/>
      <c r="P26" s="14"/>
      <c r="Q26" s="14"/>
      <c r="R26" s="14"/>
      <c r="S26" s="14"/>
      <c r="T26" s="14"/>
      <c r="U26" s="14"/>
      <c r="V26" s="14"/>
      <c r="W26" s="14"/>
      <c r="X26" s="14"/>
      <c r="Y26" s="14"/>
      <c r="Z26" s="14"/>
    </row>
    <row r="27" spans="1:26" ht="15.75" customHeight="1" x14ac:dyDescent="0.15">
      <c r="A27" s="14"/>
      <c r="B27" s="14"/>
      <c r="C27" s="14"/>
      <c r="D27" s="14"/>
      <c r="E27" s="14"/>
      <c r="F27" s="14"/>
      <c r="G27" s="14"/>
      <c r="H27" s="14"/>
      <c r="I27" s="14"/>
      <c r="J27" s="14"/>
      <c r="K27" s="14"/>
      <c r="L27" s="14"/>
      <c r="M27" s="14"/>
      <c r="N27" s="14"/>
      <c r="O27" s="14"/>
      <c r="P27" s="14"/>
      <c r="Q27" s="14"/>
      <c r="R27" s="14"/>
      <c r="S27" s="14"/>
      <c r="T27" s="14"/>
      <c r="U27" s="14"/>
      <c r="V27" s="14"/>
      <c r="W27" s="14"/>
      <c r="X27" s="14"/>
      <c r="Y27" s="14"/>
      <c r="Z27" s="14"/>
    </row>
    <row r="28" spans="1:26" ht="15.75" customHeight="1" x14ac:dyDescent="0.15">
      <c r="A28" s="14"/>
      <c r="B28" s="14"/>
      <c r="C28" s="14"/>
      <c r="D28" s="14"/>
      <c r="E28" s="14"/>
      <c r="F28" s="14"/>
      <c r="G28" s="14"/>
      <c r="H28" s="14"/>
      <c r="I28" s="14"/>
      <c r="J28" s="14"/>
      <c r="K28" s="14"/>
      <c r="L28" s="14"/>
      <c r="M28" s="14"/>
      <c r="N28" s="14"/>
      <c r="O28" s="14"/>
      <c r="P28" s="14"/>
      <c r="Q28" s="14"/>
      <c r="R28" s="14"/>
      <c r="S28" s="14"/>
      <c r="T28" s="14"/>
      <c r="U28" s="14"/>
      <c r="V28" s="14"/>
      <c r="W28" s="14"/>
      <c r="X28" s="14"/>
      <c r="Y28" s="14"/>
      <c r="Z28" s="14"/>
    </row>
    <row r="29" spans="1:26" ht="15.75" customHeight="1" x14ac:dyDescent="0.15">
      <c r="A29" s="14"/>
      <c r="B29" s="14"/>
      <c r="C29" s="14"/>
      <c r="D29" s="14"/>
      <c r="E29" s="14"/>
      <c r="F29" s="14"/>
      <c r="G29" s="14"/>
      <c r="H29" s="14"/>
      <c r="I29" s="14"/>
      <c r="J29" s="14"/>
      <c r="K29" s="14"/>
      <c r="L29" s="14"/>
      <c r="M29" s="14"/>
      <c r="N29" s="14"/>
      <c r="O29" s="14"/>
      <c r="P29" s="14"/>
      <c r="Q29" s="14"/>
      <c r="R29" s="14"/>
      <c r="S29" s="14"/>
      <c r="T29" s="14"/>
      <c r="U29" s="14"/>
      <c r="V29" s="14"/>
      <c r="W29" s="14"/>
      <c r="X29" s="14"/>
      <c r="Y29" s="14"/>
      <c r="Z29" s="14"/>
    </row>
    <row r="30" spans="1:26" ht="15.75" customHeight="1" x14ac:dyDescent="0.15">
      <c r="A30" s="14"/>
      <c r="B30" s="14"/>
      <c r="C30" s="14"/>
      <c r="D30" s="14"/>
      <c r="E30" s="14"/>
      <c r="F30" s="14"/>
      <c r="G30" s="14"/>
      <c r="H30" s="14"/>
      <c r="I30" s="14"/>
      <c r="J30" s="14"/>
      <c r="K30" s="14"/>
      <c r="L30" s="14"/>
      <c r="M30" s="14"/>
      <c r="N30" s="14"/>
      <c r="O30" s="14"/>
      <c r="P30" s="14"/>
      <c r="Q30" s="14"/>
      <c r="R30" s="14"/>
      <c r="S30" s="14"/>
      <c r="T30" s="14"/>
      <c r="U30" s="14"/>
      <c r="V30" s="14"/>
      <c r="W30" s="14"/>
      <c r="X30" s="14"/>
      <c r="Y30" s="14"/>
      <c r="Z30" s="14"/>
    </row>
    <row r="31" spans="1:26" ht="15.75" customHeight="1" x14ac:dyDescent="0.15">
      <c r="A31" s="14"/>
      <c r="B31" s="14"/>
      <c r="C31" s="14"/>
      <c r="D31" s="14"/>
      <c r="E31" s="14"/>
      <c r="F31" s="14"/>
      <c r="G31" s="14"/>
      <c r="H31" s="14"/>
      <c r="I31" s="14"/>
      <c r="J31" s="14"/>
      <c r="K31" s="14"/>
      <c r="L31" s="14"/>
      <c r="M31" s="14"/>
      <c r="N31" s="14"/>
      <c r="O31" s="14"/>
      <c r="P31" s="14"/>
      <c r="Q31" s="14"/>
      <c r="R31" s="14"/>
      <c r="S31" s="14"/>
      <c r="T31" s="14"/>
      <c r="U31" s="14"/>
      <c r="V31" s="14"/>
      <c r="W31" s="14"/>
      <c r="X31" s="14"/>
      <c r="Y31" s="14"/>
      <c r="Z31" s="14"/>
    </row>
    <row r="32" spans="1:26" ht="15.75" customHeight="1" x14ac:dyDescent="0.15">
      <c r="A32" s="14"/>
      <c r="B32" s="14"/>
      <c r="C32" s="14"/>
      <c r="D32" s="14"/>
      <c r="E32" s="14"/>
      <c r="F32" s="14"/>
      <c r="G32" s="14"/>
      <c r="H32" s="14"/>
      <c r="I32" s="14"/>
      <c r="J32" s="14"/>
      <c r="K32" s="14"/>
      <c r="L32" s="14"/>
      <c r="M32" s="14"/>
      <c r="N32" s="14"/>
      <c r="O32" s="14"/>
      <c r="P32" s="14"/>
      <c r="Q32" s="14"/>
      <c r="R32" s="14"/>
      <c r="S32" s="14"/>
      <c r="T32" s="14"/>
      <c r="U32" s="14"/>
      <c r="V32" s="14"/>
      <c r="W32" s="14"/>
      <c r="X32" s="14"/>
      <c r="Y32" s="14"/>
      <c r="Z32" s="14"/>
    </row>
    <row r="33" spans="1:26" ht="15.75" customHeight="1" x14ac:dyDescent="0.15">
      <c r="A33" s="14"/>
      <c r="B33" s="14"/>
      <c r="C33" s="14"/>
      <c r="D33" s="14"/>
      <c r="E33" s="14"/>
      <c r="F33" s="14"/>
      <c r="G33" s="14"/>
      <c r="H33" s="14"/>
      <c r="I33" s="14"/>
      <c r="J33" s="14"/>
      <c r="K33" s="14"/>
      <c r="L33" s="14"/>
      <c r="M33" s="14"/>
      <c r="N33" s="14"/>
      <c r="O33" s="14"/>
      <c r="P33" s="14"/>
      <c r="Q33" s="14"/>
      <c r="R33" s="14"/>
      <c r="S33" s="14"/>
      <c r="T33" s="14"/>
      <c r="U33" s="14"/>
      <c r="V33" s="14"/>
      <c r="W33" s="14"/>
      <c r="X33" s="14"/>
      <c r="Y33" s="14"/>
      <c r="Z33" s="14"/>
    </row>
    <row r="34" spans="1:26" ht="15.75" customHeight="1" x14ac:dyDescent="0.15">
      <c r="A34" s="14"/>
      <c r="B34" s="14"/>
      <c r="C34" s="14"/>
      <c r="D34" s="14"/>
      <c r="E34" s="14"/>
      <c r="F34" s="14"/>
      <c r="G34" s="14"/>
      <c r="H34" s="14"/>
      <c r="I34" s="14"/>
      <c r="J34" s="14"/>
      <c r="K34" s="14"/>
      <c r="L34" s="14"/>
      <c r="M34" s="14"/>
      <c r="N34" s="14"/>
      <c r="O34" s="14"/>
      <c r="P34" s="14"/>
      <c r="Q34" s="14"/>
      <c r="R34" s="14"/>
      <c r="S34" s="14"/>
      <c r="T34" s="14"/>
      <c r="U34" s="14"/>
      <c r="V34" s="14"/>
      <c r="W34" s="14"/>
      <c r="X34" s="14"/>
      <c r="Y34" s="14"/>
      <c r="Z34" s="14"/>
    </row>
    <row r="35" spans="1:26" ht="15.75" customHeight="1" x14ac:dyDescent="0.15">
      <c r="A35" s="14"/>
      <c r="B35" s="14"/>
      <c r="C35" s="14"/>
      <c r="D35" s="14"/>
      <c r="E35" s="14"/>
      <c r="F35" s="14"/>
      <c r="G35" s="14"/>
      <c r="H35" s="14"/>
      <c r="I35" s="14"/>
      <c r="J35" s="14"/>
      <c r="K35" s="14"/>
      <c r="L35" s="14"/>
      <c r="M35" s="14"/>
      <c r="N35" s="14"/>
      <c r="O35" s="14"/>
      <c r="P35" s="14"/>
      <c r="Q35" s="14"/>
      <c r="R35" s="14"/>
      <c r="S35" s="14"/>
      <c r="T35" s="14"/>
      <c r="U35" s="14"/>
      <c r="V35" s="14"/>
      <c r="W35" s="14"/>
      <c r="X35" s="14"/>
      <c r="Y35" s="14"/>
      <c r="Z35" s="14"/>
    </row>
    <row r="36" spans="1:26" ht="15.75" customHeight="1" x14ac:dyDescent="0.15">
      <c r="A36" s="14"/>
      <c r="B36" s="14"/>
      <c r="C36" s="14"/>
      <c r="D36" s="14"/>
      <c r="E36" s="14"/>
      <c r="F36" s="14"/>
      <c r="G36" s="14"/>
      <c r="H36" s="14"/>
      <c r="I36" s="14"/>
      <c r="J36" s="14"/>
      <c r="K36" s="14"/>
      <c r="L36" s="14"/>
      <c r="M36" s="14"/>
      <c r="N36" s="14"/>
      <c r="O36" s="14"/>
      <c r="P36" s="14"/>
      <c r="Q36" s="14"/>
      <c r="R36" s="14"/>
      <c r="S36" s="14"/>
      <c r="T36" s="14"/>
      <c r="U36" s="14"/>
      <c r="V36" s="14"/>
      <c r="W36" s="14"/>
      <c r="X36" s="14"/>
      <c r="Y36" s="14"/>
      <c r="Z36" s="14"/>
    </row>
    <row r="37" spans="1:26" ht="15.75" customHeight="1" x14ac:dyDescent="0.15">
      <c r="A37" s="14"/>
      <c r="B37" s="14"/>
      <c r="C37" s="14"/>
      <c r="D37" s="14"/>
      <c r="E37" s="14"/>
      <c r="F37" s="14"/>
      <c r="G37" s="14"/>
      <c r="H37" s="14"/>
      <c r="I37" s="14"/>
      <c r="J37" s="14"/>
      <c r="K37" s="14"/>
      <c r="L37" s="14"/>
      <c r="M37" s="14"/>
      <c r="N37" s="14"/>
      <c r="O37" s="14"/>
      <c r="P37" s="14"/>
      <c r="Q37" s="14"/>
      <c r="R37" s="14"/>
      <c r="S37" s="14"/>
      <c r="T37" s="14"/>
      <c r="U37" s="14"/>
      <c r="V37" s="14"/>
      <c r="W37" s="14"/>
      <c r="X37" s="14"/>
      <c r="Y37" s="14"/>
      <c r="Z37" s="14"/>
    </row>
    <row r="38" spans="1:26" ht="15.75" customHeight="1" x14ac:dyDescent="0.15">
      <c r="A38" s="14"/>
      <c r="B38" s="14"/>
      <c r="C38" s="14"/>
      <c r="D38" s="14"/>
      <c r="E38" s="14"/>
      <c r="F38" s="14"/>
      <c r="G38" s="14"/>
      <c r="H38" s="14"/>
      <c r="I38" s="14"/>
      <c r="J38" s="14"/>
      <c r="K38" s="14"/>
      <c r="L38" s="14"/>
      <c r="M38" s="14"/>
      <c r="N38" s="14"/>
      <c r="O38" s="14"/>
      <c r="P38" s="14"/>
      <c r="Q38" s="14"/>
      <c r="R38" s="14"/>
      <c r="S38" s="14"/>
      <c r="T38" s="14"/>
      <c r="U38" s="14"/>
      <c r="V38" s="14"/>
      <c r="W38" s="14"/>
      <c r="X38" s="14"/>
      <c r="Y38" s="14"/>
      <c r="Z38" s="14"/>
    </row>
    <row r="39" spans="1:26" ht="15.75" customHeight="1" x14ac:dyDescent="0.15">
      <c r="A39" s="14"/>
      <c r="B39" s="14"/>
      <c r="C39" s="14"/>
      <c r="D39" s="14"/>
      <c r="E39" s="14"/>
      <c r="F39" s="14"/>
      <c r="G39" s="14"/>
      <c r="H39" s="14"/>
      <c r="I39" s="14"/>
      <c r="J39" s="14"/>
      <c r="K39" s="14"/>
      <c r="L39" s="14"/>
      <c r="M39" s="14"/>
      <c r="N39" s="14"/>
      <c r="O39" s="14"/>
      <c r="P39" s="14"/>
      <c r="Q39" s="14"/>
      <c r="R39" s="14"/>
      <c r="S39" s="14"/>
      <c r="T39" s="14"/>
      <c r="U39" s="14"/>
      <c r="V39" s="14"/>
      <c r="W39" s="14"/>
      <c r="X39" s="14"/>
      <c r="Y39" s="14"/>
      <c r="Z39" s="14"/>
    </row>
    <row r="40" spans="1:26" ht="15.75" customHeight="1" x14ac:dyDescent="0.15">
      <c r="A40" s="14"/>
      <c r="B40" s="14"/>
      <c r="C40" s="14"/>
      <c r="D40" s="14"/>
      <c r="E40" s="14"/>
      <c r="F40" s="14"/>
      <c r="G40" s="14"/>
      <c r="H40" s="14"/>
      <c r="I40" s="14"/>
      <c r="J40" s="14"/>
      <c r="K40" s="14"/>
      <c r="L40" s="14"/>
      <c r="M40" s="14"/>
      <c r="N40" s="14"/>
      <c r="O40" s="14"/>
      <c r="P40" s="14"/>
      <c r="Q40" s="14"/>
      <c r="R40" s="14"/>
      <c r="S40" s="14"/>
      <c r="T40" s="14"/>
      <c r="U40" s="14"/>
      <c r="V40" s="14"/>
      <c r="W40" s="14"/>
      <c r="X40" s="14"/>
      <c r="Y40" s="14"/>
      <c r="Z40" s="14"/>
    </row>
    <row r="41" spans="1:26" ht="15.75" customHeight="1" x14ac:dyDescent="0.15">
      <c r="A41" s="14"/>
      <c r="B41" s="14"/>
      <c r="C41" s="14"/>
      <c r="D41" s="14"/>
      <c r="E41" s="14"/>
      <c r="F41" s="14"/>
      <c r="G41" s="14"/>
      <c r="H41" s="14"/>
      <c r="I41" s="14"/>
      <c r="J41" s="14"/>
      <c r="K41" s="14"/>
      <c r="L41" s="14"/>
      <c r="M41" s="14"/>
      <c r="N41" s="14"/>
      <c r="O41" s="14"/>
      <c r="P41" s="14"/>
      <c r="Q41" s="14"/>
      <c r="R41" s="14"/>
      <c r="S41" s="14"/>
      <c r="T41" s="14"/>
      <c r="U41" s="14"/>
      <c r="V41" s="14"/>
      <c r="W41" s="14"/>
      <c r="X41" s="14"/>
      <c r="Y41" s="14"/>
      <c r="Z41" s="14"/>
    </row>
    <row r="42" spans="1:26" ht="15.75" customHeight="1" x14ac:dyDescent="0.15">
      <c r="A42" s="14"/>
      <c r="B42" s="14"/>
      <c r="C42" s="14"/>
      <c r="D42" s="14"/>
      <c r="E42" s="14"/>
      <c r="F42" s="14"/>
      <c r="G42" s="14"/>
      <c r="H42" s="14"/>
      <c r="I42" s="14"/>
      <c r="J42" s="14"/>
      <c r="K42" s="14"/>
      <c r="L42" s="14"/>
      <c r="M42" s="14"/>
      <c r="N42" s="14"/>
      <c r="O42" s="14"/>
      <c r="P42" s="14"/>
      <c r="Q42" s="14"/>
      <c r="R42" s="14"/>
      <c r="S42" s="14"/>
      <c r="T42" s="14"/>
      <c r="U42" s="14"/>
      <c r="V42" s="14"/>
      <c r="W42" s="14"/>
      <c r="X42" s="14"/>
      <c r="Y42" s="14"/>
      <c r="Z42" s="14"/>
    </row>
    <row r="43" spans="1:26" ht="15.75" customHeight="1" x14ac:dyDescent="0.15">
      <c r="A43" s="14"/>
      <c r="B43" s="14"/>
      <c r="C43" s="14"/>
      <c r="D43" s="14"/>
      <c r="E43" s="14"/>
      <c r="F43" s="14"/>
      <c r="G43" s="14"/>
      <c r="H43" s="14"/>
      <c r="I43" s="14"/>
      <c r="J43" s="14"/>
      <c r="K43" s="14"/>
      <c r="L43" s="14"/>
      <c r="M43" s="14"/>
      <c r="N43" s="14"/>
      <c r="O43" s="14"/>
      <c r="P43" s="14"/>
      <c r="Q43" s="14"/>
      <c r="R43" s="14"/>
      <c r="S43" s="14"/>
      <c r="T43" s="14"/>
      <c r="U43" s="14"/>
      <c r="V43" s="14"/>
      <c r="W43" s="14"/>
      <c r="X43" s="14"/>
      <c r="Y43" s="14"/>
      <c r="Z43" s="14"/>
    </row>
    <row r="44" spans="1:26" ht="15.75" customHeight="1" x14ac:dyDescent="0.15">
      <c r="A44" s="14"/>
      <c r="B44" s="14"/>
      <c r="C44" s="14"/>
      <c r="D44" s="14"/>
      <c r="E44" s="14"/>
      <c r="F44" s="14"/>
      <c r="G44" s="14"/>
      <c r="H44" s="14"/>
      <c r="I44" s="14"/>
      <c r="J44" s="14"/>
      <c r="K44" s="14"/>
      <c r="L44" s="14"/>
      <c r="M44" s="14"/>
      <c r="N44" s="14"/>
      <c r="O44" s="14"/>
      <c r="P44" s="14"/>
      <c r="Q44" s="14"/>
      <c r="R44" s="14"/>
      <c r="S44" s="14"/>
      <c r="T44" s="14"/>
      <c r="U44" s="14"/>
      <c r="V44" s="14"/>
      <c r="W44" s="14"/>
      <c r="X44" s="14"/>
      <c r="Y44" s="14"/>
      <c r="Z44" s="14"/>
    </row>
    <row r="45" spans="1:26" ht="13" x14ac:dyDescent="0.15">
      <c r="A45" s="14"/>
      <c r="B45" s="14"/>
      <c r="C45" s="14"/>
      <c r="D45" s="14"/>
      <c r="E45" s="14"/>
      <c r="F45" s="14"/>
      <c r="G45" s="14"/>
      <c r="H45" s="14"/>
      <c r="I45" s="14"/>
      <c r="J45" s="14"/>
      <c r="K45" s="14"/>
      <c r="L45" s="14"/>
      <c r="M45" s="14"/>
      <c r="N45" s="14"/>
      <c r="O45" s="14"/>
      <c r="P45" s="14"/>
      <c r="Q45" s="14"/>
      <c r="R45" s="14"/>
      <c r="S45" s="14"/>
      <c r="T45" s="14"/>
      <c r="U45" s="14"/>
      <c r="V45" s="14"/>
      <c r="W45" s="14"/>
      <c r="X45" s="14"/>
      <c r="Y45" s="14"/>
      <c r="Z45" s="14"/>
    </row>
    <row r="46" spans="1:26" ht="13" x14ac:dyDescent="0.15">
      <c r="A46" s="14"/>
      <c r="B46" s="14"/>
      <c r="C46" s="14"/>
      <c r="D46" s="14"/>
      <c r="E46" s="14"/>
      <c r="F46" s="14"/>
      <c r="G46" s="14"/>
      <c r="H46" s="14"/>
      <c r="I46" s="14"/>
      <c r="J46" s="14"/>
      <c r="K46" s="14"/>
      <c r="L46" s="14"/>
      <c r="M46" s="14"/>
      <c r="N46" s="14"/>
      <c r="O46" s="14"/>
      <c r="P46" s="14"/>
      <c r="Q46" s="14"/>
      <c r="R46" s="14"/>
      <c r="S46" s="14"/>
      <c r="T46" s="14"/>
      <c r="U46" s="14"/>
      <c r="V46" s="14"/>
      <c r="W46" s="14"/>
      <c r="X46" s="14"/>
      <c r="Y46" s="14"/>
      <c r="Z46" s="14"/>
    </row>
    <row r="47" spans="1:26" ht="13" x14ac:dyDescent="0.15">
      <c r="A47" s="14"/>
      <c r="B47" s="14"/>
      <c r="C47" s="14"/>
      <c r="D47" s="14"/>
      <c r="E47" s="14"/>
      <c r="F47" s="14"/>
      <c r="G47" s="14"/>
      <c r="H47" s="14"/>
      <c r="I47" s="14"/>
      <c r="J47" s="14"/>
      <c r="K47" s="14"/>
      <c r="L47" s="14"/>
      <c r="M47" s="14"/>
      <c r="N47" s="14"/>
      <c r="O47" s="14"/>
      <c r="P47" s="14"/>
      <c r="Q47" s="14"/>
      <c r="R47" s="14"/>
      <c r="S47" s="14"/>
      <c r="T47" s="14"/>
      <c r="U47" s="14"/>
      <c r="V47" s="14"/>
      <c r="W47" s="14"/>
      <c r="X47" s="14"/>
      <c r="Y47" s="14"/>
      <c r="Z47" s="14"/>
    </row>
    <row r="48" spans="1:26" ht="13" x14ac:dyDescent="0.15">
      <c r="A48" s="14"/>
      <c r="B48" s="14"/>
      <c r="C48" s="14"/>
      <c r="D48" s="14"/>
      <c r="E48" s="14"/>
      <c r="F48" s="14"/>
      <c r="G48" s="14"/>
      <c r="H48" s="14"/>
      <c r="I48" s="14"/>
      <c r="J48" s="14"/>
      <c r="K48" s="14"/>
      <c r="L48" s="14"/>
      <c r="M48" s="14"/>
      <c r="N48" s="14"/>
      <c r="O48" s="14"/>
      <c r="P48" s="14"/>
      <c r="Q48" s="14"/>
      <c r="R48" s="14"/>
      <c r="S48" s="14"/>
      <c r="T48" s="14"/>
      <c r="U48" s="14"/>
      <c r="V48" s="14"/>
      <c r="W48" s="14"/>
      <c r="X48" s="14"/>
      <c r="Y48" s="14"/>
      <c r="Z48" s="14"/>
    </row>
    <row r="49" spans="1:26" ht="13" x14ac:dyDescent="0.15">
      <c r="A49" s="14"/>
      <c r="B49" s="14"/>
      <c r="C49" s="14"/>
      <c r="D49" s="14"/>
      <c r="E49" s="14"/>
      <c r="F49" s="14"/>
      <c r="G49" s="14"/>
      <c r="H49" s="14"/>
      <c r="I49" s="14"/>
      <c r="J49" s="14"/>
      <c r="K49" s="14"/>
      <c r="L49" s="14"/>
      <c r="M49" s="14"/>
      <c r="N49" s="14"/>
      <c r="O49" s="14"/>
      <c r="P49" s="14"/>
      <c r="Q49" s="14"/>
      <c r="R49" s="14"/>
      <c r="S49" s="14"/>
      <c r="T49" s="14"/>
      <c r="U49" s="14"/>
      <c r="V49" s="14"/>
      <c r="W49" s="14"/>
      <c r="X49" s="14"/>
      <c r="Y49" s="14"/>
      <c r="Z49" s="14"/>
    </row>
    <row r="50" spans="1:26" ht="13" x14ac:dyDescent="0.15">
      <c r="A50" s="14"/>
      <c r="B50" s="14"/>
      <c r="C50" s="14"/>
      <c r="D50" s="14"/>
      <c r="E50" s="14"/>
      <c r="F50" s="14"/>
      <c r="G50" s="14"/>
      <c r="H50" s="14"/>
      <c r="I50" s="14"/>
      <c r="J50" s="14"/>
      <c r="K50" s="14"/>
      <c r="L50" s="14"/>
      <c r="M50" s="14"/>
      <c r="N50" s="14"/>
      <c r="O50" s="14"/>
      <c r="P50" s="14"/>
      <c r="Q50" s="14"/>
      <c r="R50" s="14"/>
      <c r="S50" s="14"/>
      <c r="T50" s="14"/>
      <c r="U50" s="14"/>
      <c r="V50" s="14"/>
      <c r="W50" s="14"/>
      <c r="X50" s="14"/>
      <c r="Y50" s="14"/>
      <c r="Z50" s="14"/>
    </row>
    <row r="51" spans="1:26" ht="13" x14ac:dyDescent="0.15">
      <c r="A51" s="14"/>
      <c r="B51" s="14"/>
      <c r="C51" s="14"/>
      <c r="D51" s="14"/>
      <c r="E51" s="14"/>
      <c r="F51" s="14"/>
      <c r="G51" s="14"/>
      <c r="H51" s="14"/>
      <c r="I51" s="14"/>
      <c r="J51" s="14"/>
      <c r="K51" s="14"/>
      <c r="L51" s="14"/>
      <c r="M51" s="14"/>
      <c r="N51" s="14"/>
      <c r="O51" s="14"/>
      <c r="P51" s="14"/>
      <c r="Q51" s="14"/>
      <c r="R51" s="14"/>
      <c r="S51" s="14"/>
      <c r="T51" s="14"/>
      <c r="U51" s="14"/>
      <c r="V51" s="14"/>
      <c r="W51" s="14"/>
      <c r="X51" s="14"/>
      <c r="Y51" s="14"/>
      <c r="Z51" s="14"/>
    </row>
    <row r="52" spans="1:26" ht="13" x14ac:dyDescent="0.15">
      <c r="A52" s="14"/>
      <c r="B52" s="14"/>
      <c r="C52" s="14"/>
      <c r="D52" s="14"/>
      <c r="E52" s="14"/>
      <c r="F52" s="14"/>
      <c r="G52" s="14"/>
      <c r="H52" s="14"/>
      <c r="I52" s="14"/>
      <c r="J52" s="14"/>
      <c r="K52" s="14"/>
      <c r="L52" s="14"/>
      <c r="M52" s="14"/>
      <c r="N52" s="14"/>
      <c r="O52" s="14"/>
      <c r="P52" s="14"/>
      <c r="Q52" s="14"/>
      <c r="R52" s="14"/>
      <c r="S52" s="14"/>
      <c r="T52" s="14"/>
      <c r="U52" s="14"/>
      <c r="V52" s="14"/>
      <c r="W52" s="14"/>
      <c r="X52" s="14"/>
      <c r="Y52" s="14"/>
      <c r="Z52" s="14"/>
    </row>
    <row r="53" spans="1:26" ht="13" x14ac:dyDescent="0.15">
      <c r="A53" s="14"/>
      <c r="B53" s="14"/>
      <c r="C53" s="14"/>
      <c r="D53" s="14"/>
      <c r="E53" s="14"/>
      <c r="F53" s="14"/>
      <c r="G53" s="14"/>
      <c r="H53" s="14"/>
      <c r="I53" s="14"/>
      <c r="J53" s="14"/>
      <c r="K53" s="14"/>
      <c r="L53" s="14"/>
      <c r="M53" s="14"/>
      <c r="N53" s="14"/>
      <c r="O53" s="14"/>
      <c r="P53" s="14"/>
      <c r="Q53" s="14"/>
      <c r="R53" s="14"/>
      <c r="S53" s="14"/>
      <c r="T53" s="14"/>
      <c r="U53" s="14"/>
      <c r="V53" s="14"/>
      <c r="W53" s="14"/>
      <c r="X53" s="14"/>
      <c r="Y53" s="14"/>
      <c r="Z53" s="14"/>
    </row>
    <row r="54" spans="1:26" ht="13" x14ac:dyDescent="0.15">
      <c r="A54" s="14"/>
      <c r="B54" s="14"/>
      <c r="C54" s="14"/>
      <c r="D54" s="14"/>
      <c r="E54" s="14"/>
      <c r="F54" s="14"/>
      <c r="G54" s="14"/>
      <c r="H54" s="14"/>
      <c r="I54" s="14"/>
      <c r="J54" s="14"/>
      <c r="K54" s="14"/>
      <c r="L54" s="14"/>
      <c r="M54" s="14"/>
      <c r="N54" s="14"/>
      <c r="O54" s="14"/>
      <c r="P54" s="14"/>
      <c r="Q54" s="14"/>
      <c r="R54" s="14"/>
      <c r="S54" s="14"/>
      <c r="T54" s="14"/>
      <c r="U54" s="14"/>
      <c r="V54" s="14"/>
      <c r="W54" s="14"/>
      <c r="X54" s="14"/>
      <c r="Y54" s="14"/>
      <c r="Z54" s="14"/>
    </row>
    <row r="55" spans="1:26" ht="13" x14ac:dyDescent="0.15">
      <c r="A55" s="14"/>
      <c r="B55" s="14"/>
      <c r="C55" s="14"/>
      <c r="D55" s="14"/>
      <c r="E55" s="14"/>
      <c r="F55" s="14"/>
      <c r="G55" s="14"/>
      <c r="H55" s="14"/>
      <c r="I55" s="14"/>
      <c r="J55" s="14"/>
      <c r="K55" s="14"/>
      <c r="L55" s="14"/>
      <c r="M55" s="14"/>
      <c r="N55" s="14"/>
      <c r="O55" s="14"/>
      <c r="P55" s="14"/>
      <c r="Q55" s="14"/>
      <c r="R55" s="14"/>
      <c r="S55" s="14"/>
      <c r="T55" s="14"/>
      <c r="U55" s="14"/>
      <c r="V55" s="14"/>
      <c r="W55" s="14"/>
      <c r="X55" s="14"/>
      <c r="Y55" s="14"/>
      <c r="Z55" s="14"/>
    </row>
    <row r="56" spans="1:26" ht="13" x14ac:dyDescent="0.15">
      <c r="A56" s="14"/>
      <c r="B56" s="14"/>
      <c r="C56" s="14"/>
      <c r="D56" s="14"/>
      <c r="E56" s="14"/>
      <c r="F56" s="14"/>
      <c r="G56" s="14"/>
      <c r="H56" s="14"/>
      <c r="I56" s="14"/>
      <c r="J56" s="14"/>
      <c r="K56" s="14"/>
      <c r="L56" s="14"/>
      <c r="M56" s="14"/>
      <c r="N56" s="14"/>
      <c r="O56" s="14"/>
      <c r="P56" s="14"/>
      <c r="Q56" s="14"/>
      <c r="R56" s="14"/>
      <c r="S56" s="14"/>
      <c r="T56" s="14"/>
      <c r="U56" s="14"/>
      <c r="V56" s="14"/>
      <c r="W56" s="14"/>
      <c r="X56" s="14"/>
      <c r="Y56" s="14"/>
      <c r="Z56" s="14"/>
    </row>
    <row r="57" spans="1:26" ht="13" x14ac:dyDescent="0.15">
      <c r="A57" s="14"/>
      <c r="B57" s="14"/>
      <c r="C57" s="14"/>
      <c r="D57" s="14"/>
      <c r="E57" s="14"/>
      <c r="F57" s="14"/>
      <c r="G57" s="14"/>
      <c r="H57" s="14"/>
      <c r="I57" s="14"/>
      <c r="J57" s="14"/>
      <c r="K57" s="14"/>
      <c r="L57" s="14"/>
      <c r="M57" s="14"/>
      <c r="N57" s="14"/>
      <c r="O57" s="14"/>
      <c r="P57" s="14"/>
      <c r="Q57" s="14"/>
      <c r="R57" s="14"/>
      <c r="S57" s="14"/>
      <c r="T57" s="14"/>
      <c r="U57" s="14"/>
      <c r="V57" s="14"/>
      <c r="W57" s="14"/>
      <c r="X57" s="14"/>
      <c r="Y57" s="14"/>
      <c r="Z57" s="14"/>
    </row>
    <row r="58" spans="1:26" ht="13" x14ac:dyDescent="0.15">
      <c r="A58" s="14"/>
      <c r="B58" s="14"/>
      <c r="C58" s="14"/>
      <c r="D58" s="14"/>
      <c r="E58" s="14"/>
      <c r="F58" s="14"/>
      <c r="G58" s="14"/>
      <c r="H58" s="14"/>
      <c r="I58" s="14"/>
      <c r="J58" s="14"/>
      <c r="K58" s="14"/>
      <c r="L58" s="14"/>
      <c r="M58" s="14"/>
      <c r="N58" s="14"/>
      <c r="O58" s="14"/>
      <c r="P58" s="14"/>
      <c r="Q58" s="14"/>
      <c r="R58" s="14"/>
      <c r="S58" s="14"/>
      <c r="T58" s="14"/>
      <c r="U58" s="14"/>
      <c r="V58" s="14"/>
      <c r="W58" s="14"/>
      <c r="X58" s="14"/>
      <c r="Y58" s="14"/>
      <c r="Z58" s="14"/>
    </row>
    <row r="59" spans="1:26" ht="13" x14ac:dyDescent="0.15">
      <c r="A59" s="14"/>
      <c r="B59" s="14"/>
      <c r="C59" s="14"/>
      <c r="D59" s="14"/>
      <c r="E59" s="14"/>
      <c r="F59" s="14"/>
      <c r="G59" s="14"/>
      <c r="H59" s="14"/>
      <c r="I59" s="14"/>
      <c r="J59" s="14"/>
      <c r="K59" s="14"/>
      <c r="L59" s="14"/>
      <c r="M59" s="14"/>
      <c r="N59" s="14"/>
      <c r="O59" s="14"/>
      <c r="P59" s="14"/>
      <c r="Q59" s="14"/>
      <c r="R59" s="14"/>
      <c r="S59" s="14"/>
      <c r="T59" s="14"/>
      <c r="U59" s="14"/>
      <c r="V59" s="14"/>
      <c r="W59" s="14"/>
      <c r="X59" s="14"/>
      <c r="Y59" s="14"/>
      <c r="Z59" s="14"/>
    </row>
    <row r="60" spans="1:26" ht="13" x14ac:dyDescent="0.15">
      <c r="A60" s="14"/>
      <c r="B60" s="14"/>
      <c r="C60" s="14"/>
      <c r="D60" s="14"/>
      <c r="E60" s="14"/>
      <c r="F60" s="14"/>
      <c r="G60" s="14"/>
      <c r="H60" s="14"/>
      <c r="I60" s="14"/>
      <c r="J60" s="14"/>
      <c r="K60" s="14"/>
      <c r="L60" s="14"/>
      <c r="M60" s="14"/>
      <c r="N60" s="14"/>
      <c r="O60" s="14"/>
      <c r="P60" s="14"/>
      <c r="Q60" s="14"/>
      <c r="R60" s="14"/>
      <c r="S60" s="14"/>
      <c r="T60" s="14"/>
      <c r="U60" s="14"/>
      <c r="V60" s="14"/>
      <c r="W60" s="14"/>
      <c r="X60" s="14"/>
      <c r="Y60" s="14"/>
      <c r="Z60" s="14"/>
    </row>
    <row r="61" spans="1:26" ht="13" x14ac:dyDescent="0.15">
      <c r="A61" s="14"/>
      <c r="B61" s="14"/>
      <c r="C61" s="14"/>
      <c r="D61" s="14"/>
      <c r="E61" s="14"/>
      <c r="F61" s="14"/>
      <c r="G61" s="14"/>
      <c r="H61" s="14"/>
      <c r="I61" s="14"/>
      <c r="J61" s="14"/>
      <c r="K61" s="14"/>
      <c r="L61" s="14"/>
      <c r="M61" s="14"/>
      <c r="N61" s="14"/>
      <c r="O61" s="14"/>
      <c r="P61" s="14"/>
      <c r="Q61" s="14"/>
      <c r="R61" s="14"/>
      <c r="S61" s="14"/>
      <c r="T61" s="14"/>
      <c r="U61" s="14"/>
      <c r="V61" s="14"/>
      <c r="W61" s="14"/>
      <c r="X61" s="14"/>
      <c r="Y61" s="14"/>
      <c r="Z61" s="14"/>
    </row>
    <row r="62" spans="1:26" ht="13" x14ac:dyDescent="0.15">
      <c r="A62" s="14"/>
      <c r="B62" s="14"/>
      <c r="C62" s="14"/>
      <c r="D62" s="14"/>
      <c r="E62" s="14"/>
      <c r="F62" s="14"/>
      <c r="G62" s="14"/>
      <c r="H62" s="14"/>
      <c r="I62" s="14"/>
      <c r="J62" s="14"/>
      <c r="K62" s="14"/>
      <c r="L62" s="14"/>
      <c r="M62" s="14"/>
      <c r="N62" s="14"/>
      <c r="O62" s="14"/>
      <c r="P62" s="14"/>
      <c r="Q62" s="14"/>
      <c r="R62" s="14"/>
      <c r="S62" s="14"/>
      <c r="T62" s="14"/>
      <c r="U62" s="14"/>
      <c r="V62" s="14"/>
      <c r="W62" s="14"/>
      <c r="X62" s="14"/>
      <c r="Y62" s="14"/>
      <c r="Z62" s="14"/>
    </row>
    <row r="63" spans="1:26" ht="13" x14ac:dyDescent="0.15">
      <c r="A63" s="14"/>
      <c r="B63" s="14"/>
      <c r="C63" s="14"/>
      <c r="D63" s="14"/>
      <c r="E63" s="14"/>
      <c r="F63" s="14"/>
      <c r="G63" s="14"/>
      <c r="H63" s="14"/>
      <c r="I63" s="14"/>
      <c r="J63" s="14"/>
      <c r="K63" s="14"/>
      <c r="L63" s="14"/>
      <c r="M63" s="14"/>
      <c r="N63" s="14"/>
      <c r="O63" s="14"/>
      <c r="P63" s="14"/>
      <c r="Q63" s="14"/>
      <c r="R63" s="14"/>
      <c r="S63" s="14"/>
      <c r="T63" s="14"/>
      <c r="U63" s="14"/>
      <c r="V63" s="14"/>
      <c r="W63" s="14"/>
      <c r="X63" s="14"/>
      <c r="Y63" s="14"/>
      <c r="Z63" s="14"/>
    </row>
    <row r="64" spans="1:26" ht="13" x14ac:dyDescent="0.15">
      <c r="A64" s="14"/>
      <c r="B64" s="14"/>
      <c r="C64" s="14"/>
      <c r="D64" s="14"/>
      <c r="E64" s="14"/>
      <c r="F64" s="14"/>
      <c r="G64" s="14"/>
      <c r="H64" s="14"/>
      <c r="I64" s="14"/>
      <c r="J64" s="14"/>
      <c r="K64" s="14"/>
      <c r="L64" s="14"/>
      <c r="M64" s="14"/>
      <c r="N64" s="14"/>
      <c r="O64" s="14"/>
      <c r="P64" s="14"/>
      <c r="Q64" s="14"/>
      <c r="R64" s="14"/>
      <c r="S64" s="14"/>
      <c r="T64" s="14"/>
      <c r="U64" s="14"/>
      <c r="V64" s="14"/>
      <c r="W64" s="14"/>
      <c r="X64" s="14"/>
      <c r="Y64" s="14"/>
      <c r="Z64" s="14"/>
    </row>
    <row r="65" spans="1:26" ht="13" x14ac:dyDescent="0.15">
      <c r="A65" s="14"/>
      <c r="B65" s="14"/>
      <c r="C65" s="14"/>
      <c r="D65" s="14"/>
      <c r="E65" s="14"/>
      <c r="F65" s="14"/>
      <c r="G65" s="14"/>
      <c r="H65" s="14"/>
      <c r="I65" s="14"/>
      <c r="J65" s="14"/>
      <c r="K65" s="14"/>
      <c r="L65" s="14"/>
      <c r="M65" s="14"/>
      <c r="N65" s="14"/>
      <c r="O65" s="14"/>
      <c r="P65" s="14"/>
      <c r="Q65" s="14"/>
      <c r="R65" s="14"/>
      <c r="S65" s="14"/>
      <c r="T65" s="14"/>
      <c r="U65" s="14"/>
      <c r="V65" s="14"/>
      <c r="W65" s="14"/>
      <c r="X65" s="14"/>
      <c r="Y65" s="14"/>
      <c r="Z65" s="14"/>
    </row>
    <row r="66" spans="1:26" ht="13" x14ac:dyDescent="0.15">
      <c r="A66" s="14"/>
      <c r="B66" s="14"/>
      <c r="C66" s="14"/>
      <c r="D66" s="14"/>
      <c r="E66" s="14"/>
      <c r="F66" s="14"/>
      <c r="G66" s="14"/>
      <c r="H66" s="14"/>
      <c r="I66" s="14"/>
      <c r="J66" s="14"/>
      <c r="K66" s="14"/>
      <c r="L66" s="14"/>
      <c r="M66" s="14"/>
      <c r="N66" s="14"/>
      <c r="O66" s="14"/>
      <c r="P66" s="14"/>
      <c r="Q66" s="14"/>
      <c r="R66" s="14"/>
      <c r="S66" s="14"/>
      <c r="T66" s="14"/>
      <c r="U66" s="14"/>
      <c r="V66" s="14"/>
      <c r="W66" s="14"/>
      <c r="X66" s="14"/>
      <c r="Y66" s="14"/>
      <c r="Z66" s="14"/>
    </row>
    <row r="67" spans="1:26" ht="13" x14ac:dyDescent="0.15">
      <c r="A67" s="14"/>
      <c r="B67" s="14"/>
      <c r="C67" s="14"/>
      <c r="D67" s="14"/>
      <c r="E67" s="14"/>
      <c r="F67" s="14"/>
      <c r="G67" s="14"/>
      <c r="H67" s="14"/>
      <c r="I67" s="14"/>
      <c r="J67" s="14"/>
      <c r="K67" s="14"/>
      <c r="L67" s="14"/>
      <c r="M67" s="14"/>
      <c r="N67" s="14"/>
      <c r="O67" s="14"/>
      <c r="P67" s="14"/>
      <c r="Q67" s="14"/>
      <c r="R67" s="14"/>
      <c r="S67" s="14"/>
      <c r="T67" s="14"/>
      <c r="U67" s="14"/>
      <c r="V67" s="14"/>
      <c r="W67" s="14"/>
      <c r="X67" s="14"/>
      <c r="Y67" s="14"/>
      <c r="Z67" s="14"/>
    </row>
    <row r="68" spans="1:26" ht="13" x14ac:dyDescent="0.15">
      <c r="A68" s="14"/>
      <c r="B68" s="14"/>
      <c r="C68" s="14"/>
      <c r="D68" s="14"/>
      <c r="E68" s="14"/>
      <c r="F68" s="14"/>
      <c r="G68" s="14"/>
      <c r="H68" s="14"/>
      <c r="I68" s="14"/>
      <c r="J68" s="14"/>
      <c r="K68" s="14"/>
      <c r="L68" s="14"/>
      <c r="M68" s="14"/>
      <c r="N68" s="14"/>
      <c r="O68" s="14"/>
      <c r="P68" s="14"/>
      <c r="Q68" s="14"/>
      <c r="R68" s="14"/>
      <c r="S68" s="14"/>
      <c r="T68" s="14"/>
      <c r="U68" s="14"/>
      <c r="V68" s="14"/>
      <c r="W68" s="14"/>
      <c r="X68" s="14"/>
      <c r="Y68" s="14"/>
      <c r="Z68" s="14"/>
    </row>
    <row r="69" spans="1:26" ht="13" x14ac:dyDescent="0.15">
      <c r="A69" s="14"/>
      <c r="B69" s="14"/>
      <c r="C69" s="14"/>
      <c r="D69" s="14"/>
      <c r="E69" s="14"/>
      <c r="F69" s="14"/>
      <c r="G69" s="14"/>
      <c r="H69" s="14"/>
      <c r="I69" s="14"/>
      <c r="J69" s="14"/>
      <c r="K69" s="14"/>
      <c r="L69" s="14"/>
      <c r="M69" s="14"/>
      <c r="N69" s="14"/>
      <c r="O69" s="14"/>
      <c r="P69" s="14"/>
      <c r="Q69" s="14"/>
      <c r="R69" s="14"/>
      <c r="S69" s="14"/>
      <c r="T69" s="14"/>
      <c r="U69" s="14"/>
      <c r="V69" s="14"/>
      <c r="W69" s="14"/>
      <c r="X69" s="14"/>
      <c r="Y69" s="14"/>
      <c r="Z69" s="14"/>
    </row>
    <row r="70" spans="1:26" ht="13" x14ac:dyDescent="0.15">
      <c r="A70" s="14"/>
      <c r="B70" s="14"/>
      <c r="C70" s="14"/>
      <c r="D70" s="14"/>
      <c r="E70" s="14"/>
      <c r="F70" s="14"/>
      <c r="G70" s="14"/>
      <c r="H70" s="14"/>
      <c r="I70" s="14"/>
      <c r="J70" s="14"/>
      <c r="K70" s="14"/>
      <c r="L70" s="14"/>
      <c r="M70" s="14"/>
      <c r="N70" s="14"/>
      <c r="O70" s="14"/>
      <c r="P70" s="14"/>
      <c r="Q70" s="14"/>
      <c r="R70" s="14"/>
      <c r="S70" s="14"/>
      <c r="T70" s="14"/>
      <c r="U70" s="14"/>
      <c r="V70" s="14"/>
      <c r="W70" s="14"/>
      <c r="X70" s="14"/>
      <c r="Y70" s="14"/>
      <c r="Z70" s="14"/>
    </row>
    <row r="71" spans="1:26" ht="13" x14ac:dyDescent="0.15">
      <c r="A71" s="14"/>
      <c r="B71" s="14"/>
      <c r="C71" s="14"/>
      <c r="D71" s="14"/>
      <c r="E71" s="14"/>
      <c r="F71" s="14"/>
      <c r="G71" s="14"/>
      <c r="H71" s="14"/>
      <c r="I71" s="14"/>
      <c r="J71" s="14"/>
      <c r="K71" s="14"/>
      <c r="L71" s="14"/>
      <c r="M71" s="14"/>
      <c r="N71" s="14"/>
      <c r="O71" s="14"/>
      <c r="P71" s="14"/>
      <c r="Q71" s="14"/>
      <c r="R71" s="14"/>
      <c r="S71" s="14"/>
      <c r="T71" s="14"/>
      <c r="U71" s="14"/>
      <c r="V71" s="14"/>
      <c r="W71" s="14"/>
      <c r="X71" s="14"/>
      <c r="Y71" s="14"/>
      <c r="Z71" s="14"/>
    </row>
    <row r="72" spans="1:26" ht="13" x14ac:dyDescent="0.15">
      <c r="A72" s="14"/>
      <c r="B72" s="14"/>
      <c r="C72" s="14"/>
      <c r="D72" s="14"/>
      <c r="E72" s="14"/>
      <c r="F72" s="14"/>
      <c r="G72" s="14"/>
      <c r="H72" s="14"/>
      <c r="I72" s="14"/>
      <c r="J72" s="14"/>
      <c r="K72" s="14"/>
      <c r="L72" s="14"/>
      <c r="M72" s="14"/>
      <c r="N72" s="14"/>
      <c r="O72" s="14"/>
      <c r="P72" s="14"/>
      <c r="Q72" s="14"/>
      <c r="R72" s="14"/>
      <c r="S72" s="14"/>
      <c r="T72" s="14"/>
      <c r="U72" s="14"/>
      <c r="V72" s="14"/>
      <c r="W72" s="14"/>
      <c r="X72" s="14"/>
      <c r="Y72" s="14"/>
      <c r="Z72" s="14"/>
    </row>
    <row r="73" spans="1:26" ht="13" x14ac:dyDescent="0.15">
      <c r="A73" s="14"/>
      <c r="B73" s="14"/>
      <c r="C73" s="14"/>
      <c r="D73" s="14"/>
      <c r="E73" s="14"/>
      <c r="F73" s="14"/>
      <c r="G73" s="14"/>
      <c r="H73" s="14"/>
      <c r="I73" s="14"/>
      <c r="J73" s="14"/>
      <c r="K73" s="14"/>
      <c r="L73" s="14"/>
      <c r="M73" s="14"/>
      <c r="N73" s="14"/>
      <c r="O73" s="14"/>
      <c r="P73" s="14"/>
      <c r="Q73" s="14"/>
      <c r="R73" s="14"/>
      <c r="S73" s="14"/>
      <c r="T73" s="14"/>
      <c r="U73" s="14"/>
      <c r="V73" s="14"/>
      <c r="W73" s="14"/>
      <c r="X73" s="14"/>
      <c r="Y73" s="14"/>
      <c r="Z73" s="14"/>
    </row>
    <row r="74" spans="1:26" ht="13" x14ac:dyDescent="0.15">
      <c r="A74" s="14"/>
      <c r="B74" s="14"/>
      <c r="C74" s="14"/>
      <c r="D74" s="14"/>
      <c r="E74" s="14"/>
      <c r="F74" s="14"/>
      <c r="G74" s="14"/>
      <c r="H74" s="14"/>
      <c r="I74" s="14"/>
      <c r="J74" s="14"/>
      <c r="K74" s="14"/>
      <c r="L74" s="14"/>
      <c r="M74" s="14"/>
      <c r="N74" s="14"/>
      <c r="O74" s="14"/>
      <c r="P74" s="14"/>
      <c r="Q74" s="14"/>
      <c r="R74" s="14"/>
      <c r="S74" s="14"/>
      <c r="T74" s="14"/>
      <c r="U74" s="14"/>
      <c r="V74" s="14"/>
      <c r="W74" s="14"/>
      <c r="X74" s="14"/>
      <c r="Y74" s="14"/>
      <c r="Z74" s="14"/>
    </row>
    <row r="75" spans="1:26" ht="13" x14ac:dyDescent="0.15">
      <c r="A75" s="14"/>
      <c r="B75" s="14"/>
      <c r="C75" s="14"/>
      <c r="D75" s="14"/>
      <c r="E75" s="14"/>
      <c r="F75" s="14"/>
      <c r="G75" s="14"/>
      <c r="H75" s="14"/>
      <c r="I75" s="14"/>
      <c r="J75" s="14"/>
      <c r="K75" s="14"/>
      <c r="L75" s="14"/>
      <c r="M75" s="14"/>
      <c r="N75" s="14"/>
      <c r="O75" s="14"/>
      <c r="P75" s="14"/>
      <c r="Q75" s="14"/>
      <c r="R75" s="14"/>
      <c r="S75" s="14"/>
      <c r="T75" s="14"/>
      <c r="U75" s="14"/>
      <c r="V75" s="14"/>
      <c r="W75" s="14"/>
      <c r="X75" s="14"/>
      <c r="Y75" s="14"/>
      <c r="Z75" s="14"/>
    </row>
    <row r="76" spans="1:26" ht="13" x14ac:dyDescent="0.15">
      <c r="A76" s="14"/>
      <c r="B76" s="14"/>
      <c r="C76" s="14"/>
      <c r="D76" s="14"/>
      <c r="E76" s="14"/>
      <c r="F76" s="14"/>
      <c r="G76" s="14"/>
      <c r="H76" s="14"/>
      <c r="I76" s="14"/>
      <c r="J76" s="14"/>
      <c r="K76" s="14"/>
      <c r="L76" s="14"/>
      <c r="M76" s="14"/>
      <c r="N76" s="14"/>
      <c r="O76" s="14"/>
      <c r="P76" s="14"/>
      <c r="Q76" s="14"/>
      <c r="R76" s="14"/>
      <c r="S76" s="14"/>
      <c r="T76" s="14"/>
      <c r="U76" s="14"/>
      <c r="V76" s="14"/>
      <c r="W76" s="14"/>
      <c r="X76" s="14"/>
      <c r="Y76" s="14"/>
      <c r="Z76" s="14"/>
    </row>
    <row r="77" spans="1:26" ht="13" x14ac:dyDescent="0.15">
      <c r="A77" s="14"/>
      <c r="B77" s="14"/>
      <c r="C77" s="14"/>
      <c r="D77" s="14"/>
      <c r="E77" s="14"/>
      <c r="F77" s="14"/>
      <c r="G77" s="14"/>
      <c r="H77" s="14"/>
      <c r="I77" s="14"/>
      <c r="J77" s="14"/>
      <c r="K77" s="14"/>
      <c r="L77" s="14"/>
      <c r="M77" s="14"/>
      <c r="N77" s="14"/>
      <c r="O77" s="14"/>
      <c r="P77" s="14"/>
      <c r="Q77" s="14"/>
      <c r="R77" s="14"/>
      <c r="S77" s="14"/>
      <c r="T77" s="14"/>
      <c r="U77" s="14"/>
      <c r="V77" s="14"/>
      <c r="W77" s="14"/>
      <c r="X77" s="14"/>
      <c r="Y77" s="14"/>
      <c r="Z77" s="14"/>
    </row>
    <row r="78" spans="1:26" ht="13" x14ac:dyDescent="0.15">
      <c r="A78" s="14"/>
      <c r="B78" s="14"/>
      <c r="C78" s="14"/>
      <c r="D78" s="14"/>
      <c r="E78" s="14"/>
      <c r="F78" s="14"/>
      <c r="G78" s="14"/>
      <c r="H78" s="14"/>
      <c r="I78" s="14"/>
      <c r="J78" s="14"/>
      <c r="K78" s="14"/>
      <c r="L78" s="14"/>
      <c r="M78" s="14"/>
      <c r="N78" s="14"/>
      <c r="O78" s="14"/>
      <c r="P78" s="14"/>
      <c r="Q78" s="14"/>
      <c r="R78" s="14"/>
      <c r="S78" s="14"/>
      <c r="T78" s="14"/>
      <c r="U78" s="14"/>
      <c r="V78" s="14"/>
      <c r="W78" s="14"/>
      <c r="X78" s="14"/>
      <c r="Y78" s="14"/>
      <c r="Z78" s="14"/>
    </row>
    <row r="79" spans="1:26" ht="13" x14ac:dyDescent="0.15">
      <c r="A79" s="14"/>
      <c r="B79" s="14"/>
      <c r="C79" s="14"/>
      <c r="D79" s="14"/>
      <c r="E79" s="14"/>
      <c r="F79" s="14"/>
      <c r="G79" s="14"/>
      <c r="H79" s="14"/>
      <c r="I79" s="14"/>
      <c r="J79" s="14"/>
      <c r="K79" s="14"/>
      <c r="L79" s="14"/>
      <c r="M79" s="14"/>
      <c r="N79" s="14"/>
      <c r="O79" s="14"/>
      <c r="P79" s="14"/>
      <c r="Q79" s="14"/>
      <c r="R79" s="14"/>
      <c r="S79" s="14"/>
      <c r="T79" s="14"/>
      <c r="U79" s="14"/>
      <c r="V79" s="14"/>
      <c r="W79" s="14"/>
      <c r="X79" s="14"/>
      <c r="Y79" s="14"/>
      <c r="Z79" s="14"/>
    </row>
    <row r="80" spans="1:26" ht="13" x14ac:dyDescent="0.15">
      <c r="A80" s="14"/>
      <c r="B80" s="14"/>
      <c r="C80" s="14"/>
      <c r="D80" s="14"/>
      <c r="E80" s="14"/>
      <c r="F80" s="14"/>
      <c r="G80" s="14"/>
      <c r="H80" s="14"/>
      <c r="I80" s="14"/>
      <c r="J80" s="14"/>
      <c r="K80" s="14"/>
      <c r="L80" s="14"/>
      <c r="M80" s="14"/>
      <c r="N80" s="14"/>
      <c r="O80" s="14"/>
      <c r="P80" s="14"/>
      <c r="Q80" s="14"/>
      <c r="R80" s="14"/>
      <c r="S80" s="14"/>
      <c r="T80" s="14"/>
      <c r="U80" s="14"/>
      <c r="V80" s="14"/>
      <c r="W80" s="14"/>
      <c r="X80" s="14"/>
      <c r="Y80" s="14"/>
      <c r="Z80" s="14"/>
    </row>
    <row r="81" spans="1:26" ht="13" x14ac:dyDescent="0.15">
      <c r="A81" s="14"/>
      <c r="B81" s="14"/>
      <c r="C81" s="14"/>
      <c r="D81" s="14"/>
      <c r="E81" s="14"/>
      <c r="F81" s="14"/>
      <c r="G81" s="14"/>
      <c r="H81" s="14"/>
      <c r="I81" s="14"/>
      <c r="J81" s="14"/>
      <c r="K81" s="14"/>
      <c r="L81" s="14"/>
      <c r="M81" s="14"/>
      <c r="N81" s="14"/>
      <c r="O81" s="14"/>
      <c r="P81" s="14"/>
      <c r="Q81" s="14"/>
      <c r="R81" s="14"/>
      <c r="S81" s="14"/>
      <c r="T81" s="14"/>
      <c r="U81" s="14"/>
      <c r="V81" s="14"/>
      <c r="W81" s="14"/>
      <c r="X81" s="14"/>
      <c r="Y81" s="14"/>
      <c r="Z81" s="14"/>
    </row>
    <row r="82" spans="1:26" ht="13" x14ac:dyDescent="0.15">
      <c r="A82" s="14"/>
      <c r="B82" s="14"/>
      <c r="C82" s="14"/>
      <c r="D82" s="14"/>
      <c r="E82" s="14"/>
      <c r="F82" s="14"/>
      <c r="G82" s="14"/>
      <c r="H82" s="14"/>
      <c r="I82" s="14"/>
      <c r="J82" s="14"/>
      <c r="K82" s="14"/>
      <c r="L82" s="14"/>
      <c r="M82" s="14"/>
      <c r="N82" s="14"/>
      <c r="O82" s="14"/>
      <c r="P82" s="14"/>
      <c r="Q82" s="14"/>
      <c r="R82" s="14"/>
      <c r="S82" s="14"/>
      <c r="T82" s="14"/>
      <c r="U82" s="14"/>
      <c r="V82" s="14"/>
      <c r="W82" s="14"/>
      <c r="X82" s="14"/>
      <c r="Y82" s="14"/>
      <c r="Z82" s="14"/>
    </row>
    <row r="83" spans="1:26" ht="13" x14ac:dyDescent="0.15">
      <c r="A83" s="14"/>
      <c r="B83" s="14"/>
      <c r="C83" s="14"/>
      <c r="D83" s="14"/>
      <c r="E83" s="14"/>
      <c r="F83" s="14"/>
      <c r="G83" s="14"/>
      <c r="H83" s="14"/>
      <c r="I83" s="14"/>
      <c r="J83" s="14"/>
      <c r="K83" s="14"/>
      <c r="L83" s="14"/>
      <c r="M83" s="14"/>
      <c r="N83" s="14"/>
      <c r="O83" s="14"/>
      <c r="P83" s="14"/>
      <c r="Q83" s="14"/>
      <c r="R83" s="14"/>
      <c r="S83" s="14"/>
      <c r="T83" s="14"/>
      <c r="U83" s="14"/>
      <c r="V83" s="14"/>
      <c r="W83" s="14"/>
      <c r="X83" s="14"/>
      <c r="Y83" s="14"/>
      <c r="Z83" s="14"/>
    </row>
    <row r="84" spans="1:26" ht="13" x14ac:dyDescent="0.15">
      <c r="A84" s="14"/>
      <c r="B84" s="14"/>
      <c r="C84" s="14"/>
      <c r="D84" s="14"/>
      <c r="E84" s="14"/>
      <c r="F84" s="14"/>
      <c r="G84" s="14"/>
      <c r="H84" s="14"/>
      <c r="I84" s="14"/>
      <c r="J84" s="14"/>
      <c r="K84" s="14"/>
      <c r="L84" s="14"/>
      <c r="M84" s="14"/>
      <c r="N84" s="14"/>
      <c r="O84" s="14"/>
      <c r="P84" s="14"/>
      <c r="Q84" s="14"/>
      <c r="R84" s="14"/>
      <c r="S84" s="14"/>
      <c r="T84" s="14"/>
      <c r="U84" s="14"/>
      <c r="V84" s="14"/>
      <c r="W84" s="14"/>
      <c r="X84" s="14"/>
      <c r="Y84" s="14"/>
      <c r="Z84" s="14"/>
    </row>
    <row r="85" spans="1:26" ht="13" x14ac:dyDescent="0.15">
      <c r="A85" s="14"/>
      <c r="B85" s="14"/>
      <c r="C85" s="14"/>
      <c r="D85" s="14"/>
      <c r="E85" s="14"/>
      <c r="F85" s="14"/>
      <c r="G85" s="14"/>
      <c r="H85" s="14"/>
      <c r="I85" s="14"/>
      <c r="J85" s="14"/>
      <c r="K85" s="14"/>
      <c r="L85" s="14"/>
      <c r="M85" s="14"/>
      <c r="N85" s="14"/>
      <c r="O85" s="14"/>
      <c r="P85" s="14"/>
      <c r="Q85" s="14"/>
      <c r="R85" s="14"/>
      <c r="S85" s="14"/>
      <c r="T85" s="14"/>
      <c r="U85" s="14"/>
      <c r="V85" s="14"/>
      <c r="W85" s="14"/>
      <c r="X85" s="14"/>
      <c r="Y85" s="14"/>
      <c r="Z85" s="14"/>
    </row>
    <row r="86" spans="1:26" ht="13" x14ac:dyDescent="0.15">
      <c r="A86" s="14"/>
      <c r="B86" s="14"/>
      <c r="C86" s="14"/>
      <c r="D86" s="14"/>
      <c r="E86" s="14"/>
      <c r="F86" s="14"/>
      <c r="G86" s="14"/>
      <c r="H86" s="14"/>
      <c r="I86" s="14"/>
      <c r="J86" s="14"/>
      <c r="K86" s="14"/>
      <c r="L86" s="14"/>
      <c r="M86" s="14"/>
      <c r="N86" s="14"/>
      <c r="O86" s="14"/>
      <c r="P86" s="14"/>
      <c r="Q86" s="14"/>
      <c r="R86" s="14"/>
      <c r="S86" s="14"/>
      <c r="T86" s="14"/>
      <c r="U86" s="14"/>
      <c r="V86" s="14"/>
      <c r="W86" s="14"/>
      <c r="X86" s="14"/>
      <c r="Y86" s="14"/>
      <c r="Z86" s="14"/>
    </row>
    <row r="87" spans="1:26" ht="13" x14ac:dyDescent="0.15">
      <c r="A87" s="14"/>
      <c r="B87" s="14"/>
      <c r="C87" s="14"/>
      <c r="D87" s="14"/>
      <c r="E87" s="14"/>
      <c r="F87" s="14"/>
      <c r="G87" s="14"/>
      <c r="H87" s="14"/>
      <c r="I87" s="14"/>
      <c r="J87" s="14"/>
      <c r="K87" s="14"/>
      <c r="L87" s="14"/>
      <c r="M87" s="14"/>
      <c r="N87" s="14"/>
      <c r="O87" s="14"/>
      <c r="P87" s="14"/>
      <c r="Q87" s="14"/>
      <c r="R87" s="14"/>
      <c r="S87" s="14"/>
      <c r="T87" s="14"/>
      <c r="U87" s="14"/>
      <c r="V87" s="14"/>
      <c r="W87" s="14"/>
      <c r="X87" s="14"/>
      <c r="Y87" s="14"/>
      <c r="Z87" s="14"/>
    </row>
    <row r="88" spans="1:26" ht="13" x14ac:dyDescent="0.15">
      <c r="A88" s="14"/>
      <c r="B88" s="14"/>
      <c r="C88" s="14"/>
      <c r="D88" s="14"/>
      <c r="E88" s="14"/>
      <c r="F88" s="14"/>
      <c r="G88" s="14"/>
      <c r="H88" s="14"/>
      <c r="I88" s="14"/>
      <c r="J88" s="14"/>
      <c r="K88" s="14"/>
      <c r="L88" s="14"/>
      <c r="M88" s="14"/>
      <c r="N88" s="14"/>
      <c r="O88" s="14"/>
      <c r="P88" s="14"/>
      <c r="Q88" s="14"/>
      <c r="R88" s="14"/>
      <c r="S88" s="14"/>
      <c r="T88" s="14"/>
      <c r="U88" s="14"/>
      <c r="V88" s="14"/>
      <c r="W88" s="14"/>
      <c r="X88" s="14"/>
      <c r="Y88" s="14"/>
      <c r="Z88" s="14"/>
    </row>
    <row r="89" spans="1:26" ht="13" x14ac:dyDescent="0.15">
      <c r="A89" s="14"/>
      <c r="B89" s="14"/>
      <c r="C89" s="14"/>
      <c r="D89" s="14"/>
      <c r="E89" s="14"/>
      <c r="F89" s="14"/>
      <c r="G89" s="14"/>
      <c r="H89" s="14"/>
      <c r="I89" s="14"/>
      <c r="J89" s="14"/>
      <c r="K89" s="14"/>
      <c r="L89" s="14"/>
      <c r="M89" s="14"/>
      <c r="N89" s="14"/>
      <c r="O89" s="14"/>
      <c r="P89" s="14"/>
      <c r="Q89" s="14"/>
      <c r="R89" s="14"/>
      <c r="S89" s="14"/>
      <c r="T89" s="14"/>
      <c r="U89" s="14"/>
      <c r="V89" s="14"/>
      <c r="W89" s="14"/>
      <c r="X89" s="14"/>
      <c r="Y89" s="14"/>
      <c r="Z89" s="14"/>
    </row>
    <row r="90" spans="1:26" ht="13" x14ac:dyDescent="0.15">
      <c r="A90" s="14"/>
      <c r="B90" s="14"/>
      <c r="C90" s="14"/>
      <c r="D90" s="14"/>
      <c r="E90" s="14"/>
      <c r="F90" s="14"/>
      <c r="G90" s="14"/>
      <c r="H90" s="14"/>
      <c r="I90" s="14"/>
      <c r="J90" s="14"/>
      <c r="K90" s="14"/>
      <c r="L90" s="14"/>
      <c r="M90" s="14"/>
      <c r="N90" s="14"/>
      <c r="O90" s="14"/>
      <c r="P90" s="14"/>
      <c r="Q90" s="14"/>
      <c r="R90" s="14"/>
      <c r="S90" s="14"/>
      <c r="T90" s="14"/>
      <c r="U90" s="14"/>
      <c r="V90" s="14"/>
      <c r="W90" s="14"/>
      <c r="X90" s="14"/>
      <c r="Y90" s="14"/>
      <c r="Z90" s="14"/>
    </row>
    <row r="91" spans="1:26" ht="13" x14ac:dyDescent="0.15">
      <c r="A91" s="14"/>
      <c r="B91" s="14"/>
      <c r="C91" s="14"/>
      <c r="D91" s="14"/>
      <c r="E91" s="14"/>
      <c r="F91" s="14"/>
      <c r="G91" s="14"/>
      <c r="H91" s="14"/>
      <c r="I91" s="14"/>
      <c r="J91" s="14"/>
      <c r="K91" s="14"/>
      <c r="L91" s="14"/>
      <c r="M91" s="14"/>
      <c r="N91" s="14"/>
      <c r="O91" s="14"/>
      <c r="P91" s="14"/>
      <c r="Q91" s="14"/>
      <c r="R91" s="14"/>
      <c r="S91" s="14"/>
      <c r="T91" s="14"/>
      <c r="U91" s="14"/>
      <c r="V91" s="14"/>
      <c r="W91" s="14"/>
      <c r="X91" s="14"/>
      <c r="Y91" s="14"/>
      <c r="Z91" s="14"/>
    </row>
    <row r="92" spans="1:26" ht="13" x14ac:dyDescent="0.15">
      <c r="A92" s="14"/>
      <c r="B92" s="14"/>
      <c r="C92" s="14"/>
      <c r="D92" s="14"/>
      <c r="E92" s="14"/>
      <c r="F92" s="14"/>
      <c r="G92" s="14"/>
      <c r="H92" s="14"/>
      <c r="I92" s="14"/>
      <c r="J92" s="14"/>
      <c r="K92" s="14"/>
      <c r="L92" s="14"/>
      <c r="M92" s="14"/>
      <c r="N92" s="14"/>
      <c r="O92" s="14"/>
      <c r="P92" s="14"/>
      <c r="Q92" s="14"/>
      <c r="R92" s="14"/>
      <c r="S92" s="14"/>
      <c r="T92" s="14"/>
      <c r="U92" s="14"/>
      <c r="V92" s="14"/>
      <c r="W92" s="14"/>
      <c r="X92" s="14"/>
      <c r="Y92" s="14"/>
      <c r="Z92" s="14"/>
    </row>
    <row r="93" spans="1:26" ht="13" x14ac:dyDescent="0.15">
      <c r="A93" s="14"/>
      <c r="B93" s="14"/>
      <c r="C93" s="14"/>
      <c r="D93" s="14"/>
      <c r="E93" s="14"/>
      <c r="F93" s="14"/>
      <c r="G93" s="14"/>
      <c r="H93" s="14"/>
      <c r="I93" s="14"/>
      <c r="J93" s="14"/>
      <c r="K93" s="14"/>
      <c r="L93" s="14"/>
      <c r="M93" s="14"/>
      <c r="N93" s="14"/>
      <c r="O93" s="14"/>
      <c r="P93" s="14"/>
      <c r="Q93" s="14"/>
      <c r="R93" s="14"/>
      <c r="S93" s="14"/>
      <c r="T93" s="14"/>
      <c r="U93" s="14"/>
      <c r="V93" s="14"/>
      <c r="W93" s="14"/>
      <c r="X93" s="14"/>
      <c r="Y93" s="14"/>
      <c r="Z93" s="14"/>
    </row>
    <row r="94" spans="1:26" ht="13" x14ac:dyDescent="0.15">
      <c r="A94" s="14"/>
      <c r="B94" s="14"/>
      <c r="C94" s="14"/>
      <c r="D94" s="14"/>
      <c r="E94" s="14"/>
      <c r="F94" s="14"/>
      <c r="G94" s="14"/>
      <c r="H94" s="14"/>
      <c r="I94" s="14"/>
      <c r="J94" s="14"/>
      <c r="K94" s="14"/>
      <c r="L94" s="14"/>
      <c r="M94" s="14"/>
      <c r="N94" s="14"/>
      <c r="O94" s="14"/>
      <c r="P94" s="14"/>
      <c r="Q94" s="14"/>
      <c r="R94" s="14"/>
      <c r="S94" s="14"/>
      <c r="T94" s="14"/>
      <c r="U94" s="14"/>
      <c r="V94" s="14"/>
      <c r="W94" s="14"/>
      <c r="X94" s="14"/>
      <c r="Y94" s="14"/>
      <c r="Z94" s="14"/>
    </row>
    <row r="95" spans="1:26" ht="13" x14ac:dyDescent="0.15">
      <c r="A95" s="14"/>
      <c r="B95" s="14"/>
      <c r="C95" s="14"/>
      <c r="D95" s="14"/>
      <c r="E95" s="14"/>
      <c r="F95" s="14"/>
      <c r="G95" s="14"/>
      <c r="H95" s="14"/>
      <c r="I95" s="14"/>
      <c r="J95" s="14"/>
      <c r="K95" s="14"/>
      <c r="L95" s="14"/>
      <c r="M95" s="14"/>
      <c r="N95" s="14"/>
      <c r="O95" s="14"/>
      <c r="P95" s="14"/>
      <c r="Q95" s="14"/>
      <c r="R95" s="14"/>
      <c r="S95" s="14"/>
      <c r="T95" s="14"/>
      <c r="U95" s="14"/>
      <c r="V95" s="14"/>
      <c r="W95" s="14"/>
      <c r="X95" s="14"/>
      <c r="Y95" s="14"/>
      <c r="Z95" s="14"/>
    </row>
    <row r="96" spans="1:26" ht="13" x14ac:dyDescent="0.15">
      <c r="A96" s="14"/>
      <c r="B96" s="14"/>
      <c r="C96" s="14"/>
      <c r="D96" s="14"/>
      <c r="E96" s="14"/>
      <c r="F96" s="14"/>
      <c r="G96" s="14"/>
      <c r="H96" s="14"/>
      <c r="I96" s="14"/>
      <c r="J96" s="14"/>
      <c r="K96" s="14"/>
      <c r="L96" s="14"/>
      <c r="M96" s="14"/>
      <c r="N96" s="14"/>
      <c r="O96" s="14"/>
      <c r="P96" s="14"/>
      <c r="Q96" s="14"/>
      <c r="R96" s="14"/>
      <c r="S96" s="14"/>
      <c r="T96" s="14"/>
      <c r="U96" s="14"/>
      <c r="V96" s="14"/>
      <c r="W96" s="14"/>
      <c r="X96" s="14"/>
      <c r="Y96" s="14"/>
      <c r="Z96" s="14"/>
    </row>
    <row r="97" spans="1:26" ht="13" x14ac:dyDescent="0.15">
      <c r="A97" s="14"/>
      <c r="B97" s="14"/>
      <c r="C97" s="14"/>
      <c r="D97" s="14"/>
      <c r="E97" s="14"/>
      <c r="F97" s="14"/>
      <c r="G97" s="14"/>
      <c r="H97" s="14"/>
      <c r="I97" s="14"/>
      <c r="J97" s="14"/>
      <c r="K97" s="14"/>
      <c r="L97" s="14"/>
      <c r="M97" s="14"/>
      <c r="N97" s="14"/>
      <c r="O97" s="14"/>
      <c r="P97" s="14"/>
      <c r="Q97" s="14"/>
      <c r="R97" s="14"/>
      <c r="S97" s="14"/>
      <c r="T97" s="14"/>
      <c r="U97" s="14"/>
      <c r="V97" s="14"/>
      <c r="W97" s="14"/>
      <c r="X97" s="14"/>
      <c r="Y97" s="14"/>
      <c r="Z97" s="14"/>
    </row>
    <row r="98" spans="1:26" ht="13" x14ac:dyDescent="0.15">
      <c r="A98" s="14"/>
      <c r="B98" s="14"/>
      <c r="C98" s="14"/>
      <c r="D98" s="14"/>
      <c r="E98" s="14"/>
      <c r="F98" s="14"/>
      <c r="G98" s="14"/>
      <c r="H98" s="14"/>
      <c r="I98" s="14"/>
      <c r="J98" s="14"/>
      <c r="K98" s="14"/>
      <c r="L98" s="14"/>
      <c r="M98" s="14"/>
      <c r="N98" s="14"/>
      <c r="O98" s="14"/>
      <c r="P98" s="14"/>
      <c r="Q98" s="14"/>
      <c r="R98" s="14"/>
      <c r="S98" s="14"/>
      <c r="T98" s="14"/>
      <c r="U98" s="14"/>
      <c r="V98" s="14"/>
      <c r="W98" s="14"/>
      <c r="X98" s="14"/>
      <c r="Y98" s="14"/>
      <c r="Z98" s="14"/>
    </row>
    <row r="99" spans="1:26" ht="13" x14ac:dyDescent="0.15">
      <c r="A99" s="14"/>
      <c r="B99" s="14"/>
      <c r="C99" s="14"/>
      <c r="D99" s="14"/>
      <c r="E99" s="14"/>
      <c r="F99" s="14"/>
      <c r="G99" s="14"/>
      <c r="H99" s="14"/>
      <c r="I99" s="14"/>
      <c r="J99" s="14"/>
      <c r="K99" s="14"/>
      <c r="L99" s="14"/>
      <c r="M99" s="14"/>
      <c r="N99" s="14"/>
      <c r="O99" s="14"/>
      <c r="P99" s="14"/>
      <c r="Q99" s="14"/>
      <c r="R99" s="14"/>
      <c r="S99" s="14"/>
      <c r="T99" s="14"/>
      <c r="U99" s="14"/>
      <c r="V99" s="14"/>
      <c r="W99" s="14"/>
      <c r="X99" s="14"/>
      <c r="Y99" s="14"/>
      <c r="Z99" s="14"/>
    </row>
    <row r="100" spans="1:26" ht="13" x14ac:dyDescent="0.15">
      <c r="A100" s="14"/>
      <c r="B100" s="14"/>
      <c r="C100" s="14"/>
      <c r="D100" s="14"/>
      <c r="E100" s="14"/>
      <c r="F100" s="14"/>
      <c r="G100" s="14"/>
      <c r="H100" s="14"/>
      <c r="I100" s="14"/>
      <c r="J100" s="14"/>
      <c r="K100" s="14"/>
      <c r="L100" s="14"/>
      <c r="M100" s="14"/>
      <c r="N100" s="14"/>
      <c r="O100" s="14"/>
      <c r="P100" s="14"/>
      <c r="Q100" s="14"/>
      <c r="R100" s="14"/>
      <c r="S100" s="14"/>
      <c r="T100" s="14"/>
      <c r="U100" s="14"/>
      <c r="V100" s="14"/>
      <c r="W100" s="14"/>
      <c r="X100" s="14"/>
      <c r="Y100" s="14"/>
      <c r="Z100" s="14"/>
    </row>
    <row r="101" spans="1:26" ht="13" x14ac:dyDescent="0.15">
      <c r="A101" s="14"/>
      <c r="B101" s="14"/>
      <c r="C101" s="14"/>
      <c r="D101" s="14"/>
      <c r="E101" s="14"/>
      <c r="F101" s="14"/>
      <c r="G101" s="14"/>
      <c r="H101" s="14"/>
      <c r="I101" s="14"/>
      <c r="J101" s="14"/>
      <c r="K101" s="14"/>
      <c r="L101" s="14"/>
      <c r="M101" s="14"/>
      <c r="N101" s="14"/>
      <c r="O101" s="14"/>
      <c r="P101" s="14"/>
      <c r="Q101" s="14"/>
      <c r="R101" s="14"/>
      <c r="S101" s="14"/>
      <c r="T101" s="14"/>
      <c r="U101" s="14"/>
      <c r="V101" s="14"/>
      <c r="W101" s="14"/>
      <c r="X101" s="14"/>
      <c r="Y101" s="14"/>
      <c r="Z101" s="14"/>
    </row>
    <row r="102" spans="1:26" ht="13" x14ac:dyDescent="0.15">
      <c r="A102" s="14"/>
      <c r="B102" s="14"/>
      <c r="C102" s="14"/>
      <c r="D102" s="14"/>
      <c r="E102" s="14"/>
      <c r="F102" s="14"/>
      <c r="G102" s="14"/>
      <c r="H102" s="14"/>
      <c r="I102" s="14"/>
      <c r="J102" s="14"/>
      <c r="K102" s="14"/>
      <c r="L102" s="14"/>
      <c r="M102" s="14"/>
      <c r="N102" s="14"/>
      <c r="O102" s="14"/>
      <c r="P102" s="14"/>
      <c r="Q102" s="14"/>
      <c r="R102" s="14"/>
      <c r="S102" s="14"/>
      <c r="T102" s="14"/>
      <c r="U102" s="14"/>
      <c r="V102" s="14"/>
      <c r="W102" s="14"/>
      <c r="X102" s="14"/>
      <c r="Y102" s="14"/>
      <c r="Z102" s="14"/>
    </row>
    <row r="103" spans="1:26" ht="13" x14ac:dyDescent="0.15">
      <c r="A103" s="14"/>
      <c r="B103" s="14"/>
      <c r="C103" s="14"/>
      <c r="D103" s="14"/>
      <c r="E103" s="14"/>
      <c r="F103" s="14"/>
      <c r="G103" s="14"/>
      <c r="H103" s="14"/>
      <c r="I103" s="14"/>
      <c r="J103" s="14"/>
      <c r="K103" s="14"/>
      <c r="L103" s="14"/>
      <c r="M103" s="14"/>
      <c r="N103" s="14"/>
      <c r="O103" s="14"/>
      <c r="P103" s="14"/>
      <c r="Q103" s="14"/>
      <c r="R103" s="14"/>
      <c r="S103" s="14"/>
      <c r="T103" s="14"/>
      <c r="U103" s="14"/>
      <c r="V103" s="14"/>
      <c r="W103" s="14"/>
      <c r="X103" s="14"/>
      <c r="Y103" s="14"/>
      <c r="Z103" s="14"/>
    </row>
    <row r="104" spans="1:26" ht="13" x14ac:dyDescent="0.15">
      <c r="A104" s="14"/>
      <c r="B104" s="14"/>
      <c r="C104" s="14"/>
      <c r="D104" s="14"/>
      <c r="E104" s="14"/>
      <c r="F104" s="14"/>
      <c r="G104" s="14"/>
      <c r="H104" s="14"/>
      <c r="I104" s="14"/>
      <c r="J104" s="14"/>
      <c r="K104" s="14"/>
      <c r="L104" s="14"/>
      <c r="M104" s="14"/>
      <c r="N104" s="14"/>
      <c r="O104" s="14"/>
      <c r="P104" s="14"/>
      <c r="Q104" s="14"/>
      <c r="R104" s="14"/>
      <c r="S104" s="14"/>
      <c r="T104" s="14"/>
      <c r="U104" s="14"/>
      <c r="V104" s="14"/>
      <c r="W104" s="14"/>
      <c r="X104" s="14"/>
      <c r="Y104" s="14"/>
      <c r="Z104" s="14"/>
    </row>
    <row r="105" spans="1:26" ht="13" x14ac:dyDescent="0.15">
      <c r="A105" s="14"/>
      <c r="B105" s="14"/>
      <c r="C105" s="14"/>
      <c r="D105" s="14"/>
      <c r="E105" s="14"/>
      <c r="F105" s="14"/>
      <c r="G105" s="14"/>
      <c r="H105" s="14"/>
      <c r="I105" s="14"/>
      <c r="J105" s="14"/>
      <c r="K105" s="14"/>
      <c r="L105" s="14"/>
      <c r="M105" s="14"/>
      <c r="N105" s="14"/>
      <c r="O105" s="14"/>
      <c r="P105" s="14"/>
      <c r="Q105" s="14"/>
      <c r="R105" s="14"/>
      <c r="S105" s="14"/>
      <c r="T105" s="14"/>
      <c r="U105" s="14"/>
      <c r="V105" s="14"/>
      <c r="W105" s="14"/>
      <c r="X105" s="14"/>
      <c r="Y105" s="14"/>
      <c r="Z105" s="14"/>
    </row>
    <row r="106" spans="1:26" ht="13" x14ac:dyDescent="0.15">
      <c r="A106" s="14"/>
      <c r="B106" s="14"/>
      <c r="C106" s="14"/>
      <c r="D106" s="14"/>
      <c r="E106" s="14"/>
      <c r="F106" s="14"/>
      <c r="G106" s="14"/>
      <c r="H106" s="14"/>
      <c r="I106" s="14"/>
      <c r="J106" s="14"/>
      <c r="K106" s="14"/>
      <c r="L106" s="14"/>
      <c r="M106" s="14"/>
      <c r="N106" s="14"/>
      <c r="O106" s="14"/>
      <c r="P106" s="14"/>
      <c r="Q106" s="14"/>
      <c r="R106" s="14"/>
      <c r="S106" s="14"/>
      <c r="T106" s="14"/>
      <c r="U106" s="14"/>
      <c r="V106" s="14"/>
      <c r="W106" s="14"/>
      <c r="X106" s="14"/>
      <c r="Y106" s="14"/>
      <c r="Z106" s="14"/>
    </row>
    <row r="107" spans="1:26" ht="13" x14ac:dyDescent="0.15">
      <c r="A107" s="14"/>
      <c r="B107" s="14"/>
      <c r="C107" s="14"/>
      <c r="D107" s="14"/>
      <c r="E107" s="14"/>
      <c r="F107" s="14"/>
      <c r="G107" s="14"/>
      <c r="H107" s="14"/>
      <c r="I107" s="14"/>
      <c r="J107" s="14"/>
      <c r="K107" s="14"/>
      <c r="L107" s="14"/>
      <c r="M107" s="14"/>
      <c r="N107" s="14"/>
      <c r="O107" s="14"/>
      <c r="P107" s="14"/>
      <c r="Q107" s="14"/>
      <c r="R107" s="14"/>
      <c r="S107" s="14"/>
      <c r="T107" s="14"/>
      <c r="U107" s="14"/>
      <c r="V107" s="14"/>
      <c r="W107" s="14"/>
      <c r="X107" s="14"/>
      <c r="Y107" s="14"/>
      <c r="Z107" s="14"/>
    </row>
    <row r="108" spans="1:26" ht="13" x14ac:dyDescent="0.15">
      <c r="A108" s="14"/>
      <c r="B108" s="14"/>
      <c r="C108" s="14"/>
      <c r="D108" s="14"/>
      <c r="E108" s="14"/>
      <c r="F108" s="14"/>
      <c r="G108" s="14"/>
      <c r="H108" s="14"/>
      <c r="I108" s="14"/>
      <c r="J108" s="14"/>
      <c r="K108" s="14"/>
      <c r="L108" s="14"/>
      <c r="M108" s="14"/>
      <c r="N108" s="14"/>
      <c r="O108" s="14"/>
      <c r="P108" s="14"/>
      <c r="Q108" s="14"/>
      <c r="R108" s="14"/>
      <c r="S108" s="14"/>
      <c r="T108" s="14"/>
      <c r="U108" s="14"/>
      <c r="V108" s="14"/>
      <c r="W108" s="14"/>
      <c r="X108" s="14"/>
      <c r="Y108" s="14"/>
      <c r="Z108" s="14"/>
    </row>
    <row r="109" spans="1:26" ht="13" x14ac:dyDescent="0.15">
      <c r="A109" s="14"/>
      <c r="B109" s="14"/>
      <c r="C109" s="14"/>
      <c r="D109" s="14"/>
      <c r="E109" s="14"/>
      <c r="F109" s="14"/>
      <c r="G109" s="14"/>
      <c r="H109" s="14"/>
      <c r="I109" s="14"/>
      <c r="J109" s="14"/>
      <c r="K109" s="14"/>
      <c r="L109" s="14"/>
      <c r="M109" s="14"/>
      <c r="N109" s="14"/>
      <c r="O109" s="14"/>
      <c r="P109" s="14"/>
      <c r="Q109" s="14"/>
      <c r="R109" s="14"/>
      <c r="S109" s="14"/>
      <c r="T109" s="14"/>
      <c r="U109" s="14"/>
      <c r="V109" s="14"/>
      <c r="W109" s="14"/>
      <c r="X109" s="14"/>
      <c r="Y109" s="14"/>
      <c r="Z109" s="14"/>
    </row>
    <row r="110" spans="1:26" ht="13" x14ac:dyDescent="0.15">
      <c r="A110" s="14"/>
      <c r="B110" s="14"/>
      <c r="C110" s="14"/>
      <c r="D110" s="14"/>
      <c r="E110" s="14"/>
      <c r="F110" s="14"/>
      <c r="G110" s="14"/>
      <c r="H110" s="14"/>
      <c r="I110" s="14"/>
      <c r="J110" s="14"/>
      <c r="K110" s="14"/>
      <c r="L110" s="14"/>
      <c r="M110" s="14"/>
      <c r="N110" s="14"/>
      <c r="O110" s="14"/>
      <c r="P110" s="14"/>
      <c r="Q110" s="14"/>
      <c r="R110" s="14"/>
      <c r="S110" s="14"/>
      <c r="T110" s="14"/>
      <c r="U110" s="14"/>
      <c r="V110" s="14"/>
      <c r="W110" s="14"/>
      <c r="X110" s="14"/>
      <c r="Y110" s="14"/>
      <c r="Z110" s="14"/>
    </row>
    <row r="111" spans="1:26" ht="13" x14ac:dyDescent="0.15">
      <c r="A111" s="14"/>
      <c r="B111" s="14"/>
      <c r="C111" s="14"/>
      <c r="D111" s="14"/>
      <c r="E111" s="14"/>
      <c r="F111" s="14"/>
      <c r="G111" s="14"/>
      <c r="H111" s="14"/>
      <c r="I111" s="14"/>
      <c r="J111" s="14"/>
      <c r="K111" s="14"/>
      <c r="L111" s="14"/>
      <c r="M111" s="14"/>
      <c r="N111" s="14"/>
      <c r="O111" s="14"/>
      <c r="P111" s="14"/>
      <c r="Q111" s="14"/>
      <c r="R111" s="14"/>
      <c r="S111" s="14"/>
      <c r="T111" s="14"/>
      <c r="U111" s="14"/>
      <c r="V111" s="14"/>
      <c r="W111" s="14"/>
      <c r="X111" s="14"/>
      <c r="Y111" s="14"/>
      <c r="Z111" s="14"/>
    </row>
    <row r="112" spans="1:26" ht="13" x14ac:dyDescent="0.15">
      <c r="A112" s="14"/>
      <c r="B112" s="14"/>
      <c r="C112" s="14"/>
      <c r="D112" s="14"/>
      <c r="E112" s="14"/>
      <c r="F112" s="14"/>
      <c r="G112" s="14"/>
      <c r="H112" s="14"/>
      <c r="I112" s="14"/>
      <c r="J112" s="14"/>
      <c r="K112" s="14"/>
      <c r="L112" s="14"/>
      <c r="M112" s="14"/>
      <c r="N112" s="14"/>
      <c r="O112" s="14"/>
      <c r="P112" s="14"/>
      <c r="Q112" s="14"/>
      <c r="R112" s="14"/>
      <c r="S112" s="14"/>
      <c r="T112" s="14"/>
      <c r="U112" s="14"/>
      <c r="V112" s="14"/>
      <c r="W112" s="14"/>
      <c r="X112" s="14"/>
      <c r="Y112" s="14"/>
      <c r="Z112" s="14"/>
    </row>
    <row r="113" spans="1:26" ht="13" x14ac:dyDescent="0.15">
      <c r="A113" s="14"/>
      <c r="B113" s="14"/>
      <c r="C113" s="14"/>
      <c r="D113" s="14"/>
      <c r="E113" s="14"/>
      <c r="F113" s="14"/>
      <c r="G113" s="14"/>
      <c r="H113" s="14"/>
      <c r="I113" s="14"/>
      <c r="J113" s="14"/>
      <c r="K113" s="14"/>
      <c r="L113" s="14"/>
      <c r="M113" s="14"/>
      <c r="N113" s="14"/>
      <c r="O113" s="14"/>
      <c r="P113" s="14"/>
      <c r="Q113" s="14"/>
      <c r="R113" s="14"/>
      <c r="S113" s="14"/>
      <c r="T113" s="14"/>
      <c r="U113" s="14"/>
      <c r="V113" s="14"/>
      <c r="W113" s="14"/>
      <c r="X113" s="14"/>
      <c r="Y113" s="14"/>
      <c r="Z113" s="14"/>
    </row>
    <row r="114" spans="1:26" ht="13" x14ac:dyDescent="0.15">
      <c r="A114" s="14"/>
      <c r="B114" s="14"/>
      <c r="C114" s="14"/>
      <c r="D114" s="14"/>
      <c r="E114" s="14"/>
      <c r="F114" s="14"/>
      <c r="G114" s="14"/>
      <c r="H114" s="14"/>
      <c r="I114" s="14"/>
      <c r="J114" s="14"/>
      <c r="K114" s="14"/>
      <c r="L114" s="14"/>
      <c r="M114" s="14"/>
      <c r="N114" s="14"/>
      <c r="O114" s="14"/>
      <c r="P114" s="14"/>
      <c r="Q114" s="14"/>
      <c r="R114" s="14"/>
      <c r="S114" s="14"/>
      <c r="T114" s="14"/>
      <c r="U114" s="14"/>
      <c r="V114" s="14"/>
      <c r="W114" s="14"/>
      <c r="X114" s="14"/>
      <c r="Y114" s="14"/>
      <c r="Z114" s="14"/>
    </row>
    <row r="115" spans="1:26" ht="13" x14ac:dyDescent="0.15">
      <c r="A115" s="14"/>
      <c r="B115" s="14"/>
      <c r="C115" s="14"/>
      <c r="D115" s="14"/>
      <c r="E115" s="14"/>
      <c r="F115" s="14"/>
      <c r="G115" s="14"/>
      <c r="H115" s="14"/>
      <c r="I115" s="14"/>
      <c r="J115" s="14"/>
      <c r="K115" s="14"/>
      <c r="L115" s="14"/>
      <c r="M115" s="14"/>
      <c r="N115" s="14"/>
      <c r="O115" s="14"/>
      <c r="P115" s="14"/>
      <c r="Q115" s="14"/>
      <c r="R115" s="14"/>
      <c r="S115" s="14"/>
      <c r="T115" s="14"/>
      <c r="U115" s="14"/>
      <c r="V115" s="14"/>
      <c r="W115" s="14"/>
      <c r="X115" s="14"/>
      <c r="Y115" s="14"/>
      <c r="Z115" s="14"/>
    </row>
    <row r="116" spans="1:26" ht="13" x14ac:dyDescent="0.15">
      <c r="A116" s="14"/>
      <c r="B116" s="14"/>
      <c r="C116" s="14"/>
      <c r="D116" s="14"/>
      <c r="E116" s="14"/>
      <c r="F116" s="14"/>
      <c r="G116" s="14"/>
      <c r="H116" s="14"/>
      <c r="I116" s="14"/>
      <c r="J116" s="14"/>
      <c r="K116" s="14"/>
      <c r="L116" s="14"/>
      <c r="M116" s="14"/>
      <c r="N116" s="14"/>
      <c r="O116" s="14"/>
      <c r="P116" s="14"/>
      <c r="Q116" s="14"/>
      <c r="R116" s="14"/>
      <c r="S116" s="14"/>
      <c r="T116" s="14"/>
      <c r="U116" s="14"/>
      <c r="V116" s="14"/>
      <c r="W116" s="14"/>
      <c r="X116" s="14"/>
      <c r="Y116" s="14"/>
      <c r="Z116" s="14"/>
    </row>
    <row r="117" spans="1:26" ht="13" x14ac:dyDescent="0.15">
      <c r="A117" s="14"/>
      <c r="B117" s="14"/>
      <c r="C117" s="14"/>
      <c r="D117" s="14"/>
      <c r="E117" s="14"/>
      <c r="F117" s="14"/>
      <c r="G117" s="14"/>
      <c r="H117" s="14"/>
      <c r="I117" s="14"/>
      <c r="J117" s="14"/>
      <c r="K117" s="14"/>
      <c r="L117" s="14"/>
      <c r="M117" s="14"/>
      <c r="N117" s="14"/>
      <c r="O117" s="14"/>
      <c r="P117" s="14"/>
      <c r="Q117" s="14"/>
      <c r="R117" s="14"/>
      <c r="S117" s="14"/>
      <c r="T117" s="14"/>
      <c r="U117" s="14"/>
      <c r="V117" s="14"/>
      <c r="W117" s="14"/>
      <c r="X117" s="14"/>
      <c r="Y117" s="14"/>
      <c r="Z117" s="14"/>
    </row>
    <row r="118" spans="1:26" ht="13" x14ac:dyDescent="0.15">
      <c r="A118" s="14"/>
      <c r="B118" s="14"/>
      <c r="C118" s="14"/>
      <c r="D118" s="14"/>
      <c r="E118" s="14"/>
      <c r="F118" s="14"/>
      <c r="G118" s="14"/>
      <c r="H118" s="14"/>
      <c r="I118" s="14"/>
      <c r="J118" s="14"/>
      <c r="K118" s="14"/>
      <c r="L118" s="14"/>
      <c r="M118" s="14"/>
      <c r="N118" s="14"/>
      <c r="O118" s="14"/>
      <c r="P118" s="14"/>
      <c r="Q118" s="14"/>
      <c r="R118" s="14"/>
      <c r="S118" s="14"/>
      <c r="T118" s="14"/>
      <c r="U118" s="14"/>
      <c r="V118" s="14"/>
      <c r="W118" s="14"/>
      <c r="X118" s="14"/>
      <c r="Y118" s="14"/>
      <c r="Z118" s="14"/>
    </row>
    <row r="119" spans="1:26" ht="13" x14ac:dyDescent="0.15">
      <c r="A119" s="14"/>
      <c r="B119" s="14"/>
      <c r="C119" s="14"/>
      <c r="D119" s="14"/>
      <c r="E119" s="14"/>
      <c r="F119" s="14"/>
      <c r="G119" s="14"/>
      <c r="H119" s="14"/>
      <c r="I119" s="14"/>
      <c r="J119" s="14"/>
      <c r="K119" s="14"/>
      <c r="L119" s="14"/>
      <c r="M119" s="14"/>
      <c r="N119" s="14"/>
      <c r="O119" s="14"/>
      <c r="P119" s="14"/>
      <c r="Q119" s="14"/>
      <c r="R119" s="14"/>
      <c r="S119" s="14"/>
      <c r="T119" s="14"/>
      <c r="U119" s="14"/>
      <c r="V119" s="14"/>
      <c r="W119" s="14"/>
      <c r="X119" s="14"/>
      <c r="Y119" s="14"/>
      <c r="Z119" s="14"/>
    </row>
    <row r="120" spans="1:26" ht="13" x14ac:dyDescent="0.15">
      <c r="A120" s="14"/>
      <c r="B120" s="14"/>
      <c r="C120" s="14"/>
      <c r="D120" s="14"/>
      <c r="E120" s="14"/>
      <c r="F120" s="14"/>
      <c r="G120" s="14"/>
      <c r="H120" s="14"/>
      <c r="I120" s="14"/>
      <c r="J120" s="14"/>
      <c r="K120" s="14"/>
      <c r="L120" s="14"/>
      <c r="M120" s="14"/>
      <c r="N120" s="14"/>
      <c r="O120" s="14"/>
      <c r="P120" s="14"/>
      <c r="Q120" s="14"/>
      <c r="R120" s="14"/>
      <c r="S120" s="14"/>
      <c r="T120" s="14"/>
      <c r="U120" s="14"/>
      <c r="V120" s="14"/>
      <c r="W120" s="14"/>
      <c r="X120" s="14"/>
      <c r="Y120" s="14"/>
      <c r="Z120" s="14"/>
    </row>
    <row r="121" spans="1:26" ht="13" x14ac:dyDescent="0.15">
      <c r="A121" s="14"/>
      <c r="B121" s="14"/>
      <c r="C121" s="14"/>
      <c r="D121" s="14"/>
      <c r="E121" s="14"/>
      <c r="F121" s="14"/>
      <c r="G121" s="14"/>
      <c r="H121" s="14"/>
      <c r="I121" s="14"/>
      <c r="J121" s="14"/>
      <c r="K121" s="14"/>
      <c r="L121" s="14"/>
      <c r="M121" s="14"/>
      <c r="N121" s="14"/>
      <c r="O121" s="14"/>
      <c r="P121" s="14"/>
      <c r="Q121" s="14"/>
      <c r="R121" s="14"/>
      <c r="S121" s="14"/>
      <c r="T121" s="14"/>
      <c r="U121" s="14"/>
      <c r="V121" s="14"/>
      <c r="W121" s="14"/>
      <c r="X121" s="14"/>
      <c r="Y121" s="14"/>
      <c r="Z121" s="14"/>
    </row>
    <row r="122" spans="1:26" ht="13" x14ac:dyDescent="0.15">
      <c r="A122" s="14"/>
      <c r="B122" s="14"/>
      <c r="C122" s="14"/>
      <c r="D122" s="14"/>
      <c r="E122" s="14"/>
      <c r="F122" s="14"/>
      <c r="G122" s="14"/>
      <c r="H122" s="14"/>
      <c r="I122" s="14"/>
      <c r="J122" s="14"/>
      <c r="K122" s="14"/>
      <c r="L122" s="14"/>
      <c r="M122" s="14"/>
      <c r="N122" s="14"/>
      <c r="O122" s="14"/>
      <c r="P122" s="14"/>
      <c r="Q122" s="14"/>
      <c r="R122" s="14"/>
      <c r="S122" s="14"/>
      <c r="T122" s="14"/>
      <c r="U122" s="14"/>
      <c r="V122" s="14"/>
      <c r="W122" s="14"/>
      <c r="X122" s="14"/>
      <c r="Y122" s="14"/>
      <c r="Z122" s="14"/>
    </row>
    <row r="123" spans="1:26" ht="13" x14ac:dyDescent="0.15">
      <c r="A123" s="14"/>
      <c r="B123" s="14"/>
      <c r="C123" s="14"/>
      <c r="D123" s="14"/>
      <c r="E123" s="14"/>
      <c r="F123" s="14"/>
      <c r="G123" s="14"/>
      <c r="H123" s="14"/>
      <c r="I123" s="14"/>
      <c r="J123" s="14"/>
      <c r="K123" s="14"/>
      <c r="L123" s="14"/>
      <c r="M123" s="14"/>
      <c r="N123" s="14"/>
      <c r="O123" s="14"/>
      <c r="P123" s="14"/>
      <c r="Q123" s="14"/>
      <c r="R123" s="14"/>
      <c r="S123" s="14"/>
      <c r="T123" s="14"/>
      <c r="U123" s="14"/>
      <c r="V123" s="14"/>
      <c r="W123" s="14"/>
      <c r="X123" s="14"/>
      <c r="Y123" s="14"/>
      <c r="Z123" s="14"/>
    </row>
    <row r="124" spans="1:26" ht="13" x14ac:dyDescent="0.15">
      <c r="A124" s="14"/>
      <c r="B124" s="14"/>
      <c r="C124" s="14"/>
      <c r="D124" s="14"/>
      <c r="E124" s="14"/>
      <c r="F124" s="14"/>
      <c r="G124" s="14"/>
      <c r="H124" s="14"/>
      <c r="I124" s="14"/>
      <c r="J124" s="14"/>
      <c r="K124" s="14"/>
      <c r="L124" s="14"/>
      <c r="M124" s="14"/>
      <c r="N124" s="14"/>
      <c r="O124" s="14"/>
      <c r="P124" s="14"/>
      <c r="Q124" s="14"/>
      <c r="R124" s="14"/>
      <c r="S124" s="14"/>
      <c r="T124" s="14"/>
      <c r="U124" s="14"/>
      <c r="V124" s="14"/>
      <c r="W124" s="14"/>
      <c r="X124" s="14"/>
      <c r="Y124" s="14"/>
      <c r="Z124" s="14"/>
    </row>
    <row r="125" spans="1:26" ht="13" x14ac:dyDescent="0.15">
      <c r="A125" s="14"/>
      <c r="B125" s="14"/>
      <c r="C125" s="14"/>
      <c r="D125" s="14"/>
      <c r="E125" s="14"/>
      <c r="F125" s="14"/>
      <c r="G125" s="14"/>
      <c r="H125" s="14"/>
      <c r="I125" s="14"/>
      <c r="J125" s="14"/>
      <c r="K125" s="14"/>
      <c r="L125" s="14"/>
      <c r="M125" s="14"/>
      <c r="N125" s="14"/>
      <c r="O125" s="14"/>
      <c r="P125" s="14"/>
      <c r="Q125" s="14"/>
      <c r="R125" s="14"/>
      <c r="S125" s="14"/>
      <c r="T125" s="14"/>
      <c r="U125" s="14"/>
      <c r="V125" s="14"/>
      <c r="W125" s="14"/>
      <c r="X125" s="14"/>
      <c r="Y125" s="14"/>
      <c r="Z125" s="14"/>
    </row>
    <row r="126" spans="1:26" ht="13" x14ac:dyDescent="0.15">
      <c r="A126" s="14"/>
      <c r="B126" s="14"/>
      <c r="C126" s="14"/>
      <c r="D126" s="14"/>
      <c r="E126" s="14"/>
      <c r="F126" s="14"/>
      <c r="G126" s="14"/>
      <c r="H126" s="14"/>
      <c r="I126" s="14"/>
      <c r="J126" s="14"/>
      <c r="K126" s="14"/>
      <c r="L126" s="14"/>
      <c r="M126" s="14"/>
      <c r="N126" s="14"/>
      <c r="O126" s="14"/>
      <c r="P126" s="14"/>
      <c r="Q126" s="14"/>
      <c r="R126" s="14"/>
      <c r="S126" s="14"/>
      <c r="T126" s="14"/>
      <c r="U126" s="14"/>
      <c r="V126" s="14"/>
      <c r="W126" s="14"/>
      <c r="X126" s="14"/>
      <c r="Y126" s="14"/>
      <c r="Z126" s="14"/>
    </row>
    <row r="127" spans="1:26" ht="13" x14ac:dyDescent="0.15">
      <c r="A127" s="14"/>
      <c r="B127" s="14"/>
      <c r="C127" s="14"/>
      <c r="D127" s="14"/>
      <c r="E127" s="14"/>
      <c r="F127" s="14"/>
      <c r="G127" s="14"/>
      <c r="H127" s="14"/>
      <c r="I127" s="14"/>
      <c r="J127" s="14"/>
      <c r="K127" s="14"/>
      <c r="L127" s="14"/>
      <c r="M127" s="14"/>
      <c r="N127" s="14"/>
      <c r="O127" s="14"/>
      <c r="P127" s="14"/>
      <c r="Q127" s="14"/>
      <c r="R127" s="14"/>
      <c r="S127" s="14"/>
      <c r="T127" s="14"/>
      <c r="U127" s="14"/>
      <c r="V127" s="14"/>
      <c r="W127" s="14"/>
      <c r="X127" s="14"/>
      <c r="Y127" s="14"/>
      <c r="Z127" s="14"/>
    </row>
    <row r="128" spans="1:26" ht="13" x14ac:dyDescent="0.15">
      <c r="A128" s="14"/>
      <c r="B128" s="14"/>
      <c r="C128" s="14"/>
      <c r="D128" s="14"/>
      <c r="E128" s="14"/>
      <c r="F128" s="14"/>
      <c r="G128" s="14"/>
      <c r="H128" s="14"/>
      <c r="I128" s="14"/>
      <c r="J128" s="14"/>
      <c r="K128" s="14"/>
      <c r="L128" s="14"/>
      <c r="M128" s="14"/>
      <c r="N128" s="14"/>
      <c r="O128" s="14"/>
      <c r="P128" s="14"/>
      <c r="Q128" s="14"/>
      <c r="R128" s="14"/>
      <c r="S128" s="14"/>
      <c r="T128" s="14"/>
      <c r="U128" s="14"/>
      <c r="V128" s="14"/>
      <c r="W128" s="14"/>
      <c r="X128" s="14"/>
      <c r="Y128" s="14"/>
      <c r="Z128" s="14"/>
    </row>
    <row r="129" spans="1:26" ht="13" x14ac:dyDescent="0.15">
      <c r="A129" s="14"/>
      <c r="B129" s="14"/>
      <c r="C129" s="14"/>
      <c r="D129" s="14"/>
      <c r="E129" s="14"/>
      <c r="F129" s="14"/>
      <c r="G129" s="14"/>
      <c r="H129" s="14"/>
      <c r="I129" s="14"/>
      <c r="J129" s="14"/>
      <c r="K129" s="14"/>
      <c r="L129" s="14"/>
      <c r="M129" s="14"/>
      <c r="N129" s="14"/>
      <c r="O129" s="14"/>
      <c r="P129" s="14"/>
      <c r="Q129" s="14"/>
      <c r="R129" s="14"/>
      <c r="S129" s="14"/>
      <c r="T129" s="14"/>
      <c r="U129" s="14"/>
      <c r="V129" s="14"/>
      <c r="W129" s="14"/>
      <c r="X129" s="14"/>
      <c r="Y129" s="14"/>
      <c r="Z129" s="14"/>
    </row>
    <row r="130" spans="1:26" ht="13" x14ac:dyDescent="0.15">
      <c r="A130" s="14"/>
      <c r="B130" s="14"/>
      <c r="C130" s="14"/>
      <c r="D130" s="14"/>
      <c r="E130" s="14"/>
      <c r="F130" s="14"/>
      <c r="G130" s="14"/>
      <c r="H130" s="14"/>
      <c r="I130" s="14"/>
      <c r="J130" s="14"/>
      <c r="K130" s="14"/>
      <c r="L130" s="14"/>
      <c r="M130" s="14"/>
      <c r="N130" s="14"/>
      <c r="O130" s="14"/>
      <c r="P130" s="14"/>
      <c r="Q130" s="14"/>
      <c r="R130" s="14"/>
      <c r="S130" s="14"/>
      <c r="T130" s="14"/>
      <c r="U130" s="14"/>
      <c r="V130" s="14"/>
      <c r="W130" s="14"/>
      <c r="X130" s="14"/>
      <c r="Y130" s="14"/>
      <c r="Z130" s="14"/>
    </row>
    <row r="131" spans="1:26" ht="13" x14ac:dyDescent="0.15">
      <c r="A131" s="14"/>
      <c r="B131" s="14"/>
      <c r="C131" s="14"/>
      <c r="D131" s="14"/>
      <c r="E131" s="14"/>
      <c r="F131" s="14"/>
      <c r="G131" s="14"/>
      <c r="H131" s="14"/>
      <c r="I131" s="14"/>
      <c r="J131" s="14"/>
      <c r="K131" s="14"/>
      <c r="L131" s="14"/>
      <c r="M131" s="14"/>
      <c r="N131" s="14"/>
      <c r="O131" s="14"/>
      <c r="P131" s="14"/>
      <c r="Q131" s="14"/>
      <c r="R131" s="14"/>
      <c r="S131" s="14"/>
      <c r="T131" s="14"/>
      <c r="U131" s="14"/>
      <c r="V131" s="14"/>
      <c r="W131" s="14"/>
      <c r="X131" s="14"/>
      <c r="Y131" s="14"/>
      <c r="Z131" s="14"/>
    </row>
    <row r="132" spans="1:26" ht="13" x14ac:dyDescent="0.15">
      <c r="A132" s="14"/>
      <c r="B132" s="14"/>
      <c r="C132" s="14"/>
      <c r="D132" s="14"/>
      <c r="E132" s="14"/>
      <c r="F132" s="14"/>
      <c r="G132" s="14"/>
      <c r="H132" s="14"/>
      <c r="I132" s="14"/>
      <c r="J132" s="14"/>
      <c r="K132" s="14"/>
      <c r="L132" s="14"/>
      <c r="M132" s="14"/>
      <c r="N132" s="14"/>
      <c r="O132" s="14"/>
      <c r="P132" s="14"/>
      <c r="Q132" s="14"/>
      <c r="R132" s="14"/>
      <c r="S132" s="14"/>
      <c r="T132" s="14"/>
      <c r="U132" s="14"/>
      <c r="V132" s="14"/>
      <c r="W132" s="14"/>
      <c r="X132" s="14"/>
      <c r="Y132" s="14"/>
      <c r="Z132" s="14"/>
    </row>
    <row r="133" spans="1:26" ht="13" x14ac:dyDescent="0.15">
      <c r="A133" s="14"/>
      <c r="B133" s="14"/>
      <c r="C133" s="14"/>
      <c r="D133" s="14"/>
      <c r="E133" s="14"/>
      <c r="F133" s="14"/>
      <c r="G133" s="14"/>
      <c r="H133" s="14"/>
      <c r="I133" s="14"/>
      <c r="J133" s="14"/>
      <c r="K133" s="14"/>
      <c r="L133" s="14"/>
      <c r="M133" s="14"/>
      <c r="N133" s="14"/>
      <c r="O133" s="14"/>
      <c r="P133" s="14"/>
      <c r="Q133" s="14"/>
      <c r="R133" s="14"/>
      <c r="S133" s="14"/>
      <c r="T133" s="14"/>
      <c r="U133" s="14"/>
      <c r="V133" s="14"/>
      <c r="W133" s="14"/>
      <c r="X133" s="14"/>
      <c r="Y133" s="14"/>
      <c r="Z133" s="14"/>
    </row>
    <row r="134" spans="1:26" ht="13" x14ac:dyDescent="0.15">
      <c r="A134" s="14"/>
      <c r="B134" s="14"/>
      <c r="C134" s="14"/>
      <c r="D134" s="14"/>
      <c r="E134" s="14"/>
      <c r="F134" s="14"/>
      <c r="G134" s="14"/>
      <c r="H134" s="14"/>
      <c r="I134" s="14"/>
      <c r="J134" s="14"/>
      <c r="K134" s="14"/>
      <c r="L134" s="14"/>
      <c r="M134" s="14"/>
      <c r="N134" s="14"/>
      <c r="O134" s="14"/>
      <c r="P134" s="14"/>
      <c r="Q134" s="14"/>
      <c r="R134" s="14"/>
      <c r="S134" s="14"/>
      <c r="T134" s="14"/>
      <c r="U134" s="14"/>
      <c r="V134" s="14"/>
      <c r="W134" s="14"/>
      <c r="X134" s="14"/>
      <c r="Y134" s="14"/>
      <c r="Z134" s="14"/>
    </row>
    <row r="135" spans="1:26" ht="13" x14ac:dyDescent="0.15">
      <c r="A135" s="14"/>
      <c r="B135" s="14"/>
      <c r="C135" s="14"/>
      <c r="D135" s="14"/>
      <c r="E135" s="14"/>
      <c r="F135" s="14"/>
      <c r="G135" s="14"/>
      <c r="H135" s="14"/>
      <c r="I135" s="14"/>
      <c r="J135" s="14"/>
      <c r="K135" s="14"/>
      <c r="L135" s="14"/>
      <c r="M135" s="14"/>
      <c r="N135" s="14"/>
      <c r="O135" s="14"/>
      <c r="P135" s="14"/>
      <c r="Q135" s="14"/>
      <c r="R135" s="14"/>
      <c r="S135" s="14"/>
      <c r="T135" s="14"/>
      <c r="U135" s="14"/>
      <c r="V135" s="14"/>
      <c r="W135" s="14"/>
      <c r="X135" s="14"/>
      <c r="Y135" s="14"/>
      <c r="Z135" s="14"/>
    </row>
    <row r="136" spans="1:26" ht="13" x14ac:dyDescent="0.15">
      <c r="A136" s="14"/>
      <c r="B136" s="14"/>
      <c r="C136" s="14"/>
      <c r="D136" s="14"/>
      <c r="E136" s="14"/>
      <c r="F136" s="14"/>
      <c r="G136" s="14"/>
      <c r="H136" s="14"/>
      <c r="I136" s="14"/>
      <c r="J136" s="14"/>
      <c r="K136" s="14"/>
      <c r="L136" s="14"/>
      <c r="M136" s="14"/>
      <c r="N136" s="14"/>
      <c r="O136" s="14"/>
      <c r="P136" s="14"/>
      <c r="Q136" s="14"/>
      <c r="R136" s="14"/>
      <c r="S136" s="14"/>
      <c r="T136" s="14"/>
      <c r="U136" s="14"/>
      <c r="V136" s="14"/>
      <c r="W136" s="14"/>
      <c r="X136" s="14"/>
      <c r="Y136" s="14"/>
      <c r="Z136" s="14"/>
    </row>
    <row r="137" spans="1:26" ht="13" x14ac:dyDescent="0.15">
      <c r="A137" s="14"/>
      <c r="B137" s="14"/>
      <c r="C137" s="14"/>
      <c r="D137" s="14"/>
      <c r="E137" s="14"/>
      <c r="F137" s="14"/>
      <c r="G137" s="14"/>
      <c r="H137" s="14"/>
      <c r="I137" s="14"/>
      <c r="J137" s="14"/>
      <c r="K137" s="14"/>
      <c r="L137" s="14"/>
      <c r="M137" s="14"/>
      <c r="N137" s="14"/>
      <c r="O137" s="14"/>
      <c r="P137" s="14"/>
      <c r="Q137" s="14"/>
      <c r="R137" s="14"/>
      <c r="S137" s="14"/>
      <c r="T137" s="14"/>
      <c r="U137" s="14"/>
      <c r="V137" s="14"/>
      <c r="W137" s="14"/>
      <c r="X137" s="14"/>
      <c r="Y137" s="14"/>
      <c r="Z137" s="14"/>
    </row>
    <row r="138" spans="1:26" ht="13" x14ac:dyDescent="0.15">
      <c r="A138" s="14"/>
      <c r="B138" s="14"/>
      <c r="C138" s="14"/>
      <c r="D138" s="14"/>
      <c r="E138" s="14"/>
      <c r="F138" s="14"/>
      <c r="G138" s="14"/>
      <c r="H138" s="14"/>
      <c r="I138" s="14"/>
      <c r="J138" s="14"/>
      <c r="K138" s="14"/>
      <c r="L138" s="14"/>
      <c r="M138" s="14"/>
      <c r="N138" s="14"/>
      <c r="O138" s="14"/>
      <c r="P138" s="14"/>
      <c r="Q138" s="14"/>
      <c r="R138" s="14"/>
      <c r="S138" s="14"/>
      <c r="T138" s="14"/>
      <c r="U138" s="14"/>
      <c r="V138" s="14"/>
      <c r="W138" s="14"/>
      <c r="X138" s="14"/>
      <c r="Y138" s="14"/>
      <c r="Z138" s="14"/>
    </row>
    <row r="139" spans="1:26" ht="13" x14ac:dyDescent="0.15">
      <c r="A139" s="14"/>
      <c r="B139" s="14"/>
      <c r="C139" s="14"/>
      <c r="D139" s="14"/>
      <c r="E139" s="14"/>
      <c r="F139" s="14"/>
      <c r="G139" s="14"/>
      <c r="H139" s="14"/>
      <c r="I139" s="14"/>
      <c r="J139" s="14"/>
      <c r="K139" s="14"/>
      <c r="L139" s="14"/>
      <c r="M139" s="14"/>
      <c r="N139" s="14"/>
      <c r="O139" s="14"/>
      <c r="P139" s="14"/>
      <c r="Q139" s="14"/>
      <c r="R139" s="14"/>
      <c r="S139" s="14"/>
      <c r="T139" s="14"/>
      <c r="U139" s="14"/>
      <c r="V139" s="14"/>
      <c r="W139" s="14"/>
      <c r="X139" s="14"/>
      <c r="Y139" s="14"/>
      <c r="Z139" s="14"/>
    </row>
    <row r="140" spans="1:26" ht="13" x14ac:dyDescent="0.15">
      <c r="A140" s="14"/>
      <c r="B140" s="14"/>
      <c r="C140" s="14"/>
      <c r="D140" s="14"/>
      <c r="E140" s="14"/>
      <c r="F140" s="14"/>
      <c r="G140" s="14"/>
      <c r="H140" s="14"/>
      <c r="I140" s="14"/>
      <c r="J140" s="14"/>
      <c r="K140" s="14"/>
      <c r="L140" s="14"/>
      <c r="M140" s="14"/>
      <c r="N140" s="14"/>
      <c r="O140" s="14"/>
      <c r="P140" s="14"/>
      <c r="Q140" s="14"/>
      <c r="R140" s="14"/>
      <c r="S140" s="14"/>
      <c r="T140" s="14"/>
      <c r="U140" s="14"/>
      <c r="V140" s="14"/>
      <c r="W140" s="14"/>
      <c r="X140" s="14"/>
      <c r="Y140" s="14"/>
      <c r="Z140" s="14"/>
    </row>
    <row r="141" spans="1:26" ht="13" x14ac:dyDescent="0.15">
      <c r="A141" s="14"/>
      <c r="B141" s="14"/>
      <c r="C141" s="14"/>
      <c r="D141" s="14"/>
      <c r="E141" s="14"/>
      <c r="F141" s="14"/>
      <c r="G141" s="14"/>
      <c r="H141" s="14"/>
      <c r="I141" s="14"/>
      <c r="J141" s="14"/>
      <c r="K141" s="14"/>
      <c r="L141" s="14"/>
      <c r="M141" s="14"/>
      <c r="N141" s="14"/>
      <c r="O141" s="14"/>
      <c r="P141" s="14"/>
      <c r="Q141" s="14"/>
      <c r="R141" s="14"/>
      <c r="S141" s="14"/>
      <c r="T141" s="14"/>
      <c r="U141" s="14"/>
      <c r="V141" s="14"/>
      <c r="W141" s="14"/>
      <c r="X141" s="14"/>
      <c r="Y141" s="14"/>
      <c r="Z141" s="14"/>
    </row>
    <row r="142" spans="1:26" ht="13" x14ac:dyDescent="0.15">
      <c r="A142" s="14"/>
      <c r="B142" s="14"/>
      <c r="C142" s="14"/>
      <c r="D142" s="14"/>
      <c r="E142" s="14"/>
      <c r="F142" s="14"/>
      <c r="G142" s="14"/>
      <c r="H142" s="14"/>
      <c r="I142" s="14"/>
      <c r="J142" s="14"/>
      <c r="K142" s="14"/>
      <c r="L142" s="14"/>
      <c r="M142" s="14"/>
      <c r="N142" s="14"/>
      <c r="O142" s="14"/>
      <c r="P142" s="14"/>
      <c r="Q142" s="14"/>
      <c r="R142" s="14"/>
      <c r="S142" s="14"/>
      <c r="T142" s="14"/>
      <c r="U142" s="14"/>
      <c r="V142" s="14"/>
      <c r="W142" s="14"/>
      <c r="X142" s="14"/>
      <c r="Y142" s="14"/>
      <c r="Z142" s="14"/>
    </row>
    <row r="143" spans="1:26" ht="13" x14ac:dyDescent="0.15">
      <c r="A143" s="14"/>
      <c r="B143" s="14"/>
      <c r="C143" s="14"/>
      <c r="D143" s="14"/>
      <c r="E143" s="14"/>
      <c r="F143" s="14"/>
      <c r="G143" s="14"/>
      <c r="H143" s="14"/>
      <c r="I143" s="14"/>
      <c r="J143" s="14"/>
      <c r="K143" s="14"/>
      <c r="L143" s="14"/>
      <c r="M143" s="14"/>
      <c r="N143" s="14"/>
      <c r="O143" s="14"/>
      <c r="P143" s="14"/>
      <c r="Q143" s="14"/>
      <c r="R143" s="14"/>
      <c r="S143" s="14"/>
      <c r="T143" s="14"/>
      <c r="U143" s="14"/>
      <c r="V143" s="14"/>
      <c r="W143" s="14"/>
      <c r="X143" s="14"/>
      <c r="Y143" s="14"/>
      <c r="Z143" s="14"/>
    </row>
    <row r="144" spans="1:26" ht="13" x14ac:dyDescent="0.15">
      <c r="A144" s="14"/>
      <c r="B144" s="14"/>
      <c r="C144" s="14"/>
      <c r="D144" s="14"/>
      <c r="E144" s="14"/>
      <c r="F144" s="14"/>
      <c r="G144" s="14"/>
      <c r="H144" s="14"/>
      <c r="I144" s="14"/>
      <c r="J144" s="14"/>
      <c r="K144" s="14"/>
      <c r="L144" s="14"/>
      <c r="M144" s="14"/>
      <c r="N144" s="14"/>
      <c r="O144" s="14"/>
      <c r="P144" s="14"/>
      <c r="Q144" s="14"/>
      <c r="R144" s="14"/>
      <c r="S144" s="14"/>
      <c r="T144" s="14"/>
      <c r="U144" s="14"/>
      <c r="V144" s="14"/>
      <c r="W144" s="14"/>
      <c r="X144" s="14"/>
      <c r="Y144" s="14"/>
      <c r="Z144" s="14"/>
    </row>
    <row r="145" spans="1:26" ht="13" x14ac:dyDescent="0.15">
      <c r="A145" s="14"/>
      <c r="B145" s="14"/>
      <c r="C145" s="14"/>
      <c r="D145" s="14"/>
      <c r="E145" s="14"/>
      <c r="F145" s="14"/>
      <c r="G145" s="14"/>
      <c r="H145" s="14"/>
      <c r="I145" s="14"/>
      <c r="J145" s="14"/>
      <c r="K145" s="14"/>
      <c r="L145" s="14"/>
      <c r="M145" s="14"/>
      <c r="N145" s="14"/>
      <c r="O145" s="14"/>
      <c r="P145" s="14"/>
      <c r="Q145" s="14"/>
      <c r="R145" s="14"/>
      <c r="S145" s="14"/>
      <c r="T145" s="14"/>
      <c r="U145" s="14"/>
      <c r="V145" s="14"/>
      <c r="W145" s="14"/>
      <c r="X145" s="14"/>
      <c r="Y145" s="14"/>
      <c r="Z145" s="14"/>
    </row>
    <row r="146" spans="1:26" ht="13" x14ac:dyDescent="0.15">
      <c r="A146" s="14"/>
      <c r="B146" s="14"/>
      <c r="C146" s="14"/>
      <c r="D146" s="14"/>
      <c r="E146" s="14"/>
      <c r="F146" s="14"/>
      <c r="G146" s="14"/>
      <c r="H146" s="14"/>
      <c r="I146" s="14"/>
      <c r="J146" s="14"/>
      <c r="K146" s="14"/>
      <c r="L146" s="14"/>
      <c r="M146" s="14"/>
      <c r="N146" s="14"/>
      <c r="O146" s="14"/>
      <c r="P146" s="14"/>
      <c r="Q146" s="14"/>
      <c r="R146" s="14"/>
      <c r="S146" s="14"/>
      <c r="T146" s="14"/>
      <c r="U146" s="14"/>
      <c r="V146" s="14"/>
      <c r="W146" s="14"/>
      <c r="X146" s="14"/>
      <c r="Y146" s="14"/>
      <c r="Z146" s="14"/>
    </row>
    <row r="147" spans="1:26" ht="13" x14ac:dyDescent="0.15">
      <c r="A147" s="14"/>
      <c r="B147" s="14"/>
      <c r="C147" s="14"/>
      <c r="D147" s="14"/>
      <c r="E147" s="14"/>
      <c r="F147" s="14"/>
      <c r="G147" s="14"/>
      <c r="H147" s="14"/>
      <c r="I147" s="14"/>
      <c r="J147" s="14"/>
      <c r="K147" s="14"/>
      <c r="L147" s="14"/>
      <c r="M147" s="14"/>
      <c r="N147" s="14"/>
      <c r="O147" s="14"/>
      <c r="P147" s="14"/>
      <c r="Q147" s="14"/>
      <c r="R147" s="14"/>
      <c r="S147" s="14"/>
      <c r="T147" s="14"/>
      <c r="U147" s="14"/>
      <c r="V147" s="14"/>
      <c r="W147" s="14"/>
      <c r="X147" s="14"/>
      <c r="Y147" s="14"/>
      <c r="Z147" s="14"/>
    </row>
    <row r="148" spans="1:26" ht="13" x14ac:dyDescent="0.15">
      <c r="A148" s="14"/>
      <c r="B148" s="14"/>
      <c r="C148" s="14"/>
      <c r="D148" s="14"/>
      <c r="E148" s="14"/>
      <c r="F148" s="14"/>
      <c r="G148" s="14"/>
      <c r="H148" s="14"/>
      <c r="I148" s="14"/>
      <c r="J148" s="14"/>
      <c r="K148" s="14"/>
      <c r="L148" s="14"/>
      <c r="M148" s="14"/>
      <c r="N148" s="14"/>
      <c r="O148" s="14"/>
      <c r="P148" s="14"/>
      <c r="Q148" s="14"/>
      <c r="R148" s="14"/>
      <c r="S148" s="14"/>
      <c r="T148" s="14"/>
      <c r="U148" s="14"/>
      <c r="V148" s="14"/>
      <c r="W148" s="14"/>
      <c r="X148" s="14"/>
      <c r="Y148" s="14"/>
      <c r="Z148" s="14"/>
    </row>
    <row r="149" spans="1:26" ht="13" x14ac:dyDescent="0.15">
      <c r="A149" s="14"/>
      <c r="B149" s="14"/>
      <c r="C149" s="14"/>
      <c r="D149" s="14"/>
      <c r="E149" s="14"/>
      <c r="F149" s="14"/>
      <c r="G149" s="14"/>
      <c r="H149" s="14"/>
      <c r="I149" s="14"/>
      <c r="J149" s="14"/>
      <c r="K149" s="14"/>
      <c r="L149" s="14"/>
      <c r="M149" s="14"/>
      <c r="N149" s="14"/>
      <c r="O149" s="14"/>
      <c r="P149" s="14"/>
      <c r="Q149" s="14"/>
      <c r="R149" s="14"/>
      <c r="S149" s="14"/>
      <c r="T149" s="14"/>
      <c r="U149" s="14"/>
      <c r="V149" s="14"/>
      <c r="W149" s="14"/>
      <c r="X149" s="14"/>
      <c r="Y149" s="14"/>
      <c r="Z149" s="14"/>
    </row>
    <row r="150" spans="1:26" ht="13" x14ac:dyDescent="0.15">
      <c r="A150" s="14"/>
      <c r="B150" s="14"/>
      <c r="C150" s="14"/>
      <c r="D150" s="14"/>
      <c r="E150" s="14"/>
      <c r="F150" s="14"/>
      <c r="G150" s="14"/>
      <c r="H150" s="14"/>
      <c r="I150" s="14"/>
      <c r="J150" s="14"/>
      <c r="K150" s="14"/>
      <c r="L150" s="14"/>
      <c r="M150" s="14"/>
      <c r="N150" s="14"/>
      <c r="O150" s="14"/>
      <c r="P150" s="14"/>
      <c r="Q150" s="14"/>
      <c r="R150" s="14"/>
      <c r="S150" s="14"/>
      <c r="T150" s="14"/>
      <c r="U150" s="14"/>
      <c r="V150" s="14"/>
      <c r="W150" s="14"/>
      <c r="X150" s="14"/>
      <c r="Y150" s="14"/>
      <c r="Z150" s="14"/>
    </row>
    <row r="151" spans="1:26" ht="13" x14ac:dyDescent="0.15">
      <c r="A151" s="14"/>
      <c r="B151" s="14"/>
      <c r="C151" s="14"/>
      <c r="D151" s="14"/>
      <c r="E151" s="14"/>
      <c r="F151" s="14"/>
      <c r="G151" s="14"/>
      <c r="H151" s="14"/>
      <c r="I151" s="14"/>
      <c r="J151" s="14"/>
      <c r="K151" s="14"/>
      <c r="L151" s="14"/>
      <c r="M151" s="14"/>
      <c r="N151" s="14"/>
      <c r="O151" s="14"/>
      <c r="P151" s="14"/>
      <c r="Q151" s="14"/>
      <c r="R151" s="14"/>
      <c r="S151" s="14"/>
      <c r="T151" s="14"/>
      <c r="U151" s="14"/>
      <c r="V151" s="14"/>
      <c r="W151" s="14"/>
      <c r="X151" s="14"/>
      <c r="Y151" s="14"/>
      <c r="Z151" s="14"/>
    </row>
    <row r="152" spans="1:26" ht="13" x14ac:dyDescent="0.15">
      <c r="A152" s="14"/>
      <c r="B152" s="14"/>
      <c r="C152" s="14"/>
      <c r="D152" s="14"/>
      <c r="E152" s="14"/>
      <c r="F152" s="14"/>
      <c r="G152" s="14"/>
      <c r="H152" s="14"/>
      <c r="I152" s="14"/>
      <c r="J152" s="14"/>
      <c r="K152" s="14"/>
      <c r="L152" s="14"/>
      <c r="M152" s="14"/>
      <c r="N152" s="14"/>
      <c r="O152" s="14"/>
      <c r="P152" s="14"/>
      <c r="Q152" s="14"/>
      <c r="R152" s="14"/>
      <c r="S152" s="14"/>
      <c r="T152" s="14"/>
      <c r="U152" s="14"/>
      <c r="V152" s="14"/>
      <c r="W152" s="14"/>
      <c r="X152" s="14"/>
      <c r="Y152" s="14"/>
      <c r="Z152" s="14"/>
    </row>
    <row r="153" spans="1:26" ht="13" x14ac:dyDescent="0.15">
      <c r="A153" s="14"/>
      <c r="B153" s="14"/>
      <c r="C153" s="14"/>
      <c r="D153" s="14"/>
      <c r="E153" s="14"/>
      <c r="F153" s="14"/>
      <c r="G153" s="14"/>
      <c r="H153" s="14"/>
      <c r="I153" s="14"/>
      <c r="J153" s="14"/>
      <c r="K153" s="14"/>
      <c r="L153" s="14"/>
      <c r="M153" s="14"/>
      <c r="N153" s="14"/>
      <c r="O153" s="14"/>
      <c r="P153" s="14"/>
      <c r="Q153" s="14"/>
      <c r="R153" s="14"/>
      <c r="S153" s="14"/>
      <c r="T153" s="14"/>
      <c r="U153" s="14"/>
      <c r="V153" s="14"/>
      <c r="W153" s="14"/>
      <c r="X153" s="14"/>
      <c r="Y153" s="14"/>
      <c r="Z153" s="14"/>
    </row>
    <row r="154" spans="1:26" ht="13" x14ac:dyDescent="0.15">
      <c r="A154" s="14"/>
      <c r="B154" s="14"/>
      <c r="C154" s="14"/>
      <c r="D154" s="14"/>
      <c r="E154" s="14"/>
      <c r="F154" s="14"/>
      <c r="G154" s="14"/>
      <c r="H154" s="14"/>
      <c r="I154" s="14"/>
      <c r="J154" s="14"/>
      <c r="K154" s="14"/>
      <c r="L154" s="14"/>
      <c r="M154" s="14"/>
      <c r="N154" s="14"/>
      <c r="O154" s="14"/>
      <c r="P154" s="14"/>
      <c r="Q154" s="14"/>
      <c r="R154" s="14"/>
      <c r="S154" s="14"/>
      <c r="T154" s="14"/>
      <c r="U154" s="14"/>
      <c r="V154" s="14"/>
      <c r="W154" s="14"/>
      <c r="X154" s="14"/>
      <c r="Y154" s="14"/>
      <c r="Z154" s="14"/>
    </row>
    <row r="155" spans="1:26" ht="13" x14ac:dyDescent="0.15">
      <c r="A155" s="14"/>
      <c r="B155" s="14"/>
      <c r="C155" s="14"/>
      <c r="D155" s="14"/>
      <c r="E155" s="14"/>
      <c r="F155" s="14"/>
      <c r="G155" s="14"/>
      <c r="H155" s="14"/>
      <c r="I155" s="14"/>
      <c r="J155" s="14"/>
      <c r="K155" s="14"/>
      <c r="L155" s="14"/>
      <c r="M155" s="14"/>
      <c r="N155" s="14"/>
      <c r="O155" s="14"/>
      <c r="P155" s="14"/>
      <c r="Q155" s="14"/>
      <c r="R155" s="14"/>
      <c r="S155" s="14"/>
      <c r="T155" s="14"/>
      <c r="U155" s="14"/>
      <c r="V155" s="14"/>
      <c r="W155" s="14"/>
      <c r="X155" s="14"/>
      <c r="Y155" s="14"/>
      <c r="Z155" s="14"/>
    </row>
    <row r="156" spans="1:26" ht="13" x14ac:dyDescent="0.15">
      <c r="A156" s="14"/>
      <c r="B156" s="14"/>
      <c r="C156" s="14"/>
      <c r="D156" s="14"/>
      <c r="E156" s="14"/>
      <c r="F156" s="14"/>
      <c r="G156" s="14"/>
      <c r="H156" s="14"/>
      <c r="I156" s="14"/>
      <c r="J156" s="14"/>
      <c r="K156" s="14"/>
      <c r="L156" s="14"/>
      <c r="M156" s="14"/>
      <c r="N156" s="14"/>
      <c r="O156" s="14"/>
      <c r="P156" s="14"/>
      <c r="Q156" s="14"/>
      <c r="R156" s="14"/>
      <c r="S156" s="14"/>
      <c r="T156" s="14"/>
      <c r="U156" s="14"/>
      <c r="V156" s="14"/>
      <c r="W156" s="14"/>
      <c r="X156" s="14"/>
      <c r="Y156" s="14"/>
      <c r="Z156" s="14"/>
    </row>
    <row r="157" spans="1:26" ht="13" x14ac:dyDescent="0.15">
      <c r="A157" s="14"/>
      <c r="B157" s="14"/>
      <c r="C157" s="14"/>
      <c r="D157" s="14"/>
      <c r="E157" s="14"/>
      <c r="F157" s="14"/>
      <c r="G157" s="14"/>
      <c r="H157" s="14"/>
      <c r="I157" s="14"/>
      <c r="J157" s="14"/>
      <c r="K157" s="14"/>
      <c r="L157" s="14"/>
      <c r="M157" s="14"/>
      <c r="N157" s="14"/>
      <c r="O157" s="14"/>
      <c r="P157" s="14"/>
      <c r="Q157" s="14"/>
      <c r="R157" s="14"/>
      <c r="S157" s="14"/>
      <c r="T157" s="14"/>
      <c r="U157" s="14"/>
      <c r="V157" s="14"/>
      <c r="W157" s="14"/>
      <c r="X157" s="14"/>
      <c r="Y157" s="14"/>
      <c r="Z157" s="14"/>
    </row>
    <row r="158" spans="1:26" ht="13" x14ac:dyDescent="0.15">
      <c r="A158" s="14"/>
      <c r="B158" s="14"/>
      <c r="C158" s="14"/>
      <c r="D158" s="14"/>
      <c r="E158" s="14"/>
      <c r="F158" s="14"/>
      <c r="G158" s="14"/>
      <c r="H158" s="14"/>
      <c r="I158" s="14"/>
      <c r="J158" s="14"/>
      <c r="K158" s="14"/>
      <c r="L158" s="14"/>
      <c r="M158" s="14"/>
      <c r="N158" s="14"/>
      <c r="O158" s="14"/>
      <c r="P158" s="14"/>
      <c r="Q158" s="14"/>
      <c r="R158" s="14"/>
      <c r="S158" s="14"/>
      <c r="T158" s="14"/>
      <c r="U158" s="14"/>
      <c r="V158" s="14"/>
      <c r="W158" s="14"/>
      <c r="X158" s="14"/>
      <c r="Y158" s="14"/>
      <c r="Z158" s="14"/>
    </row>
    <row r="159" spans="1:26" ht="13" x14ac:dyDescent="0.15">
      <c r="A159" s="14"/>
      <c r="B159" s="14"/>
      <c r="C159" s="14"/>
      <c r="D159" s="14"/>
      <c r="E159" s="14"/>
      <c r="F159" s="14"/>
      <c r="G159" s="14"/>
      <c r="H159" s="14"/>
      <c r="I159" s="14"/>
      <c r="J159" s="14"/>
      <c r="K159" s="14"/>
      <c r="L159" s="14"/>
      <c r="M159" s="14"/>
      <c r="N159" s="14"/>
      <c r="O159" s="14"/>
      <c r="P159" s="14"/>
      <c r="Q159" s="14"/>
      <c r="R159" s="14"/>
      <c r="S159" s="14"/>
      <c r="T159" s="14"/>
      <c r="U159" s="14"/>
      <c r="V159" s="14"/>
      <c r="W159" s="14"/>
      <c r="X159" s="14"/>
      <c r="Y159" s="14"/>
      <c r="Z159" s="14"/>
    </row>
    <row r="160" spans="1:26" ht="13" x14ac:dyDescent="0.15">
      <c r="A160" s="14"/>
      <c r="B160" s="14"/>
      <c r="C160" s="14"/>
      <c r="D160" s="14"/>
      <c r="E160" s="14"/>
      <c r="F160" s="14"/>
      <c r="G160" s="14"/>
      <c r="H160" s="14"/>
      <c r="I160" s="14"/>
      <c r="J160" s="14"/>
      <c r="K160" s="14"/>
      <c r="L160" s="14"/>
      <c r="M160" s="14"/>
      <c r="N160" s="14"/>
      <c r="O160" s="14"/>
      <c r="P160" s="14"/>
      <c r="Q160" s="14"/>
      <c r="R160" s="14"/>
      <c r="S160" s="14"/>
      <c r="T160" s="14"/>
      <c r="U160" s="14"/>
      <c r="V160" s="14"/>
      <c r="W160" s="14"/>
      <c r="X160" s="14"/>
      <c r="Y160" s="14"/>
      <c r="Z160" s="14"/>
    </row>
    <row r="161" spans="1:26" ht="13" x14ac:dyDescent="0.15">
      <c r="A161" s="14"/>
      <c r="B161" s="14"/>
      <c r="C161" s="14"/>
      <c r="D161" s="14"/>
      <c r="E161" s="14"/>
      <c r="F161" s="14"/>
      <c r="G161" s="14"/>
      <c r="H161" s="14"/>
      <c r="I161" s="14"/>
      <c r="J161" s="14"/>
      <c r="K161" s="14"/>
      <c r="L161" s="14"/>
      <c r="M161" s="14"/>
      <c r="N161" s="14"/>
      <c r="O161" s="14"/>
      <c r="P161" s="14"/>
      <c r="Q161" s="14"/>
      <c r="R161" s="14"/>
      <c r="S161" s="14"/>
      <c r="T161" s="14"/>
      <c r="U161" s="14"/>
      <c r="V161" s="14"/>
      <c r="W161" s="14"/>
      <c r="X161" s="14"/>
      <c r="Y161" s="14"/>
      <c r="Z161" s="14"/>
    </row>
    <row r="162" spans="1:26" ht="13" x14ac:dyDescent="0.15">
      <c r="A162" s="14"/>
      <c r="B162" s="14"/>
      <c r="C162" s="14"/>
      <c r="D162" s="14"/>
      <c r="E162" s="14"/>
      <c r="F162" s="14"/>
      <c r="G162" s="14"/>
      <c r="H162" s="14"/>
      <c r="I162" s="14"/>
      <c r="J162" s="14"/>
      <c r="K162" s="14"/>
      <c r="L162" s="14"/>
      <c r="M162" s="14"/>
      <c r="N162" s="14"/>
      <c r="O162" s="14"/>
      <c r="P162" s="14"/>
      <c r="Q162" s="14"/>
      <c r="R162" s="14"/>
      <c r="S162" s="14"/>
      <c r="T162" s="14"/>
      <c r="U162" s="14"/>
      <c r="V162" s="14"/>
      <c r="W162" s="14"/>
      <c r="X162" s="14"/>
      <c r="Y162" s="14"/>
      <c r="Z162" s="14"/>
    </row>
    <row r="163" spans="1:26" ht="13" x14ac:dyDescent="0.15">
      <c r="A163" s="14"/>
      <c r="B163" s="14"/>
      <c r="C163" s="14"/>
      <c r="D163" s="14"/>
      <c r="E163" s="14"/>
      <c r="F163" s="14"/>
      <c r="G163" s="14"/>
      <c r="H163" s="14"/>
      <c r="I163" s="14"/>
      <c r="J163" s="14"/>
      <c r="K163" s="14"/>
      <c r="L163" s="14"/>
      <c r="M163" s="14"/>
      <c r="N163" s="14"/>
      <c r="O163" s="14"/>
      <c r="P163" s="14"/>
      <c r="Q163" s="14"/>
      <c r="R163" s="14"/>
      <c r="S163" s="14"/>
      <c r="T163" s="14"/>
      <c r="U163" s="14"/>
      <c r="V163" s="14"/>
      <c r="W163" s="14"/>
      <c r="X163" s="14"/>
      <c r="Y163" s="14"/>
      <c r="Z163" s="14"/>
    </row>
    <row r="164" spans="1:26" ht="13" x14ac:dyDescent="0.15">
      <c r="A164" s="14"/>
      <c r="B164" s="14"/>
      <c r="C164" s="14"/>
      <c r="D164" s="14"/>
      <c r="E164" s="14"/>
      <c r="F164" s="14"/>
      <c r="G164" s="14"/>
      <c r="H164" s="14"/>
      <c r="I164" s="14"/>
      <c r="J164" s="14"/>
      <c r="K164" s="14"/>
      <c r="L164" s="14"/>
      <c r="M164" s="14"/>
      <c r="N164" s="14"/>
      <c r="O164" s="14"/>
      <c r="P164" s="14"/>
      <c r="Q164" s="14"/>
      <c r="R164" s="14"/>
      <c r="S164" s="14"/>
      <c r="T164" s="14"/>
      <c r="U164" s="14"/>
      <c r="V164" s="14"/>
      <c r="W164" s="14"/>
      <c r="X164" s="14"/>
      <c r="Y164" s="14"/>
      <c r="Z164" s="14"/>
    </row>
    <row r="165" spans="1:26" ht="13" x14ac:dyDescent="0.15">
      <c r="A165" s="14"/>
      <c r="B165" s="14"/>
      <c r="C165" s="14"/>
      <c r="D165" s="14"/>
      <c r="E165" s="14"/>
      <c r="F165" s="14"/>
      <c r="G165" s="14"/>
      <c r="H165" s="14"/>
      <c r="I165" s="14"/>
      <c r="J165" s="14"/>
      <c r="K165" s="14"/>
      <c r="L165" s="14"/>
      <c r="M165" s="14"/>
      <c r="N165" s="14"/>
      <c r="O165" s="14"/>
      <c r="P165" s="14"/>
      <c r="Q165" s="14"/>
      <c r="R165" s="14"/>
      <c r="S165" s="14"/>
      <c r="T165" s="14"/>
      <c r="U165" s="14"/>
      <c r="V165" s="14"/>
      <c r="W165" s="14"/>
      <c r="X165" s="14"/>
      <c r="Y165" s="14"/>
      <c r="Z165" s="14"/>
    </row>
    <row r="166" spans="1:26" ht="13" x14ac:dyDescent="0.15">
      <c r="A166" s="14"/>
      <c r="B166" s="14"/>
      <c r="C166" s="14"/>
      <c r="D166" s="14"/>
      <c r="E166" s="14"/>
      <c r="F166" s="14"/>
      <c r="G166" s="14"/>
      <c r="H166" s="14"/>
      <c r="I166" s="14"/>
      <c r="J166" s="14"/>
      <c r="K166" s="14"/>
      <c r="L166" s="14"/>
      <c r="M166" s="14"/>
      <c r="N166" s="14"/>
      <c r="O166" s="14"/>
      <c r="P166" s="14"/>
      <c r="Q166" s="14"/>
      <c r="R166" s="14"/>
      <c r="S166" s="14"/>
      <c r="T166" s="14"/>
      <c r="U166" s="14"/>
      <c r="V166" s="14"/>
      <c r="W166" s="14"/>
      <c r="X166" s="14"/>
      <c r="Y166" s="14"/>
      <c r="Z166" s="14"/>
    </row>
    <row r="167" spans="1:26" ht="13" x14ac:dyDescent="0.15">
      <c r="A167" s="14"/>
      <c r="B167" s="14"/>
      <c r="C167" s="14"/>
      <c r="D167" s="14"/>
      <c r="E167" s="14"/>
      <c r="F167" s="14"/>
      <c r="G167" s="14"/>
      <c r="H167" s="14"/>
      <c r="I167" s="14"/>
      <c r="J167" s="14"/>
      <c r="K167" s="14"/>
      <c r="L167" s="14"/>
      <c r="M167" s="14"/>
      <c r="N167" s="14"/>
      <c r="O167" s="14"/>
      <c r="P167" s="14"/>
      <c r="Q167" s="14"/>
      <c r="R167" s="14"/>
      <c r="S167" s="14"/>
      <c r="T167" s="14"/>
      <c r="U167" s="14"/>
      <c r="V167" s="14"/>
      <c r="W167" s="14"/>
      <c r="X167" s="14"/>
      <c r="Y167" s="14"/>
      <c r="Z167" s="14"/>
    </row>
    <row r="168" spans="1:26" ht="13" x14ac:dyDescent="0.15">
      <c r="A168" s="14"/>
      <c r="B168" s="14"/>
      <c r="C168" s="14"/>
      <c r="D168" s="14"/>
      <c r="E168" s="14"/>
      <c r="F168" s="14"/>
      <c r="G168" s="14"/>
      <c r="H168" s="14"/>
      <c r="I168" s="14"/>
      <c r="J168" s="14"/>
      <c r="K168" s="14"/>
      <c r="L168" s="14"/>
      <c r="M168" s="14"/>
      <c r="N168" s="14"/>
      <c r="O168" s="14"/>
      <c r="P168" s="14"/>
      <c r="Q168" s="14"/>
      <c r="R168" s="14"/>
      <c r="S168" s="14"/>
      <c r="T168" s="14"/>
      <c r="U168" s="14"/>
      <c r="V168" s="14"/>
      <c r="W168" s="14"/>
      <c r="X168" s="14"/>
      <c r="Y168" s="14"/>
      <c r="Z168" s="14"/>
    </row>
    <row r="169" spans="1:26" ht="13" x14ac:dyDescent="0.15">
      <c r="A169" s="14"/>
      <c r="B169" s="14"/>
      <c r="C169" s="14"/>
      <c r="D169" s="14"/>
      <c r="E169" s="14"/>
      <c r="F169" s="14"/>
      <c r="G169" s="14"/>
      <c r="H169" s="14"/>
      <c r="I169" s="14"/>
      <c r="J169" s="14"/>
      <c r="K169" s="14"/>
      <c r="L169" s="14"/>
      <c r="M169" s="14"/>
      <c r="N169" s="14"/>
      <c r="O169" s="14"/>
      <c r="P169" s="14"/>
      <c r="Q169" s="14"/>
      <c r="R169" s="14"/>
      <c r="S169" s="14"/>
      <c r="T169" s="14"/>
      <c r="U169" s="14"/>
      <c r="V169" s="14"/>
      <c r="W169" s="14"/>
      <c r="X169" s="14"/>
      <c r="Y169" s="14"/>
      <c r="Z169" s="14"/>
    </row>
    <row r="170" spans="1:26" ht="13" x14ac:dyDescent="0.15">
      <c r="A170" s="14"/>
      <c r="B170" s="14"/>
      <c r="C170" s="14"/>
      <c r="D170" s="14"/>
      <c r="E170" s="14"/>
      <c r="F170" s="14"/>
      <c r="G170" s="14"/>
      <c r="H170" s="14"/>
      <c r="I170" s="14"/>
      <c r="J170" s="14"/>
      <c r="K170" s="14"/>
      <c r="L170" s="14"/>
      <c r="M170" s="14"/>
      <c r="N170" s="14"/>
      <c r="O170" s="14"/>
      <c r="P170" s="14"/>
      <c r="Q170" s="14"/>
      <c r="R170" s="14"/>
      <c r="S170" s="14"/>
      <c r="T170" s="14"/>
      <c r="U170" s="14"/>
      <c r="V170" s="14"/>
      <c r="W170" s="14"/>
      <c r="X170" s="14"/>
      <c r="Y170" s="14"/>
      <c r="Z170" s="14"/>
    </row>
    <row r="171" spans="1:26" ht="13" x14ac:dyDescent="0.15">
      <c r="A171" s="14"/>
      <c r="B171" s="14"/>
      <c r="C171" s="14"/>
      <c r="D171" s="14"/>
      <c r="E171" s="14"/>
      <c r="F171" s="14"/>
      <c r="G171" s="14"/>
      <c r="H171" s="14"/>
      <c r="I171" s="14"/>
      <c r="J171" s="14"/>
      <c r="K171" s="14"/>
      <c r="L171" s="14"/>
      <c r="M171" s="14"/>
      <c r="N171" s="14"/>
      <c r="O171" s="14"/>
      <c r="P171" s="14"/>
      <c r="Q171" s="14"/>
      <c r="R171" s="14"/>
      <c r="S171" s="14"/>
      <c r="T171" s="14"/>
      <c r="U171" s="14"/>
      <c r="V171" s="14"/>
      <c r="W171" s="14"/>
      <c r="X171" s="14"/>
      <c r="Y171" s="14"/>
      <c r="Z171" s="14"/>
    </row>
    <row r="172" spans="1:26" ht="13" x14ac:dyDescent="0.15">
      <c r="A172" s="14"/>
      <c r="B172" s="14"/>
      <c r="C172" s="14"/>
      <c r="D172" s="14"/>
      <c r="E172" s="14"/>
      <c r="F172" s="14"/>
      <c r="G172" s="14"/>
      <c r="H172" s="14"/>
      <c r="I172" s="14"/>
      <c r="J172" s="14"/>
      <c r="K172" s="14"/>
      <c r="L172" s="14"/>
      <c r="M172" s="14"/>
      <c r="N172" s="14"/>
      <c r="O172" s="14"/>
      <c r="P172" s="14"/>
      <c r="Q172" s="14"/>
      <c r="R172" s="14"/>
      <c r="S172" s="14"/>
      <c r="T172" s="14"/>
      <c r="U172" s="14"/>
      <c r="V172" s="14"/>
      <c r="W172" s="14"/>
      <c r="X172" s="14"/>
      <c r="Y172" s="14"/>
      <c r="Z172" s="14"/>
    </row>
    <row r="173" spans="1:26" ht="13" x14ac:dyDescent="0.15">
      <c r="A173" s="14"/>
      <c r="B173" s="14"/>
      <c r="C173" s="14"/>
      <c r="D173" s="14"/>
      <c r="E173" s="14"/>
      <c r="F173" s="14"/>
      <c r="G173" s="14"/>
      <c r="H173" s="14"/>
      <c r="I173" s="14"/>
      <c r="J173" s="14"/>
      <c r="K173" s="14"/>
      <c r="L173" s="14"/>
      <c r="M173" s="14"/>
      <c r="N173" s="14"/>
      <c r="O173" s="14"/>
      <c r="P173" s="14"/>
      <c r="Q173" s="14"/>
      <c r="R173" s="14"/>
      <c r="S173" s="14"/>
      <c r="T173" s="14"/>
      <c r="U173" s="14"/>
      <c r="V173" s="14"/>
      <c r="W173" s="14"/>
      <c r="X173" s="14"/>
      <c r="Y173" s="14"/>
      <c r="Z173" s="14"/>
    </row>
    <row r="174" spans="1:26" ht="13" x14ac:dyDescent="0.15">
      <c r="A174" s="14"/>
      <c r="B174" s="14"/>
      <c r="C174" s="14"/>
      <c r="D174" s="14"/>
      <c r="E174" s="14"/>
      <c r="F174" s="14"/>
      <c r="G174" s="14"/>
      <c r="H174" s="14"/>
      <c r="I174" s="14"/>
      <c r="J174" s="14"/>
      <c r="K174" s="14"/>
      <c r="L174" s="14"/>
      <c r="M174" s="14"/>
      <c r="N174" s="14"/>
      <c r="O174" s="14"/>
      <c r="P174" s="14"/>
      <c r="Q174" s="14"/>
      <c r="R174" s="14"/>
      <c r="S174" s="14"/>
      <c r="T174" s="14"/>
      <c r="U174" s="14"/>
      <c r="V174" s="14"/>
      <c r="W174" s="14"/>
      <c r="X174" s="14"/>
      <c r="Y174" s="14"/>
      <c r="Z174" s="14"/>
    </row>
    <row r="175" spans="1:26" ht="13" x14ac:dyDescent="0.15">
      <c r="A175" s="14"/>
      <c r="B175" s="14"/>
      <c r="C175" s="14"/>
      <c r="D175" s="14"/>
      <c r="E175" s="14"/>
      <c r="F175" s="14"/>
      <c r="G175" s="14"/>
      <c r="H175" s="14"/>
      <c r="I175" s="14"/>
      <c r="J175" s="14"/>
      <c r="K175" s="14"/>
      <c r="L175" s="14"/>
      <c r="M175" s="14"/>
      <c r="N175" s="14"/>
      <c r="O175" s="14"/>
      <c r="P175" s="14"/>
      <c r="Q175" s="14"/>
      <c r="R175" s="14"/>
      <c r="S175" s="14"/>
      <c r="T175" s="14"/>
      <c r="U175" s="14"/>
      <c r="V175" s="14"/>
      <c r="W175" s="14"/>
      <c r="X175" s="14"/>
      <c r="Y175" s="14"/>
      <c r="Z175" s="14"/>
    </row>
    <row r="176" spans="1:26" ht="13" x14ac:dyDescent="0.15">
      <c r="A176" s="14"/>
      <c r="B176" s="14"/>
      <c r="C176" s="14"/>
      <c r="D176" s="14"/>
      <c r="E176" s="14"/>
      <c r="F176" s="14"/>
      <c r="G176" s="14"/>
      <c r="H176" s="14"/>
      <c r="I176" s="14"/>
      <c r="J176" s="14"/>
      <c r="K176" s="14"/>
      <c r="L176" s="14"/>
      <c r="M176" s="14"/>
      <c r="N176" s="14"/>
      <c r="O176" s="14"/>
      <c r="P176" s="14"/>
      <c r="Q176" s="14"/>
      <c r="R176" s="14"/>
      <c r="S176" s="14"/>
      <c r="T176" s="14"/>
      <c r="U176" s="14"/>
      <c r="V176" s="14"/>
      <c r="W176" s="14"/>
      <c r="X176" s="14"/>
      <c r="Y176" s="14"/>
      <c r="Z176" s="14"/>
    </row>
    <row r="177" spans="1:26" ht="13" x14ac:dyDescent="0.15">
      <c r="A177" s="14"/>
      <c r="B177" s="14"/>
      <c r="C177" s="14"/>
      <c r="D177" s="14"/>
      <c r="E177" s="14"/>
      <c r="F177" s="14"/>
      <c r="G177" s="14"/>
      <c r="H177" s="14"/>
      <c r="I177" s="14"/>
      <c r="J177" s="14"/>
      <c r="K177" s="14"/>
      <c r="L177" s="14"/>
      <c r="M177" s="14"/>
      <c r="N177" s="14"/>
      <c r="O177" s="14"/>
      <c r="P177" s="14"/>
      <c r="Q177" s="14"/>
      <c r="R177" s="14"/>
      <c r="S177" s="14"/>
      <c r="T177" s="14"/>
      <c r="U177" s="14"/>
      <c r="V177" s="14"/>
      <c r="W177" s="14"/>
      <c r="X177" s="14"/>
      <c r="Y177" s="14"/>
      <c r="Z177" s="14"/>
    </row>
    <row r="178" spans="1:26" ht="13" x14ac:dyDescent="0.15">
      <c r="A178" s="14"/>
      <c r="B178" s="14"/>
      <c r="C178" s="14"/>
      <c r="D178" s="14"/>
      <c r="E178" s="14"/>
      <c r="F178" s="14"/>
      <c r="G178" s="14"/>
      <c r="H178" s="14"/>
      <c r="I178" s="14"/>
      <c r="J178" s="14"/>
      <c r="K178" s="14"/>
      <c r="L178" s="14"/>
      <c r="M178" s="14"/>
      <c r="N178" s="14"/>
      <c r="O178" s="14"/>
      <c r="P178" s="14"/>
      <c r="Q178" s="14"/>
      <c r="R178" s="14"/>
      <c r="S178" s="14"/>
      <c r="T178" s="14"/>
      <c r="U178" s="14"/>
      <c r="V178" s="14"/>
      <c r="W178" s="14"/>
      <c r="X178" s="14"/>
      <c r="Y178" s="14"/>
      <c r="Z178" s="14"/>
    </row>
    <row r="179" spans="1:26" ht="13" x14ac:dyDescent="0.15">
      <c r="A179" s="14"/>
      <c r="B179" s="14"/>
      <c r="C179" s="14"/>
      <c r="D179" s="14"/>
      <c r="E179" s="14"/>
      <c r="F179" s="14"/>
      <c r="G179" s="14"/>
      <c r="H179" s="14"/>
      <c r="I179" s="14"/>
      <c r="J179" s="14"/>
      <c r="K179" s="14"/>
      <c r="L179" s="14"/>
      <c r="M179" s="14"/>
      <c r="N179" s="14"/>
      <c r="O179" s="14"/>
      <c r="P179" s="14"/>
      <c r="Q179" s="14"/>
      <c r="R179" s="14"/>
      <c r="S179" s="14"/>
      <c r="T179" s="14"/>
      <c r="U179" s="14"/>
      <c r="V179" s="14"/>
      <c r="W179" s="14"/>
      <c r="X179" s="14"/>
      <c r="Y179" s="14"/>
      <c r="Z179" s="14"/>
    </row>
    <row r="180" spans="1:26" ht="13" x14ac:dyDescent="0.15">
      <c r="A180" s="14"/>
      <c r="B180" s="14"/>
      <c r="C180" s="14"/>
      <c r="D180" s="14"/>
      <c r="E180" s="14"/>
      <c r="F180" s="14"/>
      <c r="G180" s="14"/>
      <c r="H180" s="14"/>
      <c r="I180" s="14"/>
      <c r="J180" s="14"/>
      <c r="K180" s="14"/>
      <c r="L180" s="14"/>
      <c r="M180" s="14"/>
      <c r="N180" s="14"/>
      <c r="O180" s="14"/>
      <c r="P180" s="14"/>
      <c r="Q180" s="14"/>
      <c r="R180" s="14"/>
      <c r="S180" s="14"/>
      <c r="T180" s="14"/>
      <c r="U180" s="14"/>
      <c r="V180" s="14"/>
      <c r="W180" s="14"/>
      <c r="X180" s="14"/>
      <c r="Y180" s="14"/>
      <c r="Z180" s="14"/>
    </row>
    <row r="181" spans="1:26" ht="13" x14ac:dyDescent="0.15">
      <c r="A181" s="14"/>
      <c r="B181" s="14"/>
      <c r="C181" s="14"/>
      <c r="D181" s="14"/>
      <c r="E181" s="14"/>
      <c r="F181" s="14"/>
      <c r="G181" s="14"/>
      <c r="H181" s="14"/>
      <c r="I181" s="14"/>
      <c r="J181" s="14"/>
      <c r="K181" s="14"/>
      <c r="L181" s="14"/>
      <c r="M181" s="14"/>
      <c r="N181" s="14"/>
      <c r="O181" s="14"/>
      <c r="P181" s="14"/>
      <c r="Q181" s="14"/>
      <c r="R181" s="14"/>
      <c r="S181" s="14"/>
      <c r="T181" s="14"/>
      <c r="U181" s="14"/>
      <c r="V181" s="14"/>
      <c r="W181" s="14"/>
      <c r="X181" s="14"/>
      <c r="Y181" s="14"/>
      <c r="Z181" s="14"/>
    </row>
    <row r="182" spans="1:26" ht="13" x14ac:dyDescent="0.15">
      <c r="A182" s="14"/>
      <c r="B182" s="14"/>
      <c r="C182" s="14"/>
      <c r="D182" s="14"/>
      <c r="E182" s="14"/>
      <c r="F182" s="14"/>
      <c r="G182" s="14"/>
      <c r="H182" s="14"/>
      <c r="I182" s="14"/>
      <c r="J182" s="14"/>
      <c r="K182" s="14"/>
      <c r="L182" s="14"/>
      <c r="M182" s="14"/>
      <c r="N182" s="14"/>
      <c r="O182" s="14"/>
      <c r="P182" s="14"/>
      <c r="Q182" s="14"/>
      <c r="R182" s="14"/>
      <c r="S182" s="14"/>
      <c r="T182" s="14"/>
      <c r="U182" s="14"/>
      <c r="V182" s="14"/>
      <c r="W182" s="14"/>
      <c r="X182" s="14"/>
      <c r="Y182" s="14"/>
      <c r="Z182" s="14"/>
    </row>
    <row r="183" spans="1:26" ht="13" x14ac:dyDescent="0.15">
      <c r="A183" s="14"/>
      <c r="B183" s="14"/>
      <c r="C183" s="14"/>
      <c r="D183" s="14"/>
      <c r="E183" s="14"/>
      <c r="F183" s="14"/>
      <c r="G183" s="14"/>
      <c r="H183" s="14"/>
      <c r="I183" s="14"/>
      <c r="J183" s="14"/>
      <c r="K183" s="14"/>
      <c r="L183" s="14"/>
      <c r="M183" s="14"/>
      <c r="N183" s="14"/>
      <c r="O183" s="14"/>
      <c r="P183" s="14"/>
      <c r="Q183" s="14"/>
      <c r="R183" s="14"/>
      <c r="S183" s="14"/>
      <c r="T183" s="14"/>
      <c r="U183" s="14"/>
      <c r="V183" s="14"/>
      <c r="W183" s="14"/>
      <c r="X183" s="14"/>
      <c r="Y183" s="14"/>
      <c r="Z183" s="14"/>
    </row>
    <row r="184" spans="1:26" ht="13" x14ac:dyDescent="0.15">
      <c r="A184" s="14"/>
      <c r="B184" s="14"/>
      <c r="C184" s="14"/>
      <c r="D184" s="14"/>
      <c r="E184" s="14"/>
      <c r="F184" s="14"/>
      <c r="G184" s="14"/>
      <c r="H184" s="14"/>
      <c r="I184" s="14"/>
      <c r="J184" s="14"/>
      <c r="K184" s="14"/>
      <c r="L184" s="14"/>
      <c r="M184" s="14"/>
      <c r="N184" s="14"/>
      <c r="O184" s="14"/>
      <c r="P184" s="14"/>
      <c r="Q184" s="14"/>
      <c r="R184" s="14"/>
      <c r="S184" s="14"/>
      <c r="T184" s="14"/>
      <c r="U184" s="14"/>
      <c r="V184" s="14"/>
      <c r="W184" s="14"/>
      <c r="X184" s="14"/>
      <c r="Y184" s="14"/>
      <c r="Z184" s="14"/>
    </row>
    <row r="185" spans="1:26" ht="13" x14ac:dyDescent="0.15">
      <c r="A185" s="14"/>
      <c r="B185" s="14"/>
      <c r="C185" s="14"/>
      <c r="D185" s="14"/>
      <c r="E185" s="14"/>
      <c r="F185" s="14"/>
      <c r="G185" s="14"/>
      <c r="H185" s="14"/>
      <c r="I185" s="14"/>
      <c r="J185" s="14"/>
      <c r="K185" s="14"/>
      <c r="L185" s="14"/>
      <c r="M185" s="14"/>
      <c r="N185" s="14"/>
      <c r="O185" s="14"/>
      <c r="P185" s="14"/>
      <c r="Q185" s="14"/>
      <c r="R185" s="14"/>
      <c r="S185" s="14"/>
      <c r="T185" s="14"/>
      <c r="U185" s="14"/>
      <c r="V185" s="14"/>
      <c r="W185" s="14"/>
      <c r="X185" s="14"/>
      <c r="Y185" s="14"/>
      <c r="Z185" s="14"/>
    </row>
    <row r="186" spans="1:26" ht="13" x14ac:dyDescent="0.15">
      <c r="A186" s="14"/>
      <c r="B186" s="14"/>
      <c r="C186" s="14"/>
      <c r="D186" s="14"/>
      <c r="E186" s="14"/>
      <c r="F186" s="14"/>
      <c r="G186" s="14"/>
      <c r="H186" s="14"/>
      <c r="I186" s="14"/>
      <c r="J186" s="14"/>
      <c r="K186" s="14"/>
      <c r="L186" s="14"/>
      <c r="M186" s="14"/>
      <c r="N186" s="14"/>
      <c r="O186" s="14"/>
      <c r="P186" s="14"/>
      <c r="Q186" s="14"/>
      <c r="R186" s="14"/>
      <c r="S186" s="14"/>
      <c r="T186" s="14"/>
      <c r="U186" s="14"/>
      <c r="V186" s="14"/>
      <c r="W186" s="14"/>
      <c r="X186" s="14"/>
      <c r="Y186" s="14"/>
      <c r="Z186" s="14"/>
    </row>
    <row r="187" spans="1:26" ht="13" x14ac:dyDescent="0.15">
      <c r="A187" s="14"/>
      <c r="B187" s="14"/>
      <c r="C187" s="14"/>
      <c r="D187" s="14"/>
      <c r="E187" s="14"/>
      <c r="F187" s="14"/>
      <c r="G187" s="14"/>
      <c r="H187" s="14"/>
      <c r="I187" s="14"/>
      <c r="J187" s="14"/>
      <c r="K187" s="14"/>
      <c r="L187" s="14"/>
      <c r="M187" s="14"/>
      <c r="N187" s="14"/>
      <c r="O187" s="14"/>
      <c r="P187" s="14"/>
      <c r="Q187" s="14"/>
      <c r="R187" s="14"/>
      <c r="S187" s="14"/>
      <c r="T187" s="14"/>
      <c r="U187" s="14"/>
      <c r="V187" s="14"/>
      <c r="W187" s="14"/>
      <c r="X187" s="14"/>
      <c r="Y187" s="14"/>
      <c r="Z187" s="14"/>
    </row>
    <row r="188" spans="1:26" ht="13" x14ac:dyDescent="0.15">
      <c r="A188" s="14"/>
      <c r="B188" s="14"/>
      <c r="C188" s="14"/>
      <c r="D188" s="14"/>
      <c r="E188" s="14"/>
      <c r="F188" s="14"/>
      <c r="G188" s="14"/>
      <c r="H188" s="14"/>
      <c r="I188" s="14"/>
      <c r="J188" s="14"/>
      <c r="K188" s="14"/>
      <c r="L188" s="14"/>
      <c r="M188" s="14"/>
      <c r="N188" s="14"/>
      <c r="O188" s="14"/>
      <c r="P188" s="14"/>
      <c r="Q188" s="14"/>
      <c r="R188" s="14"/>
      <c r="S188" s="14"/>
      <c r="T188" s="14"/>
      <c r="U188" s="14"/>
      <c r="V188" s="14"/>
      <c r="W188" s="14"/>
      <c r="X188" s="14"/>
      <c r="Y188" s="14"/>
      <c r="Z188" s="14"/>
    </row>
    <row r="189" spans="1:26" ht="13" x14ac:dyDescent="0.15">
      <c r="A189" s="14"/>
      <c r="B189" s="14"/>
      <c r="C189" s="14"/>
      <c r="D189" s="14"/>
      <c r="E189" s="14"/>
      <c r="F189" s="14"/>
      <c r="G189" s="14"/>
      <c r="H189" s="14"/>
      <c r="I189" s="14"/>
      <c r="J189" s="14"/>
      <c r="K189" s="14"/>
      <c r="L189" s="14"/>
      <c r="M189" s="14"/>
      <c r="N189" s="14"/>
      <c r="O189" s="14"/>
      <c r="P189" s="14"/>
      <c r="Q189" s="14"/>
      <c r="R189" s="14"/>
      <c r="S189" s="14"/>
      <c r="T189" s="14"/>
      <c r="U189" s="14"/>
      <c r="V189" s="14"/>
      <c r="W189" s="14"/>
      <c r="X189" s="14"/>
      <c r="Y189" s="14"/>
      <c r="Z189" s="14"/>
    </row>
    <row r="190" spans="1:26" ht="13" x14ac:dyDescent="0.15">
      <c r="A190" s="14"/>
      <c r="B190" s="14"/>
      <c r="C190" s="14"/>
      <c r="D190" s="14"/>
      <c r="E190" s="14"/>
      <c r="F190" s="14"/>
      <c r="G190" s="14"/>
      <c r="H190" s="14"/>
      <c r="I190" s="14"/>
      <c r="J190" s="14"/>
      <c r="K190" s="14"/>
      <c r="L190" s="14"/>
      <c r="M190" s="14"/>
      <c r="N190" s="14"/>
      <c r="O190" s="14"/>
      <c r="P190" s="14"/>
      <c r="Q190" s="14"/>
      <c r="R190" s="14"/>
      <c r="S190" s="14"/>
      <c r="T190" s="14"/>
      <c r="U190" s="14"/>
      <c r="V190" s="14"/>
      <c r="W190" s="14"/>
      <c r="X190" s="14"/>
      <c r="Y190" s="14"/>
      <c r="Z190" s="14"/>
    </row>
    <row r="191" spans="1:26" ht="13" x14ac:dyDescent="0.15">
      <c r="A191" s="14"/>
      <c r="B191" s="14"/>
      <c r="C191" s="14"/>
      <c r="D191" s="14"/>
      <c r="E191" s="14"/>
      <c r="F191" s="14"/>
      <c r="G191" s="14"/>
      <c r="H191" s="14"/>
      <c r="I191" s="14"/>
      <c r="J191" s="14"/>
      <c r="K191" s="14"/>
      <c r="L191" s="14"/>
      <c r="M191" s="14"/>
      <c r="N191" s="14"/>
      <c r="O191" s="14"/>
      <c r="P191" s="14"/>
      <c r="Q191" s="14"/>
      <c r="R191" s="14"/>
      <c r="S191" s="14"/>
      <c r="T191" s="14"/>
      <c r="U191" s="14"/>
      <c r="V191" s="14"/>
      <c r="W191" s="14"/>
      <c r="X191" s="14"/>
      <c r="Y191" s="14"/>
      <c r="Z191" s="14"/>
    </row>
    <row r="192" spans="1:26" ht="13" x14ac:dyDescent="0.15">
      <c r="A192" s="14"/>
      <c r="B192" s="14"/>
      <c r="C192" s="14"/>
      <c r="D192" s="14"/>
      <c r="E192" s="14"/>
      <c r="F192" s="14"/>
      <c r="G192" s="14"/>
      <c r="H192" s="14"/>
      <c r="I192" s="14"/>
      <c r="J192" s="14"/>
      <c r="K192" s="14"/>
      <c r="L192" s="14"/>
      <c r="M192" s="14"/>
      <c r="N192" s="14"/>
      <c r="O192" s="14"/>
      <c r="P192" s="14"/>
      <c r="Q192" s="14"/>
      <c r="R192" s="14"/>
      <c r="S192" s="14"/>
      <c r="T192" s="14"/>
      <c r="U192" s="14"/>
      <c r="V192" s="14"/>
      <c r="W192" s="14"/>
      <c r="X192" s="14"/>
      <c r="Y192" s="14"/>
      <c r="Z192" s="14"/>
    </row>
    <row r="193" spans="1:26" ht="13" x14ac:dyDescent="0.15">
      <c r="A193" s="14"/>
      <c r="B193" s="14"/>
      <c r="C193" s="14"/>
      <c r="D193" s="14"/>
      <c r="E193" s="14"/>
      <c r="F193" s="14"/>
      <c r="G193" s="14"/>
      <c r="H193" s="14"/>
      <c r="I193" s="14"/>
      <c r="J193" s="14"/>
      <c r="K193" s="14"/>
      <c r="L193" s="14"/>
      <c r="M193" s="14"/>
      <c r="N193" s="14"/>
      <c r="O193" s="14"/>
      <c r="P193" s="14"/>
      <c r="Q193" s="14"/>
      <c r="R193" s="14"/>
      <c r="S193" s="14"/>
      <c r="T193" s="14"/>
      <c r="U193" s="14"/>
      <c r="V193" s="14"/>
      <c r="W193" s="14"/>
      <c r="X193" s="14"/>
      <c r="Y193" s="14"/>
      <c r="Z193" s="14"/>
    </row>
    <row r="194" spans="1:26" ht="13" x14ac:dyDescent="0.15">
      <c r="A194" s="14"/>
      <c r="B194" s="14"/>
      <c r="C194" s="14"/>
      <c r="D194" s="14"/>
      <c r="E194" s="14"/>
      <c r="F194" s="14"/>
      <c r="G194" s="14"/>
      <c r="H194" s="14"/>
      <c r="I194" s="14"/>
      <c r="J194" s="14"/>
      <c r="K194" s="14"/>
      <c r="L194" s="14"/>
      <c r="M194" s="14"/>
      <c r="N194" s="14"/>
      <c r="O194" s="14"/>
      <c r="P194" s="14"/>
      <c r="Q194" s="14"/>
      <c r="R194" s="14"/>
      <c r="S194" s="14"/>
      <c r="T194" s="14"/>
      <c r="U194" s="14"/>
      <c r="V194" s="14"/>
      <c r="W194" s="14"/>
      <c r="X194" s="14"/>
      <c r="Y194" s="14"/>
      <c r="Z194" s="14"/>
    </row>
    <row r="195" spans="1:26" ht="13" x14ac:dyDescent="0.15">
      <c r="A195" s="14"/>
      <c r="B195" s="14"/>
      <c r="C195" s="14"/>
      <c r="D195" s="14"/>
      <c r="E195" s="14"/>
      <c r="F195" s="14"/>
      <c r="G195" s="14"/>
      <c r="H195" s="14"/>
      <c r="I195" s="14"/>
      <c r="J195" s="14"/>
      <c r="K195" s="14"/>
      <c r="L195" s="14"/>
      <c r="M195" s="14"/>
      <c r="N195" s="14"/>
      <c r="O195" s="14"/>
      <c r="P195" s="14"/>
      <c r="Q195" s="14"/>
      <c r="R195" s="14"/>
      <c r="S195" s="14"/>
      <c r="T195" s="14"/>
      <c r="U195" s="14"/>
      <c r="V195" s="14"/>
      <c r="W195" s="14"/>
      <c r="X195" s="14"/>
      <c r="Y195" s="14"/>
      <c r="Z195" s="14"/>
    </row>
    <row r="196" spans="1:26" ht="13" x14ac:dyDescent="0.15">
      <c r="A196" s="14"/>
      <c r="B196" s="14"/>
      <c r="C196" s="14"/>
      <c r="D196" s="14"/>
      <c r="E196" s="14"/>
      <c r="F196" s="14"/>
      <c r="G196" s="14"/>
      <c r="H196" s="14"/>
      <c r="I196" s="14"/>
      <c r="J196" s="14"/>
      <c r="K196" s="14"/>
      <c r="L196" s="14"/>
      <c r="M196" s="14"/>
      <c r="N196" s="14"/>
      <c r="O196" s="14"/>
      <c r="P196" s="14"/>
      <c r="Q196" s="14"/>
      <c r="R196" s="14"/>
      <c r="S196" s="14"/>
      <c r="T196" s="14"/>
      <c r="U196" s="14"/>
      <c r="V196" s="14"/>
      <c r="W196" s="14"/>
      <c r="X196" s="14"/>
      <c r="Y196" s="14"/>
      <c r="Z196" s="14"/>
    </row>
    <row r="197" spans="1:26" ht="13" x14ac:dyDescent="0.15">
      <c r="A197" s="14"/>
      <c r="B197" s="14"/>
      <c r="C197" s="14"/>
      <c r="D197" s="14"/>
      <c r="E197" s="14"/>
      <c r="F197" s="14"/>
      <c r="G197" s="14"/>
      <c r="H197" s="14"/>
      <c r="I197" s="14"/>
      <c r="J197" s="14"/>
      <c r="K197" s="14"/>
      <c r="L197" s="14"/>
      <c r="M197" s="14"/>
      <c r="N197" s="14"/>
      <c r="O197" s="14"/>
      <c r="P197" s="14"/>
      <c r="Q197" s="14"/>
      <c r="R197" s="14"/>
      <c r="S197" s="14"/>
      <c r="T197" s="14"/>
      <c r="U197" s="14"/>
      <c r="V197" s="14"/>
      <c r="W197" s="14"/>
      <c r="X197" s="14"/>
      <c r="Y197" s="14"/>
      <c r="Z197" s="14"/>
    </row>
    <row r="198" spans="1:26" ht="13" x14ac:dyDescent="0.15">
      <c r="A198" s="14"/>
      <c r="B198" s="14"/>
      <c r="C198" s="14"/>
      <c r="D198" s="14"/>
      <c r="E198" s="14"/>
      <c r="F198" s="14"/>
      <c r="G198" s="14"/>
      <c r="H198" s="14"/>
      <c r="I198" s="14"/>
      <c r="J198" s="14"/>
      <c r="K198" s="14"/>
      <c r="L198" s="14"/>
      <c r="M198" s="14"/>
      <c r="N198" s="14"/>
      <c r="O198" s="14"/>
      <c r="P198" s="14"/>
      <c r="Q198" s="14"/>
      <c r="R198" s="14"/>
      <c r="S198" s="14"/>
      <c r="T198" s="14"/>
      <c r="U198" s="14"/>
      <c r="V198" s="14"/>
      <c r="W198" s="14"/>
      <c r="X198" s="14"/>
      <c r="Y198" s="14"/>
      <c r="Z198" s="14"/>
    </row>
    <row r="199" spans="1:26" ht="13" x14ac:dyDescent="0.15">
      <c r="A199" s="14"/>
      <c r="B199" s="14"/>
      <c r="C199" s="14"/>
      <c r="D199" s="14"/>
      <c r="E199" s="14"/>
      <c r="F199" s="14"/>
      <c r="G199" s="14"/>
      <c r="H199" s="14"/>
      <c r="I199" s="14"/>
      <c r="J199" s="14"/>
      <c r="K199" s="14"/>
      <c r="L199" s="14"/>
      <c r="M199" s="14"/>
      <c r="N199" s="14"/>
      <c r="O199" s="14"/>
      <c r="P199" s="14"/>
      <c r="Q199" s="14"/>
      <c r="R199" s="14"/>
      <c r="S199" s="14"/>
      <c r="T199" s="14"/>
      <c r="U199" s="14"/>
      <c r="V199" s="14"/>
      <c r="W199" s="14"/>
      <c r="X199" s="14"/>
      <c r="Y199" s="14"/>
      <c r="Z199" s="14"/>
    </row>
    <row r="200" spans="1:26" ht="13" x14ac:dyDescent="0.15">
      <c r="A200" s="14"/>
      <c r="B200" s="14"/>
      <c r="C200" s="14"/>
      <c r="D200" s="14"/>
      <c r="E200" s="14"/>
      <c r="F200" s="14"/>
      <c r="G200" s="14"/>
      <c r="H200" s="14"/>
      <c r="I200" s="14"/>
      <c r="J200" s="14"/>
      <c r="K200" s="14"/>
      <c r="L200" s="14"/>
      <c r="M200" s="14"/>
      <c r="N200" s="14"/>
      <c r="O200" s="14"/>
      <c r="P200" s="14"/>
      <c r="Q200" s="14"/>
      <c r="R200" s="14"/>
      <c r="S200" s="14"/>
      <c r="T200" s="14"/>
      <c r="U200" s="14"/>
      <c r="V200" s="14"/>
      <c r="W200" s="14"/>
      <c r="X200" s="14"/>
      <c r="Y200" s="14"/>
      <c r="Z200" s="14"/>
    </row>
    <row r="201" spans="1:26" ht="13" x14ac:dyDescent="0.15">
      <c r="A201" s="14"/>
      <c r="B201" s="14"/>
      <c r="C201" s="14"/>
      <c r="D201" s="14"/>
      <c r="E201" s="14"/>
      <c r="F201" s="14"/>
      <c r="G201" s="14"/>
      <c r="H201" s="14"/>
      <c r="I201" s="14"/>
      <c r="J201" s="14"/>
      <c r="K201" s="14"/>
      <c r="L201" s="14"/>
      <c r="M201" s="14"/>
      <c r="N201" s="14"/>
      <c r="O201" s="14"/>
      <c r="P201" s="14"/>
      <c r="Q201" s="14"/>
      <c r="R201" s="14"/>
      <c r="S201" s="14"/>
      <c r="T201" s="14"/>
      <c r="U201" s="14"/>
      <c r="V201" s="14"/>
      <c r="W201" s="14"/>
      <c r="X201" s="14"/>
      <c r="Y201" s="14"/>
      <c r="Z201" s="14"/>
    </row>
    <row r="202" spans="1:26" ht="13" x14ac:dyDescent="0.15">
      <c r="A202" s="14"/>
      <c r="B202" s="14"/>
      <c r="C202" s="14"/>
      <c r="D202" s="14"/>
      <c r="E202" s="14"/>
      <c r="F202" s="14"/>
      <c r="G202" s="14"/>
      <c r="H202" s="14"/>
      <c r="I202" s="14"/>
      <c r="J202" s="14"/>
      <c r="K202" s="14"/>
      <c r="L202" s="14"/>
      <c r="M202" s="14"/>
      <c r="N202" s="14"/>
      <c r="O202" s="14"/>
      <c r="P202" s="14"/>
      <c r="Q202" s="14"/>
      <c r="R202" s="14"/>
      <c r="S202" s="14"/>
      <c r="T202" s="14"/>
      <c r="U202" s="14"/>
      <c r="V202" s="14"/>
      <c r="W202" s="14"/>
      <c r="X202" s="14"/>
      <c r="Y202" s="14"/>
      <c r="Z202" s="14"/>
    </row>
    <row r="203" spans="1:26" ht="13" x14ac:dyDescent="0.15">
      <c r="A203" s="14"/>
      <c r="B203" s="14"/>
      <c r="C203" s="14"/>
      <c r="D203" s="14"/>
      <c r="E203" s="14"/>
      <c r="F203" s="14"/>
      <c r="G203" s="14"/>
      <c r="H203" s="14"/>
      <c r="I203" s="14"/>
      <c r="J203" s="14"/>
      <c r="K203" s="14"/>
      <c r="L203" s="14"/>
      <c r="M203" s="14"/>
      <c r="N203" s="14"/>
      <c r="O203" s="14"/>
      <c r="P203" s="14"/>
      <c r="Q203" s="14"/>
      <c r="R203" s="14"/>
      <c r="S203" s="14"/>
      <c r="T203" s="14"/>
      <c r="U203" s="14"/>
      <c r="V203" s="14"/>
      <c r="W203" s="14"/>
      <c r="X203" s="14"/>
      <c r="Y203" s="14"/>
      <c r="Z203" s="14"/>
    </row>
    <row r="204" spans="1:26" ht="13" x14ac:dyDescent="0.15">
      <c r="A204" s="14"/>
      <c r="B204" s="14"/>
      <c r="C204" s="14"/>
      <c r="D204" s="14"/>
      <c r="E204" s="14"/>
      <c r="F204" s="14"/>
      <c r="G204" s="14"/>
      <c r="H204" s="14"/>
      <c r="I204" s="14"/>
      <c r="J204" s="14"/>
      <c r="K204" s="14"/>
      <c r="L204" s="14"/>
      <c r="M204" s="14"/>
      <c r="N204" s="14"/>
      <c r="O204" s="14"/>
      <c r="P204" s="14"/>
      <c r="Q204" s="14"/>
      <c r="R204" s="14"/>
      <c r="S204" s="14"/>
      <c r="T204" s="14"/>
      <c r="U204" s="14"/>
      <c r="V204" s="14"/>
      <c r="W204" s="14"/>
      <c r="X204" s="14"/>
      <c r="Y204" s="14"/>
      <c r="Z204" s="14"/>
    </row>
    <row r="205" spans="1:26" ht="13" x14ac:dyDescent="0.15">
      <c r="A205" s="14"/>
      <c r="B205" s="14"/>
      <c r="C205" s="14"/>
      <c r="D205" s="14"/>
      <c r="E205" s="14"/>
      <c r="F205" s="14"/>
      <c r="G205" s="14"/>
      <c r="H205" s="14"/>
      <c r="I205" s="14"/>
      <c r="J205" s="14"/>
      <c r="K205" s="14"/>
      <c r="L205" s="14"/>
      <c r="M205" s="14"/>
      <c r="N205" s="14"/>
      <c r="O205" s="14"/>
      <c r="P205" s="14"/>
      <c r="Q205" s="14"/>
      <c r="R205" s="14"/>
      <c r="S205" s="14"/>
      <c r="T205" s="14"/>
      <c r="U205" s="14"/>
      <c r="V205" s="14"/>
      <c r="W205" s="14"/>
      <c r="X205" s="14"/>
      <c r="Y205" s="14"/>
      <c r="Z205" s="14"/>
    </row>
    <row r="206" spans="1:26" ht="13" x14ac:dyDescent="0.15">
      <c r="A206" s="14"/>
      <c r="B206" s="14"/>
      <c r="C206" s="14"/>
      <c r="D206" s="14"/>
      <c r="E206" s="14"/>
      <c r="F206" s="14"/>
      <c r="G206" s="14"/>
      <c r="H206" s="14"/>
      <c r="I206" s="14"/>
      <c r="J206" s="14"/>
      <c r="K206" s="14"/>
      <c r="L206" s="14"/>
      <c r="M206" s="14"/>
      <c r="N206" s="14"/>
      <c r="O206" s="14"/>
      <c r="P206" s="14"/>
      <c r="Q206" s="14"/>
      <c r="R206" s="14"/>
      <c r="S206" s="14"/>
      <c r="T206" s="14"/>
      <c r="U206" s="14"/>
      <c r="V206" s="14"/>
      <c r="W206" s="14"/>
      <c r="X206" s="14"/>
      <c r="Y206" s="14"/>
      <c r="Z206" s="14"/>
    </row>
    <row r="207" spans="1:26" ht="13" x14ac:dyDescent="0.15">
      <c r="A207" s="14"/>
      <c r="B207" s="14"/>
      <c r="C207" s="14"/>
      <c r="D207" s="14"/>
      <c r="E207" s="14"/>
      <c r="F207" s="14"/>
      <c r="G207" s="14"/>
      <c r="H207" s="14"/>
      <c r="I207" s="14"/>
      <c r="J207" s="14"/>
      <c r="K207" s="14"/>
      <c r="L207" s="14"/>
      <c r="M207" s="14"/>
      <c r="N207" s="14"/>
      <c r="O207" s="14"/>
      <c r="P207" s="14"/>
      <c r="Q207" s="14"/>
      <c r="R207" s="14"/>
      <c r="S207" s="14"/>
      <c r="T207" s="14"/>
      <c r="U207" s="14"/>
      <c r="V207" s="14"/>
      <c r="W207" s="14"/>
      <c r="X207" s="14"/>
      <c r="Y207" s="14"/>
      <c r="Z207" s="14"/>
    </row>
    <row r="208" spans="1:26" ht="13" x14ac:dyDescent="0.15">
      <c r="A208" s="14"/>
      <c r="B208" s="14"/>
      <c r="C208" s="14"/>
      <c r="D208" s="14"/>
      <c r="E208" s="14"/>
      <c r="F208" s="14"/>
      <c r="G208" s="14"/>
      <c r="H208" s="14"/>
      <c r="I208" s="14"/>
      <c r="J208" s="14"/>
      <c r="K208" s="14"/>
      <c r="L208" s="14"/>
      <c r="M208" s="14"/>
      <c r="N208" s="14"/>
      <c r="O208" s="14"/>
      <c r="P208" s="14"/>
      <c r="Q208" s="14"/>
      <c r="R208" s="14"/>
      <c r="S208" s="14"/>
      <c r="T208" s="14"/>
      <c r="U208" s="14"/>
      <c r="V208" s="14"/>
      <c r="W208" s="14"/>
      <c r="X208" s="14"/>
      <c r="Y208" s="14"/>
      <c r="Z208" s="14"/>
    </row>
    <row r="209" spans="1:26" ht="13" x14ac:dyDescent="0.15">
      <c r="A209" s="14"/>
      <c r="B209" s="14"/>
      <c r="C209" s="14"/>
      <c r="D209" s="14"/>
      <c r="E209" s="14"/>
      <c r="F209" s="14"/>
      <c r="G209" s="14"/>
      <c r="H209" s="14"/>
      <c r="I209" s="14"/>
      <c r="J209" s="14"/>
      <c r="K209" s="14"/>
      <c r="L209" s="14"/>
      <c r="M209" s="14"/>
      <c r="N209" s="14"/>
      <c r="O209" s="14"/>
      <c r="P209" s="14"/>
      <c r="Q209" s="14"/>
      <c r="R209" s="14"/>
      <c r="S209" s="14"/>
      <c r="T209" s="14"/>
      <c r="U209" s="14"/>
      <c r="V209" s="14"/>
      <c r="W209" s="14"/>
      <c r="X209" s="14"/>
      <c r="Y209" s="14"/>
      <c r="Z209" s="14"/>
    </row>
    <row r="210" spans="1:26" ht="13" x14ac:dyDescent="0.15">
      <c r="A210" s="14"/>
      <c r="B210" s="14"/>
      <c r="C210" s="14"/>
      <c r="D210" s="14"/>
      <c r="E210" s="14"/>
      <c r="F210" s="14"/>
      <c r="G210" s="14"/>
      <c r="H210" s="14"/>
      <c r="I210" s="14"/>
      <c r="J210" s="14"/>
      <c r="K210" s="14"/>
      <c r="L210" s="14"/>
      <c r="M210" s="14"/>
      <c r="N210" s="14"/>
      <c r="O210" s="14"/>
      <c r="P210" s="14"/>
      <c r="Q210" s="14"/>
      <c r="R210" s="14"/>
      <c r="S210" s="14"/>
      <c r="T210" s="14"/>
      <c r="U210" s="14"/>
      <c r="V210" s="14"/>
      <c r="W210" s="14"/>
      <c r="X210" s="14"/>
      <c r="Y210" s="14"/>
      <c r="Z210" s="14"/>
    </row>
    <row r="211" spans="1:26" ht="13" x14ac:dyDescent="0.15">
      <c r="A211" s="14"/>
      <c r="B211" s="14"/>
      <c r="C211" s="14"/>
      <c r="D211" s="14"/>
      <c r="E211" s="14"/>
      <c r="F211" s="14"/>
      <c r="G211" s="14"/>
      <c r="H211" s="14"/>
      <c r="I211" s="14"/>
      <c r="J211" s="14"/>
      <c r="K211" s="14"/>
      <c r="L211" s="14"/>
      <c r="M211" s="14"/>
      <c r="N211" s="14"/>
      <c r="O211" s="14"/>
      <c r="P211" s="14"/>
      <c r="Q211" s="14"/>
      <c r="R211" s="14"/>
      <c r="S211" s="14"/>
      <c r="T211" s="14"/>
      <c r="U211" s="14"/>
      <c r="V211" s="14"/>
      <c r="W211" s="14"/>
      <c r="X211" s="14"/>
      <c r="Y211" s="14"/>
      <c r="Z211" s="14"/>
    </row>
    <row r="212" spans="1:26" ht="13" x14ac:dyDescent="0.15">
      <c r="A212" s="14"/>
      <c r="B212" s="14"/>
      <c r="C212" s="14"/>
      <c r="D212" s="14"/>
      <c r="E212" s="14"/>
      <c r="F212" s="14"/>
      <c r="G212" s="14"/>
      <c r="H212" s="14"/>
      <c r="I212" s="14"/>
      <c r="J212" s="14"/>
      <c r="K212" s="14"/>
      <c r="L212" s="14"/>
      <c r="M212" s="14"/>
      <c r="N212" s="14"/>
      <c r="O212" s="14"/>
      <c r="P212" s="14"/>
      <c r="Q212" s="14"/>
      <c r="R212" s="14"/>
      <c r="S212" s="14"/>
      <c r="T212" s="14"/>
      <c r="U212" s="14"/>
      <c r="V212" s="14"/>
      <c r="W212" s="14"/>
      <c r="X212" s="14"/>
      <c r="Y212" s="14"/>
      <c r="Z212" s="14"/>
    </row>
    <row r="213" spans="1:26" ht="13" x14ac:dyDescent="0.15">
      <c r="A213" s="14"/>
      <c r="B213" s="14"/>
      <c r="C213" s="14"/>
      <c r="D213" s="14"/>
      <c r="E213" s="14"/>
      <c r="F213" s="14"/>
      <c r="G213" s="14"/>
      <c r="H213" s="14"/>
      <c r="I213" s="14"/>
      <c r="J213" s="14"/>
      <c r="K213" s="14"/>
      <c r="L213" s="14"/>
      <c r="M213" s="14"/>
      <c r="N213" s="14"/>
      <c r="O213" s="14"/>
      <c r="P213" s="14"/>
      <c r="Q213" s="14"/>
      <c r="R213" s="14"/>
      <c r="S213" s="14"/>
      <c r="T213" s="14"/>
      <c r="U213" s="14"/>
      <c r="V213" s="14"/>
      <c r="W213" s="14"/>
      <c r="X213" s="14"/>
      <c r="Y213" s="14"/>
      <c r="Z213" s="14"/>
    </row>
    <row r="214" spans="1:26" ht="13" x14ac:dyDescent="0.15">
      <c r="A214" s="14"/>
      <c r="B214" s="14"/>
      <c r="C214" s="14"/>
      <c r="D214" s="14"/>
      <c r="E214" s="14"/>
      <c r="F214" s="14"/>
      <c r="G214" s="14"/>
      <c r="H214" s="14"/>
      <c r="I214" s="14"/>
      <c r="J214" s="14"/>
      <c r="K214" s="14"/>
      <c r="L214" s="14"/>
      <c r="M214" s="14"/>
      <c r="N214" s="14"/>
      <c r="O214" s="14"/>
      <c r="P214" s="14"/>
      <c r="Q214" s="14"/>
      <c r="R214" s="14"/>
      <c r="S214" s="14"/>
      <c r="T214" s="14"/>
      <c r="U214" s="14"/>
      <c r="V214" s="14"/>
      <c r="W214" s="14"/>
      <c r="X214" s="14"/>
      <c r="Y214" s="14"/>
      <c r="Z214" s="14"/>
    </row>
    <row r="215" spans="1:26" ht="13" x14ac:dyDescent="0.15">
      <c r="A215" s="14"/>
      <c r="B215" s="14"/>
      <c r="C215" s="14"/>
      <c r="D215" s="14"/>
      <c r="E215" s="14"/>
      <c r="F215" s="14"/>
      <c r="G215" s="14"/>
      <c r="H215" s="14"/>
      <c r="I215" s="14"/>
      <c r="J215" s="14"/>
      <c r="K215" s="14"/>
      <c r="L215" s="14"/>
      <c r="M215" s="14"/>
      <c r="N215" s="14"/>
      <c r="O215" s="14"/>
      <c r="P215" s="14"/>
      <c r="Q215" s="14"/>
      <c r="R215" s="14"/>
      <c r="S215" s="14"/>
      <c r="T215" s="14"/>
      <c r="U215" s="14"/>
      <c r="V215" s="14"/>
      <c r="W215" s="14"/>
      <c r="X215" s="14"/>
      <c r="Y215" s="14"/>
      <c r="Z215" s="14"/>
    </row>
    <row r="216" spans="1:26" ht="13" x14ac:dyDescent="0.15">
      <c r="A216" s="14"/>
      <c r="B216" s="14"/>
      <c r="C216" s="14"/>
      <c r="D216" s="14"/>
      <c r="E216" s="14"/>
      <c r="F216" s="14"/>
      <c r="G216" s="14"/>
      <c r="H216" s="14"/>
      <c r="I216" s="14"/>
      <c r="J216" s="14"/>
      <c r="K216" s="14"/>
      <c r="L216" s="14"/>
      <c r="M216" s="14"/>
      <c r="N216" s="14"/>
      <c r="O216" s="14"/>
      <c r="P216" s="14"/>
      <c r="Q216" s="14"/>
      <c r="R216" s="14"/>
      <c r="S216" s="14"/>
      <c r="T216" s="14"/>
      <c r="U216" s="14"/>
      <c r="V216" s="14"/>
      <c r="W216" s="14"/>
      <c r="X216" s="14"/>
      <c r="Y216" s="14"/>
      <c r="Z216" s="14"/>
    </row>
    <row r="217" spans="1:26" ht="13" x14ac:dyDescent="0.15">
      <c r="A217" s="14"/>
      <c r="B217" s="14"/>
      <c r="C217" s="14"/>
      <c r="D217" s="14"/>
      <c r="E217" s="14"/>
      <c r="F217" s="14"/>
      <c r="G217" s="14"/>
      <c r="H217" s="14"/>
      <c r="I217" s="14"/>
      <c r="J217" s="14"/>
      <c r="K217" s="14"/>
      <c r="L217" s="14"/>
      <c r="M217" s="14"/>
      <c r="N217" s="14"/>
      <c r="O217" s="14"/>
      <c r="P217" s="14"/>
      <c r="Q217" s="14"/>
      <c r="R217" s="14"/>
      <c r="S217" s="14"/>
      <c r="T217" s="14"/>
      <c r="U217" s="14"/>
      <c r="V217" s="14"/>
      <c r="W217" s="14"/>
      <c r="X217" s="14"/>
      <c r="Y217" s="14"/>
      <c r="Z217" s="14"/>
    </row>
    <row r="218" spans="1:26" ht="13" x14ac:dyDescent="0.15">
      <c r="A218" s="14"/>
      <c r="B218" s="14"/>
      <c r="C218" s="14"/>
      <c r="D218" s="14"/>
      <c r="E218" s="14"/>
      <c r="F218" s="14"/>
      <c r="G218" s="14"/>
      <c r="H218" s="14"/>
      <c r="I218" s="14"/>
      <c r="J218" s="14"/>
      <c r="K218" s="14"/>
      <c r="L218" s="14"/>
      <c r="M218" s="14"/>
      <c r="N218" s="14"/>
      <c r="O218" s="14"/>
      <c r="P218" s="14"/>
      <c r="Q218" s="14"/>
      <c r="R218" s="14"/>
      <c r="S218" s="14"/>
      <c r="T218" s="14"/>
      <c r="U218" s="14"/>
      <c r="V218" s="14"/>
      <c r="W218" s="14"/>
      <c r="X218" s="14"/>
      <c r="Y218" s="14"/>
      <c r="Z218" s="14"/>
    </row>
    <row r="219" spans="1:26" ht="13" x14ac:dyDescent="0.15">
      <c r="A219" s="14"/>
      <c r="B219" s="14"/>
      <c r="C219" s="14"/>
      <c r="D219" s="14"/>
      <c r="E219" s="14"/>
      <c r="F219" s="14"/>
      <c r="G219" s="14"/>
      <c r="H219" s="14"/>
      <c r="I219" s="14"/>
      <c r="J219" s="14"/>
      <c r="K219" s="14"/>
      <c r="L219" s="14"/>
      <c r="M219" s="14"/>
      <c r="N219" s="14"/>
      <c r="O219" s="14"/>
      <c r="P219" s="14"/>
      <c r="Q219" s="14"/>
      <c r="R219" s="14"/>
      <c r="S219" s="14"/>
      <c r="T219" s="14"/>
      <c r="U219" s="14"/>
      <c r="V219" s="14"/>
      <c r="W219" s="14"/>
      <c r="X219" s="14"/>
      <c r="Y219" s="14"/>
      <c r="Z219" s="14"/>
    </row>
    <row r="220" spans="1:26" ht="13" x14ac:dyDescent="0.15">
      <c r="A220" s="14"/>
      <c r="B220" s="14"/>
      <c r="C220" s="14"/>
      <c r="D220" s="14"/>
      <c r="E220" s="14"/>
      <c r="F220" s="14"/>
      <c r="G220" s="14"/>
      <c r="H220" s="14"/>
      <c r="I220" s="14"/>
      <c r="J220" s="14"/>
      <c r="K220" s="14"/>
      <c r="L220" s="14"/>
      <c r="M220" s="14"/>
      <c r="N220" s="14"/>
      <c r="O220" s="14"/>
      <c r="P220" s="14"/>
      <c r="Q220" s="14"/>
      <c r="R220" s="14"/>
      <c r="S220" s="14"/>
      <c r="T220" s="14"/>
      <c r="U220" s="14"/>
      <c r="V220" s="14"/>
      <c r="W220" s="14"/>
      <c r="X220" s="14"/>
      <c r="Y220" s="14"/>
      <c r="Z220" s="14"/>
    </row>
    <row r="221" spans="1:26" ht="13" x14ac:dyDescent="0.15">
      <c r="A221" s="14"/>
      <c r="B221" s="14"/>
      <c r="C221" s="14"/>
      <c r="D221" s="14"/>
      <c r="E221" s="14"/>
      <c r="F221" s="14"/>
      <c r="G221" s="14"/>
      <c r="H221" s="14"/>
      <c r="I221" s="14"/>
      <c r="J221" s="14"/>
      <c r="K221" s="14"/>
      <c r="L221" s="14"/>
      <c r="M221" s="14"/>
      <c r="N221" s="14"/>
      <c r="O221" s="14"/>
      <c r="P221" s="14"/>
      <c r="Q221" s="14"/>
      <c r="R221" s="14"/>
      <c r="S221" s="14"/>
      <c r="T221" s="14"/>
      <c r="U221" s="14"/>
      <c r="V221" s="14"/>
      <c r="W221" s="14"/>
      <c r="X221" s="14"/>
      <c r="Y221" s="14"/>
      <c r="Z221" s="14"/>
    </row>
    <row r="222" spans="1:26" ht="13" x14ac:dyDescent="0.15">
      <c r="A222" s="14"/>
      <c r="B222" s="14"/>
      <c r="C222" s="14"/>
      <c r="D222" s="14"/>
      <c r="E222" s="14"/>
      <c r="F222" s="14"/>
      <c r="G222" s="14"/>
      <c r="H222" s="14"/>
      <c r="I222" s="14"/>
      <c r="J222" s="14"/>
      <c r="K222" s="14"/>
      <c r="L222" s="14"/>
      <c r="M222" s="14"/>
      <c r="N222" s="14"/>
      <c r="O222" s="14"/>
      <c r="P222" s="14"/>
      <c r="Q222" s="14"/>
      <c r="R222" s="14"/>
      <c r="S222" s="14"/>
      <c r="T222" s="14"/>
      <c r="U222" s="14"/>
      <c r="V222" s="14"/>
      <c r="W222" s="14"/>
      <c r="X222" s="14"/>
      <c r="Y222" s="14"/>
      <c r="Z222" s="14"/>
    </row>
    <row r="223" spans="1:26" ht="13" x14ac:dyDescent="0.15">
      <c r="A223" s="14"/>
      <c r="B223" s="14"/>
      <c r="C223" s="14"/>
      <c r="D223" s="14"/>
      <c r="E223" s="14"/>
      <c r="F223" s="14"/>
      <c r="G223" s="14"/>
      <c r="H223" s="14"/>
      <c r="I223" s="14"/>
      <c r="J223" s="14"/>
      <c r="K223" s="14"/>
      <c r="L223" s="14"/>
      <c r="M223" s="14"/>
      <c r="N223" s="14"/>
      <c r="O223" s="14"/>
      <c r="P223" s="14"/>
      <c r="Q223" s="14"/>
      <c r="R223" s="14"/>
      <c r="S223" s="14"/>
      <c r="T223" s="14"/>
      <c r="U223" s="14"/>
      <c r="V223" s="14"/>
      <c r="W223" s="14"/>
      <c r="X223" s="14"/>
      <c r="Y223" s="14"/>
      <c r="Z223" s="14"/>
    </row>
    <row r="224" spans="1:26" ht="13" x14ac:dyDescent="0.15">
      <c r="A224" s="14"/>
      <c r="B224" s="14"/>
      <c r="C224" s="14"/>
      <c r="D224" s="14"/>
      <c r="E224" s="14"/>
      <c r="F224" s="14"/>
      <c r="G224" s="14"/>
      <c r="H224" s="14"/>
      <c r="I224" s="14"/>
      <c r="J224" s="14"/>
      <c r="K224" s="14"/>
      <c r="L224" s="14"/>
      <c r="M224" s="14"/>
      <c r="N224" s="14"/>
      <c r="O224" s="14"/>
      <c r="P224" s="14"/>
      <c r="Q224" s="14"/>
      <c r="R224" s="14"/>
      <c r="S224" s="14"/>
      <c r="T224" s="14"/>
      <c r="U224" s="14"/>
      <c r="V224" s="14"/>
      <c r="W224" s="14"/>
      <c r="X224" s="14"/>
      <c r="Y224" s="14"/>
      <c r="Z224" s="14"/>
    </row>
    <row r="225" spans="1:26" ht="13" x14ac:dyDescent="0.15">
      <c r="A225" s="14"/>
      <c r="B225" s="14"/>
      <c r="C225" s="14"/>
      <c r="D225" s="14"/>
      <c r="E225" s="14"/>
      <c r="F225" s="14"/>
      <c r="G225" s="14"/>
      <c r="H225" s="14"/>
      <c r="I225" s="14"/>
      <c r="J225" s="14"/>
      <c r="K225" s="14"/>
      <c r="L225" s="14"/>
      <c r="M225" s="14"/>
      <c r="N225" s="14"/>
      <c r="O225" s="14"/>
      <c r="P225" s="14"/>
      <c r="Q225" s="14"/>
      <c r="R225" s="14"/>
      <c r="S225" s="14"/>
      <c r="T225" s="14"/>
      <c r="U225" s="14"/>
      <c r="V225" s="14"/>
      <c r="W225" s="14"/>
      <c r="X225" s="14"/>
      <c r="Y225" s="14"/>
      <c r="Z225" s="14"/>
    </row>
    <row r="226" spans="1:26" ht="13" x14ac:dyDescent="0.15">
      <c r="A226" s="14"/>
      <c r="B226" s="14"/>
      <c r="C226" s="14"/>
      <c r="D226" s="14"/>
      <c r="E226" s="14"/>
      <c r="F226" s="14"/>
      <c r="G226" s="14"/>
      <c r="H226" s="14"/>
      <c r="I226" s="14"/>
      <c r="J226" s="14"/>
      <c r="K226" s="14"/>
      <c r="L226" s="14"/>
      <c r="M226" s="14"/>
      <c r="N226" s="14"/>
      <c r="O226" s="14"/>
      <c r="P226" s="14"/>
      <c r="Q226" s="14"/>
      <c r="R226" s="14"/>
      <c r="S226" s="14"/>
      <c r="T226" s="14"/>
      <c r="U226" s="14"/>
      <c r="V226" s="14"/>
      <c r="W226" s="14"/>
      <c r="X226" s="14"/>
      <c r="Y226" s="14"/>
      <c r="Z226" s="14"/>
    </row>
    <row r="227" spans="1:26" ht="13" x14ac:dyDescent="0.15">
      <c r="A227" s="14"/>
      <c r="B227" s="14"/>
      <c r="C227" s="14"/>
      <c r="D227" s="14"/>
      <c r="E227" s="14"/>
      <c r="F227" s="14"/>
      <c r="G227" s="14"/>
      <c r="H227" s="14"/>
      <c r="I227" s="14"/>
      <c r="J227" s="14"/>
      <c r="K227" s="14"/>
      <c r="L227" s="14"/>
      <c r="M227" s="14"/>
      <c r="N227" s="14"/>
      <c r="O227" s="14"/>
      <c r="P227" s="14"/>
      <c r="Q227" s="14"/>
      <c r="R227" s="14"/>
      <c r="S227" s="14"/>
      <c r="T227" s="14"/>
      <c r="U227" s="14"/>
      <c r="V227" s="14"/>
      <c r="W227" s="14"/>
      <c r="X227" s="14"/>
      <c r="Y227" s="14"/>
      <c r="Z227" s="14"/>
    </row>
    <row r="228" spans="1:26" ht="13" x14ac:dyDescent="0.15">
      <c r="A228" s="14"/>
      <c r="B228" s="14"/>
      <c r="C228" s="14"/>
      <c r="D228" s="14"/>
      <c r="E228" s="14"/>
      <c r="F228" s="14"/>
      <c r="G228" s="14"/>
      <c r="H228" s="14"/>
      <c r="I228" s="14"/>
      <c r="J228" s="14"/>
      <c r="K228" s="14"/>
      <c r="L228" s="14"/>
      <c r="M228" s="14"/>
      <c r="N228" s="14"/>
      <c r="O228" s="14"/>
      <c r="P228" s="14"/>
      <c r="Q228" s="14"/>
      <c r="R228" s="14"/>
      <c r="S228" s="14"/>
      <c r="T228" s="14"/>
      <c r="U228" s="14"/>
      <c r="V228" s="14"/>
      <c r="W228" s="14"/>
      <c r="X228" s="14"/>
      <c r="Y228" s="14"/>
      <c r="Z228" s="14"/>
    </row>
    <row r="229" spans="1:26" ht="13" x14ac:dyDescent="0.15">
      <c r="A229" s="14"/>
      <c r="B229" s="14"/>
      <c r="C229" s="14"/>
      <c r="D229" s="14"/>
      <c r="E229" s="14"/>
      <c r="F229" s="14"/>
      <c r="G229" s="14"/>
      <c r="H229" s="14"/>
      <c r="I229" s="14"/>
      <c r="J229" s="14"/>
      <c r="K229" s="14"/>
      <c r="L229" s="14"/>
      <c r="M229" s="14"/>
      <c r="N229" s="14"/>
      <c r="O229" s="14"/>
      <c r="P229" s="14"/>
      <c r="Q229" s="14"/>
      <c r="R229" s="14"/>
      <c r="S229" s="14"/>
      <c r="T229" s="14"/>
      <c r="U229" s="14"/>
      <c r="V229" s="14"/>
      <c r="W229" s="14"/>
      <c r="X229" s="14"/>
      <c r="Y229" s="14"/>
      <c r="Z229" s="14"/>
    </row>
    <row r="230" spans="1:26" ht="13" x14ac:dyDescent="0.15">
      <c r="A230" s="14"/>
      <c r="B230" s="14"/>
      <c r="C230" s="14"/>
      <c r="D230" s="14"/>
      <c r="E230" s="14"/>
      <c r="F230" s="14"/>
      <c r="G230" s="14"/>
      <c r="H230" s="14"/>
      <c r="I230" s="14"/>
      <c r="J230" s="14"/>
      <c r="K230" s="14"/>
      <c r="L230" s="14"/>
      <c r="M230" s="14"/>
      <c r="N230" s="14"/>
      <c r="O230" s="14"/>
      <c r="P230" s="14"/>
      <c r="Q230" s="14"/>
      <c r="R230" s="14"/>
      <c r="S230" s="14"/>
      <c r="T230" s="14"/>
      <c r="U230" s="14"/>
      <c r="V230" s="14"/>
      <c r="W230" s="14"/>
      <c r="X230" s="14"/>
      <c r="Y230" s="14"/>
      <c r="Z230" s="14"/>
    </row>
    <row r="231" spans="1:26" ht="13" x14ac:dyDescent="0.15">
      <c r="A231" s="14"/>
      <c r="B231" s="14"/>
      <c r="C231" s="14"/>
      <c r="D231" s="14"/>
      <c r="E231" s="14"/>
      <c r="F231" s="14"/>
      <c r="G231" s="14"/>
      <c r="H231" s="14"/>
      <c r="I231" s="14"/>
      <c r="J231" s="14"/>
      <c r="K231" s="14"/>
      <c r="L231" s="14"/>
      <c r="M231" s="14"/>
      <c r="N231" s="14"/>
      <c r="O231" s="14"/>
      <c r="P231" s="14"/>
      <c r="Q231" s="14"/>
      <c r="R231" s="14"/>
      <c r="S231" s="14"/>
      <c r="T231" s="14"/>
      <c r="U231" s="14"/>
      <c r="V231" s="14"/>
      <c r="W231" s="14"/>
      <c r="X231" s="14"/>
      <c r="Y231" s="14"/>
      <c r="Z231" s="14"/>
    </row>
    <row r="232" spans="1:26" ht="13" x14ac:dyDescent="0.15">
      <c r="A232" s="14"/>
      <c r="B232" s="14"/>
      <c r="C232" s="14"/>
      <c r="D232" s="14"/>
      <c r="E232" s="14"/>
      <c r="F232" s="14"/>
      <c r="G232" s="14"/>
      <c r="H232" s="14"/>
      <c r="I232" s="14"/>
      <c r="J232" s="14"/>
      <c r="K232" s="14"/>
      <c r="L232" s="14"/>
      <c r="M232" s="14"/>
      <c r="N232" s="14"/>
      <c r="O232" s="14"/>
      <c r="P232" s="14"/>
      <c r="Q232" s="14"/>
      <c r="R232" s="14"/>
      <c r="S232" s="14"/>
      <c r="T232" s="14"/>
      <c r="U232" s="14"/>
      <c r="V232" s="14"/>
      <c r="W232" s="14"/>
      <c r="X232" s="14"/>
      <c r="Y232" s="14"/>
      <c r="Z232" s="14"/>
    </row>
    <row r="233" spans="1:26" ht="13" x14ac:dyDescent="0.15">
      <c r="A233" s="14"/>
      <c r="B233" s="14"/>
      <c r="C233" s="14"/>
      <c r="D233" s="14"/>
      <c r="E233" s="14"/>
      <c r="F233" s="14"/>
      <c r="G233" s="14"/>
      <c r="H233" s="14"/>
      <c r="I233" s="14"/>
      <c r="J233" s="14"/>
      <c r="K233" s="14"/>
      <c r="L233" s="14"/>
      <c r="M233" s="14"/>
      <c r="N233" s="14"/>
      <c r="O233" s="14"/>
      <c r="P233" s="14"/>
      <c r="Q233" s="14"/>
      <c r="R233" s="14"/>
      <c r="S233" s="14"/>
      <c r="T233" s="14"/>
      <c r="U233" s="14"/>
      <c r="V233" s="14"/>
      <c r="W233" s="14"/>
      <c r="X233" s="14"/>
      <c r="Y233" s="14"/>
      <c r="Z233" s="14"/>
    </row>
    <row r="234" spans="1:26" ht="13" x14ac:dyDescent="0.15">
      <c r="A234" s="14"/>
      <c r="B234" s="14"/>
      <c r="C234" s="14"/>
      <c r="D234" s="14"/>
      <c r="E234" s="14"/>
      <c r="F234" s="14"/>
      <c r="G234" s="14"/>
      <c r="H234" s="14"/>
      <c r="I234" s="14"/>
      <c r="J234" s="14"/>
      <c r="K234" s="14"/>
      <c r="L234" s="14"/>
      <c r="M234" s="14"/>
      <c r="N234" s="14"/>
      <c r="O234" s="14"/>
      <c r="P234" s="14"/>
      <c r="Q234" s="14"/>
      <c r="R234" s="14"/>
      <c r="S234" s="14"/>
      <c r="T234" s="14"/>
      <c r="U234" s="14"/>
      <c r="V234" s="14"/>
      <c r="W234" s="14"/>
      <c r="X234" s="14"/>
      <c r="Y234" s="14"/>
      <c r="Z234" s="14"/>
    </row>
    <row r="235" spans="1:26" ht="13" x14ac:dyDescent="0.15">
      <c r="A235" s="14"/>
      <c r="B235" s="14"/>
      <c r="C235" s="14"/>
      <c r="D235" s="14"/>
      <c r="E235" s="14"/>
      <c r="F235" s="14"/>
      <c r="G235" s="14"/>
      <c r="H235" s="14"/>
      <c r="I235" s="14"/>
      <c r="J235" s="14"/>
      <c r="K235" s="14"/>
      <c r="L235" s="14"/>
      <c r="M235" s="14"/>
      <c r="N235" s="14"/>
      <c r="O235" s="14"/>
      <c r="P235" s="14"/>
      <c r="Q235" s="14"/>
      <c r="R235" s="14"/>
      <c r="S235" s="14"/>
      <c r="T235" s="14"/>
      <c r="U235" s="14"/>
      <c r="V235" s="14"/>
      <c r="W235" s="14"/>
      <c r="X235" s="14"/>
      <c r="Y235" s="14"/>
      <c r="Z235" s="14"/>
    </row>
    <row r="236" spans="1:26" ht="13" x14ac:dyDescent="0.15">
      <c r="A236" s="14"/>
      <c r="B236" s="14"/>
      <c r="C236" s="14"/>
      <c r="D236" s="14"/>
      <c r="E236" s="14"/>
      <c r="F236" s="14"/>
      <c r="G236" s="14"/>
      <c r="H236" s="14"/>
      <c r="I236" s="14"/>
      <c r="J236" s="14"/>
      <c r="K236" s="14"/>
      <c r="L236" s="14"/>
      <c r="M236" s="14"/>
      <c r="N236" s="14"/>
      <c r="O236" s="14"/>
      <c r="P236" s="14"/>
      <c r="Q236" s="14"/>
      <c r="R236" s="14"/>
      <c r="S236" s="14"/>
      <c r="T236" s="14"/>
      <c r="U236" s="14"/>
      <c r="V236" s="14"/>
      <c r="W236" s="14"/>
      <c r="X236" s="14"/>
      <c r="Y236" s="14"/>
      <c r="Z236" s="14"/>
    </row>
    <row r="237" spans="1:26" ht="13" x14ac:dyDescent="0.15">
      <c r="A237" s="14"/>
      <c r="B237" s="14"/>
      <c r="C237" s="14"/>
      <c r="D237" s="14"/>
      <c r="E237" s="14"/>
      <c r="F237" s="14"/>
      <c r="G237" s="14"/>
      <c r="H237" s="14"/>
      <c r="I237" s="14"/>
      <c r="J237" s="14"/>
      <c r="K237" s="14"/>
      <c r="L237" s="14"/>
      <c r="M237" s="14"/>
      <c r="N237" s="14"/>
      <c r="O237" s="14"/>
      <c r="P237" s="14"/>
      <c r="Q237" s="14"/>
      <c r="R237" s="14"/>
      <c r="S237" s="14"/>
      <c r="T237" s="14"/>
      <c r="U237" s="14"/>
      <c r="V237" s="14"/>
      <c r="W237" s="14"/>
      <c r="X237" s="14"/>
      <c r="Y237" s="14"/>
      <c r="Z237" s="14"/>
    </row>
    <row r="238" spans="1:26" ht="13" x14ac:dyDescent="0.15">
      <c r="A238" s="14"/>
      <c r="B238" s="14"/>
      <c r="C238" s="14"/>
      <c r="D238" s="14"/>
      <c r="E238" s="14"/>
      <c r="F238" s="14"/>
      <c r="G238" s="14"/>
      <c r="H238" s="14"/>
      <c r="I238" s="14"/>
      <c r="J238" s="14"/>
      <c r="K238" s="14"/>
      <c r="L238" s="14"/>
      <c r="M238" s="14"/>
      <c r="N238" s="14"/>
      <c r="O238" s="14"/>
      <c r="P238" s="14"/>
      <c r="Q238" s="14"/>
      <c r="R238" s="14"/>
      <c r="S238" s="14"/>
      <c r="T238" s="14"/>
      <c r="U238" s="14"/>
      <c r="V238" s="14"/>
      <c r="W238" s="14"/>
      <c r="X238" s="14"/>
      <c r="Y238" s="14"/>
      <c r="Z238" s="14"/>
    </row>
    <row r="239" spans="1:26" ht="13" x14ac:dyDescent="0.15">
      <c r="A239" s="14"/>
      <c r="B239" s="14"/>
      <c r="C239" s="14"/>
      <c r="D239" s="14"/>
      <c r="E239" s="14"/>
      <c r="F239" s="14"/>
      <c r="G239" s="14"/>
      <c r="H239" s="14"/>
      <c r="I239" s="14"/>
      <c r="J239" s="14"/>
      <c r="K239" s="14"/>
      <c r="L239" s="14"/>
      <c r="M239" s="14"/>
      <c r="N239" s="14"/>
      <c r="O239" s="14"/>
      <c r="P239" s="14"/>
      <c r="Q239" s="14"/>
      <c r="R239" s="14"/>
      <c r="S239" s="14"/>
      <c r="T239" s="14"/>
      <c r="U239" s="14"/>
      <c r="V239" s="14"/>
      <c r="W239" s="14"/>
      <c r="X239" s="14"/>
      <c r="Y239" s="14"/>
      <c r="Z239" s="14"/>
    </row>
    <row r="240" spans="1:26" ht="13" x14ac:dyDescent="0.15">
      <c r="A240" s="14"/>
      <c r="B240" s="14"/>
      <c r="C240" s="14"/>
      <c r="D240" s="14"/>
      <c r="E240" s="14"/>
      <c r="F240" s="14"/>
      <c r="G240" s="14"/>
      <c r="H240" s="14"/>
      <c r="I240" s="14"/>
      <c r="J240" s="14"/>
      <c r="K240" s="14"/>
      <c r="L240" s="14"/>
      <c r="M240" s="14"/>
      <c r="N240" s="14"/>
      <c r="O240" s="14"/>
      <c r="P240" s="14"/>
      <c r="Q240" s="14"/>
      <c r="R240" s="14"/>
      <c r="S240" s="14"/>
      <c r="T240" s="14"/>
      <c r="U240" s="14"/>
      <c r="V240" s="14"/>
      <c r="W240" s="14"/>
      <c r="X240" s="14"/>
      <c r="Y240" s="14"/>
      <c r="Z240" s="14"/>
    </row>
    <row r="241" spans="1:26" ht="13" x14ac:dyDescent="0.15">
      <c r="A241" s="14"/>
      <c r="B241" s="14"/>
      <c r="C241" s="14"/>
      <c r="D241" s="14"/>
      <c r="E241" s="14"/>
      <c r="F241" s="14"/>
      <c r="G241" s="14"/>
      <c r="H241" s="14"/>
      <c r="I241" s="14"/>
      <c r="J241" s="14"/>
      <c r="K241" s="14"/>
      <c r="L241" s="14"/>
      <c r="M241" s="14"/>
      <c r="N241" s="14"/>
      <c r="O241" s="14"/>
      <c r="P241" s="14"/>
      <c r="Q241" s="14"/>
      <c r="R241" s="14"/>
      <c r="S241" s="14"/>
      <c r="T241" s="14"/>
      <c r="U241" s="14"/>
      <c r="V241" s="14"/>
      <c r="W241" s="14"/>
      <c r="X241" s="14"/>
      <c r="Y241" s="14"/>
      <c r="Z241" s="14"/>
    </row>
    <row r="242" spans="1:26" ht="13" x14ac:dyDescent="0.15">
      <c r="A242" s="14"/>
      <c r="B242" s="14"/>
      <c r="C242" s="14"/>
      <c r="D242" s="14"/>
      <c r="E242" s="14"/>
      <c r="F242" s="14"/>
      <c r="G242" s="14"/>
      <c r="H242" s="14"/>
      <c r="I242" s="14"/>
      <c r="J242" s="14"/>
      <c r="K242" s="14"/>
      <c r="L242" s="14"/>
      <c r="M242" s="14"/>
      <c r="N242" s="14"/>
      <c r="O242" s="14"/>
      <c r="P242" s="14"/>
      <c r="Q242" s="14"/>
      <c r="R242" s="14"/>
      <c r="S242" s="14"/>
      <c r="T242" s="14"/>
      <c r="U242" s="14"/>
      <c r="V242" s="14"/>
      <c r="W242" s="14"/>
      <c r="X242" s="14"/>
      <c r="Y242" s="14"/>
      <c r="Z242" s="14"/>
    </row>
    <row r="243" spans="1:26" ht="13" x14ac:dyDescent="0.15">
      <c r="A243" s="14"/>
      <c r="B243" s="14"/>
      <c r="C243" s="14"/>
      <c r="D243" s="14"/>
      <c r="E243" s="14"/>
      <c r="F243" s="14"/>
      <c r="G243" s="14"/>
      <c r="H243" s="14"/>
      <c r="I243" s="14"/>
      <c r="J243" s="14"/>
      <c r="K243" s="14"/>
      <c r="L243" s="14"/>
      <c r="M243" s="14"/>
      <c r="N243" s="14"/>
      <c r="O243" s="14"/>
      <c r="P243" s="14"/>
      <c r="Q243" s="14"/>
      <c r="R243" s="14"/>
      <c r="S243" s="14"/>
      <c r="T243" s="14"/>
      <c r="U243" s="14"/>
      <c r="V243" s="14"/>
      <c r="W243" s="14"/>
      <c r="X243" s="14"/>
      <c r="Y243" s="14"/>
      <c r="Z243" s="14"/>
    </row>
    <row r="244" spans="1:26" ht="13" x14ac:dyDescent="0.15">
      <c r="A244" s="14"/>
      <c r="B244" s="14"/>
      <c r="C244" s="14"/>
      <c r="D244" s="14"/>
      <c r="E244" s="14"/>
      <c r="F244" s="14"/>
      <c r="G244" s="14"/>
      <c r="H244" s="14"/>
      <c r="I244" s="14"/>
      <c r="J244" s="14"/>
      <c r="K244" s="14"/>
      <c r="L244" s="14"/>
      <c r="M244" s="14"/>
      <c r="N244" s="14"/>
      <c r="O244" s="14"/>
      <c r="P244" s="14"/>
      <c r="Q244" s="14"/>
      <c r="R244" s="14"/>
      <c r="S244" s="14"/>
      <c r="T244" s="14"/>
      <c r="U244" s="14"/>
      <c r="V244" s="14"/>
      <c r="W244" s="14"/>
      <c r="X244" s="14"/>
      <c r="Y244" s="14"/>
      <c r="Z244" s="14"/>
    </row>
    <row r="245" spans="1:26" ht="13" x14ac:dyDescent="0.15">
      <c r="A245" s="14"/>
      <c r="B245" s="14"/>
      <c r="C245" s="14"/>
      <c r="D245" s="14"/>
      <c r="E245" s="14"/>
      <c r="F245" s="14"/>
      <c r="G245" s="14"/>
      <c r="H245" s="14"/>
      <c r="I245" s="14"/>
      <c r="J245" s="14"/>
      <c r="K245" s="14"/>
      <c r="L245" s="14"/>
      <c r="M245" s="14"/>
      <c r="N245" s="14"/>
      <c r="O245" s="14"/>
      <c r="P245" s="14"/>
      <c r="Q245" s="14"/>
      <c r="R245" s="14"/>
      <c r="S245" s="14"/>
      <c r="T245" s="14"/>
      <c r="U245" s="14"/>
      <c r="V245" s="14"/>
      <c r="W245" s="14"/>
      <c r="X245" s="14"/>
      <c r="Y245" s="14"/>
      <c r="Z245" s="14"/>
    </row>
    <row r="246" spans="1:26" ht="13" x14ac:dyDescent="0.15">
      <c r="A246" s="14"/>
      <c r="B246" s="14"/>
      <c r="C246" s="14"/>
      <c r="D246" s="14"/>
      <c r="E246" s="14"/>
      <c r="F246" s="14"/>
      <c r="G246" s="14"/>
      <c r="H246" s="14"/>
      <c r="I246" s="14"/>
      <c r="J246" s="14"/>
      <c r="K246" s="14"/>
      <c r="L246" s="14"/>
      <c r="M246" s="14"/>
      <c r="N246" s="14"/>
      <c r="O246" s="14"/>
      <c r="P246" s="14"/>
      <c r="Q246" s="14"/>
      <c r="R246" s="14"/>
      <c r="S246" s="14"/>
      <c r="T246" s="14"/>
      <c r="U246" s="14"/>
      <c r="V246" s="14"/>
      <c r="W246" s="14"/>
      <c r="X246" s="14"/>
      <c r="Y246" s="14"/>
      <c r="Z246" s="14"/>
    </row>
    <row r="247" spans="1:26" ht="13" x14ac:dyDescent="0.15">
      <c r="A247" s="14"/>
      <c r="B247" s="14"/>
      <c r="C247" s="14"/>
      <c r="D247" s="14"/>
      <c r="E247" s="14"/>
      <c r="F247" s="14"/>
      <c r="G247" s="14"/>
      <c r="H247" s="14"/>
      <c r="I247" s="14"/>
      <c r="J247" s="14"/>
      <c r="K247" s="14"/>
      <c r="L247" s="14"/>
      <c r="M247" s="14"/>
      <c r="N247" s="14"/>
      <c r="O247" s="14"/>
      <c r="P247" s="14"/>
      <c r="Q247" s="14"/>
      <c r="R247" s="14"/>
      <c r="S247" s="14"/>
      <c r="T247" s="14"/>
      <c r="U247" s="14"/>
      <c r="V247" s="14"/>
      <c r="W247" s="14"/>
      <c r="X247" s="14"/>
      <c r="Y247" s="14"/>
      <c r="Z247" s="14"/>
    </row>
    <row r="248" spans="1:26" ht="13" x14ac:dyDescent="0.15">
      <c r="A248" s="14"/>
      <c r="B248" s="14"/>
      <c r="C248" s="14"/>
      <c r="D248" s="14"/>
      <c r="E248" s="14"/>
      <c r="F248" s="14"/>
      <c r="G248" s="14"/>
      <c r="H248" s="14"/>
      <c r="I248" s="14"/>
      <c r="J248" s="14"/>
      <c r="K248" s="14"/>
      <c r="L248" s="14"/>
      <c r="M248" s="14"/>
      <c r="N248" s="14"/>
      <c r="O248" s="14"/>
      <c r="P248" s="14"/>
      <c r="Q248" s="14"/>
      <c r="R248" s="14"/>
      <c r="S248" s="14"/>
      <c r="T248" s="14"/>
      <c r="U248" s="14"/>
      <c r="V248" s="14"/>
      <c r="W248" s="14"/>
      <c r="X248" s="14"/>
      <c r="Y248" s="14"/>
      <c r="Z248" s="14"/>
    </row>
    <row r="249" spans="1:26" ht="13" x14ac:dyDescent="0.15">
      <c r="A249" s="14"/>
      <c r="B249" s="14"/>
      <c r="C249" s="14"/>
      <c r="D249" s="14"/>
      <c r="E249" s="14"/>
      <c r="F249" s="14"/>
      <c r="G249" s="14"/>
      <c r="H249" s="14"/>
      <c r="I249" s="14"/>
      <c r="J249" s="14"/>
      <c r="K249" s="14"/>
      <c r="L249" s="14"/>
      <c r="M249" s="14"/>
      <c r="N249" s="14"/>
      <c r="O249" s="14"/>
      <c r="P249" s="14"/>
      <c r="Q249" s="14"/>
      <c r="R249" s="14"/>
      <c r="S249" s="14"/>
      <c r="T249" s="14"/>
      <c r="U249" s="14"/>
      <c r="V249" s="14"/>
      <c r="W249" s="14"/>
      <c r="X249" s="14"/>
      <c r="Y249" s="14"/>
      <c r="Z249" s="14"/>
    </row>
    <row r="250" spans="1:26" ht="13" x14ac:dyDescent="0.15">
      <c r="A250" s="14"/>
      <c r="B250" s="14"/>
      <c r="C250" s="14"/>
      <c r="D250" s="14"/>
      <c r="E250" s="14"/>
      <c r="F250" s="14"/>
      <c r="G250" s="14"/>
      <c r="H250" s="14"/>
      <c r="I250" s="14"/>
      <c r="J250" s="14"/>
      <c r="K250" s="14"/>
      <c r="L250" s="14"/>
      <c r="M250" s="14"/>
      <c r="N250" s="14"/>
      <c r="O250" s="14"/>
      <c r="P250" s="14"/>
      <c r="Q250" s="14"/>
      <c r="R250" s="14"/>
      <c r="S250" s="14"/>
      <c r="T250" s="14"/>
      <c r="U250" s="14"/>
      <c r="V250" s="14"/>
      <c r="W250" s="14"/>
      <c r="X250" s="14"/>
      <c r="Y250" s="14"/>
      <c r="Z250" s="14"/>
    </row>
    <row r="251" spans="1:26" ht="13" x14ac:dyDescent="0.15">
      <c r="A251" s="14"/>
      <c r="B251" s="14"/>
      <c r="C251" s="14"/>
      <c r="D251" s="14"/>
      <c r="E251" s="14"/>
      <c r="F251" s="14"/>
      <c r="G251" s="14"/>
      <c r="H251" s="14"/>
      <c r="I251" s="14"/>
      <c r="J251" s="14"/>
      <c r="K251" s="14"/>
      <c r="L251" s="14"/>
      <c r="M251" s="14"/>
      <c r="N251" s="14"/>
      <c r="O251" s="14"/>
      <c r="P251" s="14"/>
      <c r="Q251" s="14"/>
      <c r="R251" s="14"/>
      <c r="S251" s="14"/>
      <c r="T251" s="14"/>
      <c r="U251" s="14"/>
      <c r="V251" s="14"/>
      <c r="W251" s="14"/>
      <c r="X251" s="14"/>
      <c r="Y251" s="14"/>
      <c r="Z251" s="14"/>
    </row>
    <row r="252" spans="1:26" ht="13" x14ac:dyDescent="0.15">
      <c r="A252" s="14"/>
      <c r="B252" s="14"/>
      <c r="C252" s="14"/>
      <c r="D252" s="14"/>
      <c r="E252" s="14"/>
      <c r="F252" s="14"/>
      <c r="G252" s="14"/>
      <c r="H252" s="14"/>
      <c r="I252" s="14"/>
      <c r="J252" s="14"/>
      <c r="K252" s="14"/>
      <c r="L252" s="14"/>
      <c r="M252" s="14"/>
      <c r="N252" s="14"/>
      <c r="O252" s="14"/>
      <c r="P252" s="14"/>
      <c r="Q252" s="14"/>
      <c r="R252" s="14"/>
      <c r="S252" s="14"/>
      <c r="T252" s="14"/>
      <c r="U252" s="14"/>
      <c r="V252" s="14"/>
      <c r="W252" s="14"/>
      <c r="X252" s="14"/>
      <c r="Y252" s="14"/>
      <c r="Z252" s="14"/>
    </row>
    <row r="253" spans="1:26" ht="13" x14ac:dyDescent="0.15">
      <c r="A253" s="14"/>
      <c r="B253" s="14"/>
      <c r="C253" s="14"/>
      <c r="D253" s="14"/>
      <c r="E253" s="14"/>
      <c r="F253" s="14"/>
      <c r="G253" s="14"/>
      <c r="H253" s="14"/>
      <c r="I253" s="14"/>
      <c r="J253" s="14"/>
      <c r="K253" s="14"/>
      <c r="L253" s="14"/>
      <c r="M253" s="14"/>
      <c r="N253" s="14"/>
      <c r="O253" s="14"/>
      <c r="P253" s="14"/>
      <c r="Q253" s="14"/>
      <c r="R253" s="14"/>
      <c r="S253" s="14"/>
      <c r="T253" s="14"/>
      <c r="U253" s="14"/>
      <c r="V253" s="14"/>
      <c r="W253" s="14"/>
      <c r="X253" s="14"/>
      <c r="Y253" s="14"/>
      <c r="Z253" s="14"/>
    </row>
    <row r="254" spans="1:26" ht="13" x14ac:dyDescent="0.15">
      <c r="A254" s="14"/>
      <c r="B254" s="14"/>
      <c r="C254" s="14"/>
      <c r="D254" s="14"/>
      <c r="E254" s="14"/>
      <c r="F254" s="14"/>
      <c r="G254" s="14"/>
      <c r="H254" s="14"/>
      <c r="I254" s="14"/>
      <c r="J254" s="14"/>
      <c r="K254" s="14"/>
      <c r="L254" s="14"/>
      <c r="M254" s="14"/>
      <c r="N254" s="14"/>
      <c r="O254" s="14"/>
      <c r="P254" s="14"/>
      <c r="Q254" s="14"/>
      <c r="R254" s="14"/>
      <c r="S254" s="14"/>
      <c r="T254" s="14"/>
      <c r="U254" s="14"/>
      <c r="V254" s="14"/>
      <c r="W254" s="14"/>
      <c r="X254" s="14"/>
      <c r="Y254" s="14"/>
      <c r="Z254" s="14"/>
    </row>
    <row r="255" spans="1:26" ht="13" x14ac:dyDescent="0.15">
      <c r="A255" s="14"/>
      <c r="B255" s="14"/>
      <c r="C255" s="14"/>
      <c r="D255" s="14"/>
      <c r="E255" s="14"/>
      <c r="F255" s="14"/>
      <c r="G255" s="14"/>
      <c r="H255" s="14"/>
      <c r="I255" s="14"/>
      <c r="J255" s="14"/>
      <c r="K255" s="14"/>
      <c r="L255" s="14"/>
      <c r="M255" s="14"/>
      <c r="N255" s="14"/>
      <c r="O255" s="14"/>
      <c r="P255" s="14"/>
      <c r="Q255" s="14"/>
      <c r="R255" s="14"/>
      <c r="S255" s="14"/>
      <c r="T255" s="14"/>
      <c r="U255" s="14"/>
      <c r="V255" s="14"/>
      <c r="W255" s="14"/>
      <c r="X255" s="14"/>
      <c r="Y255" s="14"/>
      <c r="Z255" s="14"/>
    </row>
    <row r="256" spans="1:26" ht="13" x14ac:dyDescent="0.15">
      <c r="A256" s="14"/>
      <c r="B256" s="14"/>
      <c r="C256" s="14"/>
      <c r="D256" s="14"/>
      <c r="E256" s="14"/>
      <c r="F256" s="14"/>
      <c r="G256" s="14"/>
      <c r="H256" s="14"/>
      <c r="I256" s="14"/>
      <c r="J256" s="14"/>
      <c r="K256" s="14"/>
      <c r="L256" s="14"/>
      <c r="M256" s="14"/>
      <c r="N256" s="14"/>
      <c r="O256" s="14"/>
      <c r="P256" s="14"/>
      <c r="Q256" s="14"/>
      <c r="R256" s="14"/>
      <c r="S256" s="14"/>
      <c r="T256" s="14"/>
      <c r="U256" s="14"/>
      <c r="V256" s="14"/>
      <c r="W256" s="14"/>
      <c r="X256" s="14"/>
      <c r="Y256" s="14"/>
      <c r="Z256" s="14"/>
    </row>
    <row r="257" spans="1:26" ht="13" x14ac:dyDescent="0.15">
      <c r="A257" s="14"/>
      <c r="B257" s="14"/>
      <c r="C257" s="14"/>
      <c r="D257" s="14"/>
      <c r="E257" s="14"/>
      <c r="F257" s="14"/>
      <c r="G257" s="14"/>
      <c r="H257" s="14"/>
      <c r="I257" s="14"/>
      <c r="J257" s="14"/>
      <c r="K257" s="14"/>
      <c r="L257" s="14"/>
      <c r="M257" s="14"/>
      <c r="N257" s="14"/>
      <c r="O257" s="14"/>
      <c r="P257" s="14"/>
      <c r="Q257" s="14"/>
      <c r="R257" s="14"/>
      <c r="S257" s="14"/>
      <c r="T257" s="14"/>
      <c r="U257" s="14"/>
      <c r="V257" s="14"/>
      <c r="W257" s="14"/>
      <c r="X257" s="14"/>
      <c r="Y257" s="14"/>
      <c r="Z257" s="14"/>
    </row>
    <row r="258" spans="1:26" ht="13" x14ac:dyDescent="0.15">
      <c r="A258" s="14"/>
      <c r="B258" s="14"/>
      <c r="C258" s="14"/>
      <c r="D258" s="14"/>
      <c r="E258" s="14"/>
      <c r="F258" s="14"/>
      <c r="G258" s="14"/>
      <c r="H258" s="14"/>
      <c r="I258" s="14"/>
      <c r="J258" s="14"/>
      <c r="K258" s="14"/>
      <c r="L258" s="14"/>
      <c r="M258" s="14"/>
      <c r="N258" s="14"/>
      <c r="O258" s="14"/>
      <c r="P258" s="14"/>
      <c r="Q258" s="14"/>
      <c r="R258" s="14"/>
      <c r="S258" s="14"/>
      <c r="T258" s="14"/>
      <c r="U258" s="14"/>
      <c r="V258" s="14"/>
      <c r="W258" s="14"/>
      <c r="X258" s="14"/>
      <c r="Y258" s="14"/>
      <c r="Z258" s="14"/>
    </row>
    <row r="259" spans="1:26" ht="13" x14ac:dyDescent="0.15">
      <c r="A259" s="14"/>
      <c r="B259" s="14"/>
      <c r="C259" s="14"/>
      <c r="D259" s="14"/>
      <c r="E259" s="14"/>
      <c r="F259" s="14"/>
      <c r="G259" s="14"/>
      <c r="H259" s="14"/>
      <c r="I259" s="14"/>
      <c r="J259" s="14"/>
      <c r="K259" s="14"/>
      <c r="L259" s="14"/>
      <c r="M259" s="14"/>
      <c r="N259" s="14"/>
      <c r="O259" s="14"/>
      <c r="P259" s="14"/>
      <c r="Q259" s="14"/>
      <c r="R259" s="14"/>
      <c r="S259" s="14"/>
      <c r="T259" s="14"/>
      <c r="U259" s="14"/>
      <c r="V259" s="14"/>
      <c r="W259" s="14"/>
      <c r="X259" s="14"/>
      <c r="Y259" s="14"/>
      <c r="Z259" s="14"/>
    </row>
    <row r="260" spans="1:26" ht="13" x14ac:dyDescent="0.15">
      <c r="A260" s="14"/>
      <c r="B260" s="14"/>
      <c r="C260" s="14"/>
      <c r="D260" s="14"/>
      <c r="E260" s="14"/>
      <c r="F260" s="14"/>
      <c r="G260" s="14"/>
      <c r="H260" s="14"/>
      <c r="I260" s="14"/>
      <c r="J260" s="14"/>
      <c r="K260" s="14"/>
      <c r="L260" s="14"/>
      <c r="M260" s="14"/>
      <c r="N260" s="14"/>
      <c r="O260" s="14"/>
      <c r="P260" s="14"/>
      <c r="Q260" s="14"/>
      <c r="R260" s="14"/>
      <c r="S260" s="14"/>
      <c r="T260" s="14"/>
      <c r="U260" s="14"/>
      <c r="V260" s="14"/>
      <c r="W260" s="14"/>
      <c r="X260" s="14"/>
      <c r="Y260" s="14"/>
      <c r="Z260" s="14"/>
    </row>
    <row r="261" spans="1:26" ht="13" x14ac:dyDescent="0.15">
      <c r="A261" s="14"/>
      <c r="B261" s="14"/>
      <c r="C261" s="14"/>
      <c r="D261" s="14"/>
      <c r="E261" s="14"/>
      <c r="F261" s="14"/>
      <c r="G261" s="14"/>
      <c r="H261" s="14"/>
      <c r="I261" s="14"/>
      <c r="J261" s="14"/>
      <c r="K261" s="14"/>
      <c r="L261" s="14"/>
      <c r="M261" s="14"/>
      <c r="N261" s="14"/>
      <c r="O261" s="14"/>
      <c r="P261" s="14"/>
      <c r="Q261" s="14"/>
      <c r="R261" s="14"/>
      <c r="S261" s="14"/>
      <c r="T261" s="14"/>
      <c r="U261" s="14"/>
      <c r="V261" s="14"/>
      <c r="W261" s="14"/>
      <c r="X261" s="14"/>
      <c r="Y261" s="14"/>
      <c r="Z261" s="14"/>
    </row>
    <row r="262" spans="1:26" ht="13" x14ac:dyDescent="0.15">
      <c r="A262" s="14"/>
      <c r="B262" s="14"/>
      <c r="C262" s="14"/>
      <c r="D262" s="14"/>
      <c r="E262" s="14"/>
      <c r="F262" s="14"/>
      <c r="G262" s="14"/>
      <c r="H262" s="14"/>
      <c r="I262" s="14"/>
      <c r="J262" s="14"/>
      <c r="K262" s="14"/>
      <c r="L262" s="14"/>
      <c r="M262" s="14"/>
      <c r="N262" s="14"/>
      <c r="O262" s="14"/>
      <c r="P262" s="14"/>
      <c r="Q262" s="14"/>
      <c r="R262" s="14"/>
      <c r="S262" s="14"/>
      <c r="T262" s="14"/>
      <c r="U262" s="14"/>
      <c r="V262" s="14"/>
      <c r="W262" s="14"/>
      <c r="X262" s="14"/>
      <c r="Y262" s="14"/>
      <c r="Z262" s="14"/>
    </row>
    <row r="263" spans="1:26" ht="13" x14ac:dyDescent="0.15">
      <c r="A263" s="14"/>
      <c r="B263" s="14"/>
      <c r="C263" s="14"/>
      <c r="D263" s="14"/>
      <c r="E263" s="14"/>
      <c r="F263" s="14"/>
      <c r="G263" s="14"/>
      <c r="H263" s="14"/>
      <c r="I263" s="14"/>
      <c r="J263" s="14"/>
      <c r="K263" s="14"/>
      <c r="L263" s="14"/>
      <c r="M263" s="14"/>
      <c r="N263" s="14"/>
      <c r="O263" s="14"/>
      <c r="P263" s="14"/>
      <c r="Q263" s="14"/>
      <c r="R263" s="14"/>
      <c r="S263" s="14"/>
      <c r="T263" s="14"/>
      <c r="U263" s="14"/>
      <c r="V263" s="14"/>
      <c r="W263" s="14"/>
      <c r="X263" s="14"/>
      <c r="Y263" s="14"/>
      <c r="Z263" s="14"/>
    </row>
    <row r="264" spans="1:26" ht="13" x14ac:dyDescent="0.15">
      <c r="A264" s="14"/>
      <c r="B264" s="14"/>
      <c r="C264" s="14"/>
      <c r="D264" s="14"/>
      <c r="E264" s="14"/>
      <c r="F264" s="14"/>
      <c r="G264" s="14"/>
      <c r="H264" s="14"/>
      <c r="I264" s="14"/>
      <c r="J264" s="14"/>
      <c r="K264" s="14"/>
      <c r="L264" s="14"/>
      <c r="M264" s="14"/>
      <c r="N264" s="14"/>
      <c r="O264" s="14"/>
      <c r="P264" s="14"/>
      <c r="Q264" s="14"/>
      <c r="R264" s="14"/>
      <c r="S264" s="14"/>
      <c r="T264" s="14"/>
      <c r="U264" s="14"/>
      <c r="V264" s="14"/>
      <c r="W264" s="14"/>
      <c r="X264" s="14"/>
      <c r="Y264" s="14"/>
      <c r="Z264" s="14"/>
    </row>
    <row r="265" spans="1:26" ht="13" x14ac:dyDescent="0.15">
      <c r="A265" s="14"/>
      <c r="B265" s="14"/>
      <c r="C265" s="14"/>
      <c r="D265" s="14"/>
      <c r="E265" s="14"/>
      <c r="F265" s="14"/>
      <c r="G265" s="14"/>
      <c r="H265" s="14"/>
      <c r="I265" s="14"/>
      <c r="J265" s="14"/>
      <c r="K265" s="14"/>
      <c r="L265" s="14"/>
      <c r="M265" s="14"/>
      <c r="N265" s="14"/>
      <c r="O265" s="14"/>
      <c r="P265" s="14"/>
      <c r="Q265" s="14"/>
      <c r="R265" s="14"/>
      <c r="S265" s="14"/>
      <c r="T265" s="14"/>
      <c r="U265" s="14"/>
      <c r="V265" s="14"/>
      <c r="W265" s="14"/>
      <c r="X265" s="14"/>
      <c r="Y265" s="14"/>
      <c r="Z265" s="14"/>
    </row>
    <row r="266" spans="1:26" ht="13" x14ac:dyDescent="0.15">
      <c r="A266" s="14"/>
      <c r="B266" s="14"/>
      <c r="C266" s="14"/>
      <c r="D266" s="14"/>
      <c r="E266" s="14"/>
      <c r="F266" s="14"/>
      <c r="G266" s="14"/>
      <c r="H266" s="14"/>
      <c r="I266" s="14"/>
      <c r="J266" s="14"/>
      <c r="K266" s="14"/>
      <c r="L266" s="14"/>
      <c r="M266" s="14"/>
      <c r="N266" s="14"/>
      <c r="O266" s="14"/>
      <c r="P266" s="14"/>
      <c r="Q266" s="14"/>
      <c r="R266" s="14"/>
      <c r="S266" s="14"/>
      <c r="T266" s="14"/>
      <c r="U266" s="14"/>
      <c r="V266" s="14"/>
      <c r="W266" s="14"/>
      <c r="X266" s="14"/>
      <c r="Y266" s="14"/>
      <c r="Z266" s="14"/>
    </row>
    <row r="267" spans="1:26" ht="13" x14ac:dyDescent="0.15">
      <c r="A267" s="14"/>
      <c r="B267" s="14"/>
      <c r="C267" s="14"/>
      <c r="D267" s="14"/>
      <c r="E267" s="14"/>
      <c r="F267" s="14"/>
      <c r="G267" s="14"/>
      <c r="H267" s="14"/>
      <c r="I267" s="14"/>
      <c r="J267" s="14"/>
      <c r="K267" s="14"/>
      <c r="L267" s="14"/>
      <c r="M267" s="14"/>
      <c r="N267" s="14"/>
      <c r="O267" s="14"/>
      <c r="P267" s="14"/>
      <c r="Q267" s="14"/>
      <c r="R267" s="14"/>
      <c r="S267" s="14"/>
      <c r="T267" s="14"/>
      <c r="U267" s="14"/>
      <c r="V267" s="14"/>
      <c r="W267" s="14"/>
      <c r="X267" s="14"/>
      <c r="Y267" s="14"/>
      <c r="Z267" s="14"/>
    </row>
    <row r="268" spans="1:26" ht="13" x14ac:dyDescent="0.15">
      <c r="A268" s="14"/>
      <c r="B268" s="14"/>
      <c r="C268" s="14"/>
      <c r="D268" s="14"/>
      <c r="E268" s="14"/>
      <c r="F268" s="14"/>
      <c r="G268" s="14"/>
      <c r="H268" s="14"/>
      <c r="I268" s="14"/>
      <c r="J268" s="14"/>
      <c r="K268" s="14"/>
      <c r="L268" s="14"/>
      <c r="M268" s="14"/>
      <c r="N268" s="14"/>
      <c r="O268" s="14"/>
      <c r="P268" s="14"/>
      <c r="Q268" s="14"/>
      <c r="R268" s="14"/>
      <c r="S268" s="14"/>
      <c r="T268" s="14"/>
      <c r="U268" s="14"/>
      <c r="V268" s="14"/>
      <c r="W268" s="14"/>
      <c r="X268" s="14"/>
      <c r="Y268" s="14"/>
      <c r="Z268" s="14"/>
    </row>
    <row r="269" spans="1:26" ht="13" x14ac:dyDescent="0.15">
      <c r="A269" s="14"/>
      <c r="B269" s="14"/>
      <c r="C269" s="14"/>
      <c r="D269" s="14"/>
      <c r="E269" s="14"/>
      <c r="F269" s="14"/>
      <c r="G269" s="14"/>
      <c r="H269" s="14"/>
      <c r="I269" s="14"/>
      <c r="J269" s="14"/>
      <c r="K269" s="14"/>
      <c r="L269" s="14"/>
      <c r="M269" s="14"/>
      <c r="N269" s="14"/>
      <c r="O269" s="14"/>
      <c r="P269" s="14"/>
      <c r="Q269" s="14"/>
      <c r="R269" s="14"/>
      <c r="S269" s="14"/>
      <c r="T269" s="14"/>
      <c r="U269" s="14"/>
      <c r="V269" s="14"/>
      <c r="W269" s="14"/>
      <c r="X269" s="14"/>
      <c r="Y269" s="14"/>
      <c r="Z269" s="14"/>
    </row>
    <row r="270" spans="1:26" ht="13" x14ac:dyDescent="0.15">
      <c r="A270" s="14"/>
      <c r="B270" s="14"/>
      <c r="C270" s="14"/>
      <c r="D270" s="14"/>
      <c r="E270" s="14"/>
      <c r="F270" s="14"/>
      <c r="G270" s="14"/>
      <c r="H270" s="14"/>
      <c r="I270" s="14"/>
      <c r="J270" s="14"/>
      <c r="K270" s="14"/>
      <c r="L270" s="14"/>
      <c r="M270" s="14"/>
      <c r="N270" s="14"/>
      <c r="O270" s="14"/>
      <c r="P270" s="14"/>
      <c r="Q270" s="14"/>
      <c r="R270" s="14"/>
      <c r="S270" s="14"/>
      <c r="T270" s="14"/>
      <c r="U270" s="14"/>
      <c r="V270" s="14"/>
      <c r="W270" s="14"/>
      <c r="X270" s="14"/>
      <c r="Y270" s="14"/>
      <c r="Z270" s="14"/>
    </row>
    <row r="271" spans="1:26" ht="13" x14ac:dyDescent="0.15">
      <c r="A271" s="14"/>
      <c r="B271" s="14"/>
      <c r="C271" s="14"/>
      <c r="D271" s="14"/>
      <c r="E271" s="14"/>
      <c r="F271" s="14"/>
      <c r="G271" s="14"/>
      <c r="H271" s="14"/>
      <c r="I271" s="14"/>
      <c r="J271" s="14"/>
      <c r="K271" s="14"/>
      <c r="L271" s="14"/>
      <c r="M271" s="14"/>
      <c r="N271" s="14"/>
      <c r="O271" s="14"/>
      <c r="P271" s="14"/>
      <c r="Q271" s="14"/>
      <c r="R271" s="14"/>
      <c r="S271" s="14"/>
      <c r="T271" s="14"/>
      <c r="U271" s="14"/>
      <c r="V271" s="14"/>
      <c r="W271" s="14"/>
      <c r="X271" s="14"/>
      <c r="Y271" s="14"/>
      <c r="Z271" s="14"/>
    </row>
    <row r="272" spans="1:26" ht="13" x14ac:dyDescent="0.15">
      <c r="A272" s="14"/>
      <c r="B272" s="14"/>
      <c r="C272" s="14"/>
      <c r="D272" s="14"/>
      <c r="E272" s="14"/>
      <c r="F272" s="14"/>
      <c r="G272" s="14"/>
      <c r="H272" s="14"/>
      <c r="I272" s="14"/>
      <c r="J272" s="14"/>
      <c r="K272" s="14"/>
      <c r="L272" s="14"/>
      <c r="M272" s="14"/>
      <c r="N272" s="14"/>
      <c r="O272" s="14"/>
      <c r="P272" s="14"/>
      <c r="Q272" s="14"/>
      <c r="R272" s="14"/>
      <c r="S272" s="14"/>
      <c r="T272" s="14"/>
      <c r="U272" s="14"/>
      <c r="V272" s="14"/>
      <c r="W272" s="14"/>
      <c r="X272" s="14"/>
      <c r="Y272" s="14"/>
      <c r="Z272" s="14"/>
    </row>
    <row r="273" spans="1:26" ht="13" x14ac:dyDescent="0.15">
      <c r="A273" s="14"/>
      <c r="B273" s="14"/>
      <c r="C273" s="14"/>
      <c r="D273" s="14"/>
      <c r="E273" s="14"/>
      <c r="F273" s="14"/>
      <c r="G273" s="14"/>
      <c r="H273" s="14"/>
      <c r="I273" s="14"/>
      <c r="J273" s="14"/>
      <c r="K273" s="14"/>
      <c r="L273" s="14"/>
      <c r="M273" s="14"/>
      <c r="N273" s="14"/>
      <c r="O273" s="14"/>
      <c r="P273" s="14"/>
      <c r="Q273" s="14"/>
      <c r="R273" s="14"/>
      <c r="S273" s="14"/>
      <c r="T273" s="14"/>
      <c r="U273" s="14"/>
      <c r="V273" s="14"/>
      <c r="W273" s="14"/>
      <c r="X273" s="14"/>
      <c r="Y273" s="14"/>
      <c r="Z273" s="14"/>
    </row>
    <row r="274" spans="1:26" ht="13" x14ac:dyDescent="0.15">
      <c r="A274" s="14"/>
      <c r="B274" s="14"/>
      <c r="C274" s="14"/>
      <c r="D274" s="14"/>
      <c r="E274" s="14"/>
      <c r="F274" s="14"/>
      <c r="G274" s="14"/>
      <c r="H274" s="14"/>
      <c r="I274" s="14"/>
      <c r="J274" s="14"/>
      <c r="K274" s="14"/>
      <c r="L274" s="14"/>
      <c r="M274" s="14"/>
      <c r="N274" s="14"/>
      <c r="O274" s="14"/>
      <c r="P274" s="14"/>
      <c r="Q274" s="14"/>
      <c r="R274" s="14"/>
      <c r="S274" s="14"/>
      <c r="T274" s="14"/>
      <c r="U274" s="14"/>
      <c r="V274" s="14"/>
      <c r="W274" s="14"/>
      <c r="X274" s="14"/>
      <c r="Y274" s="14"/>
      <c r="Z274" s="14"/>
    </row>
    <row r="275" spans="1:26" ht="13" x14ac:dyDescent="0.15">
      <c r="A275" s="14"/>
      <c r="B275" s="14"/>
      <c r="C275" s="14"/>
      <c r="D275" s="14"/>
      <c r="E275" s="14"/>
      <c r="F275" s="14"/>
      <c r="G275" s="14"/>
      <c r="H275" s="14"/>
      <c r="I275" s="14"/>
      <c r="J275" s="14"/>
      <c r="K275" s="14"/>
      <c r="L275" s="14"/>
      <c r="M275" s="14"/>
      <c r="N275" s="14"/>
      <c r="O275" s="14"/>
      <c r="P275" s="14"/>
      <c r="Q275" s="14"/>
      <c r="R275" s="14"/>
      <c r="S275" s="14"/>
      <c r="T275" s="14"/>
      <c r="U275" s="14"/>
      <c r="V275" s="14"/>
      <c r="W275" s="14"/>
      <c r="X275" s="14"/>
      <c r="Y275" s="14"/>
      <c r="Z275" s="14"/>
    </row>
    <row r="276" spans="1:26" ht="13" x14ac:dyDescent="0.15">
      <c r="A276" s="14"/>
      <c r="B276" s="14"/>
      <c r="C276" s="14"/>
      <c r="D276" s="14"/>
      <c r="E276" s="14"/>
      <c r="F276" s="14"/>
      <c r="G276" s="14"/>
      <c r="H276" s="14"/>
      <c r="I276" s="14"/>
      <c r="J276" s="14"/>
      <c r="K276" s="14"/>
      <c r="L276" s="14"/>
      <c r="M276" s="14"/>
      <c r="N276" s="14"/>
      <c r="O276" s="14"/>
      <c r="P276" s="14"/>
      <c r="Q276" s="14"/>
      <c r="R276" s="14"/>
      <c r="S276" s="14"/>
      <c r="T276" s="14"/>
      <c r="U276" s="14"/>
      <c r="V276" s="14"/>
      <c r="W276" s="14"/>
      <c r="X276" s="14"/>
      <c r="Y276" s="14"/>
      <c r="Z276" s="14"/>
    </row>
    <row r="277" spans="1:26" ht="13" x14ac:dyDescent="0.15">
      <c r="A277" s="14"/>
      <c r="B277" s="14"/>
      <c r="C277" s="14"/>
      <c r="D277" s="14"/>
      <c r="E277" s="14"/>
      <c r="F277" s="14"/>
      <c r="G277" s="14"/>
      <c r="H277" s="14"/>
      <c r="I277" s="14"/>
      <c r="J277" s="14"/>
      <c r="K277" s="14"/>
      <c r="L277" s="14"/>
      <c r="M277" s="14"/>
      <c r="N277" s="14"/>
      <c r="O277" s="14"/>
      <c r="P277" s="14"/>
      <c r="Q277" s="14"/>
      <c r="R277" s="14"/>
      <c r="S277" s="14"/>
      <c r="T277" s="14"/>
      <c r="U277" s="14"/>
      <c r="V277" s="14"/>
      <c r="W277" s="14"/>
      <c r="X277" s="14"/>
      <c r="Y277" s="14"/>
      <c r="Z277" s="14"/>
    </row>
    <row r="278" spans="1:26" ht="13" x14ac:dyDescent="0.15">
      <c r="A278" s="14"/>
      <c r="B278" s="14"/>
      <c r="C278" s="14"/>
      <c r="D278" s="14"/>
      <c r="E278" s="14"/>
      <c r="F278" s="14"/>
      <c r="G278" s="14"/>
      <c r="H278" s="14"/>
      <c r="I278" s="14"/>
      <c r="J278" s="14"/>
      <c r="K278" s="14"/>
      <c r="L278" s="14"/>
      <c r="M278" s="14"/>
      <c r="N278" s="14"/>
      <c r="O278" s="14"/>
      <c r="P278" s="14"/>
      <c r="Q278" s="14"/>
      <c r="R278" s="14"/>
      <c r="S278" s="14"/>
      <c r="T278" s="14"/>
      <c r="U278" s="14"/>
      <c r="V278" s="14"/>
      <c r="W278" s="14"/>
      <c r="X278" s="14"/>
      <c r="Y278" s="14"/>
      <c r="Z278" s="14"/>
    </row>
    <row r="279" spans="1:26" ht="13" x14ac:dyDescent="0.15">
      <c r="A279" s="14"/>
      <c r="B279" s="14"/>
      <c r="C279" s="14"/>
      <c r="D279" s="14"/>
      <c r="E279" s="14"/>
      <c r="F279" s="14"/>
      <c r="G279" s="14"/>
      <c r="H279" s="14"/>
      <c r="I279" s="14"/>
      <c r="J279" s="14"/>
      <c r="K279" s="14"/>
      <c r="L279" s="14"/>
      <c r="M279" s="14"/>
      <c r="N279" s="14"/>
      <c r="O279" s="14"/>
      <c r="P279" s="14"/>
      <c r="Q279" s="14"/>
      <c r="R279" s="14"/>
      <c r="S279" s="14"/>
      <c r="T279" s="14"/>
      <c r="U279" s="14"/>
      <c r="V279" s="14"/>
      <c r="W279" s="14"/>
      <c r="X279" s="14"/>
      <c r="Y279" s="14"/>
      <c r="Z279" s="14"/>
    </row>
    <row r="280" spans="1:26" ht="13" x14ac:dyDescent="0.15">
      <c r="A280" s="14"/>
      <c r="B280" s="14"/>
      <c r="C280" s="14"/>
      <c r="D280" s="14"/>
      <c r="E280" s="14"/>
      <c r="F280" s="14"/>
      <c r="G280" s="14"/>
      <c r="H280" s="14"/>
      <c r="I280" s="14"/>
      <c r="J280" s="14"/>
      <c r="K280" s="14"/>
      <c r="L280" s="14"/>
      <c r="M280" s="14"/>
      <c r="N280" s="14"/>
      <c r="O280" s="14"/>
      <c r="P280" s="14"/>
      <c r="Q280" s="14"/>
      <c r="R280" s="14"/>
      <c r="S280" s="14"/>
      <c r="T280" s="14"/>
      <c r="U280" s="14"/>
      <c r="V280" s="14"/>
      <c r="W280" s="14"/>
      <c r="X280" s="14"/>
      <c r="Y280" s="14"/>
      <c r="Z280" s="14"/>
    </row>
    <row r="281" spans="1:26" ht="13" x14ac:dyDescent="0.15">
      <c r="A281" s="14"/>
      <c r="B281" s="14"/>
      <c r="C281" s="14"/>
      <c r="D281" s="14"/>
      <c r="E281" s="14"/>
      <c r="F281" s="14"/>
      <c r="G281" s="14"/>
      <c r="H281" s="14"/>
      <c r="I281" s="14"/>
      <c r="J281" s="14"/>
      <c r="K281" s="14"/>
      <c r="L281" s="14"/>
      <c r="M281" s="14"/>
      <c r="N281" s="14"/>
      <c r="O281" s="14"/>
      <c r="P281" s="14"/>
      <c r="Q281" s="14"/>
      <c r="R281" s="14"/>
      <c r="S281" s="14"/>
      <c r="T281" s="14"/>
      <c r="U281" s="14"/>
      <c r="V281" s="14"/>
      <c r="W281" s="14"/>
      <c r="X281" s="14"/>
      <c r="Y281" s="14"/>
      <c r="Z281" s="14"/>
    </row>
    <row r="282" spans="1:26" ht="13" x14ac:dyDescent="0.15">
      <c r="A282" s="14"/>
      <c r="B282" s="14"/>
      <c r="C282" s="14"/>
      <c r="D282" s="14"/>
      <c r="E282" s="14"/>
      <c r="F282" s="14"/>
      <c r="G282" s="14"/>
      <c r="H282" s="14"/>
      <c r="I282" s="14"/>
      <c r="J282" s="14"/>
      <c r="K282" s="14"/>
      <c r="L282" s="14"/>
      <c r="M282" s="14"/>
      <c r="N282" s="14"/>
      <c r="O282" s="14"/>
      <c r="P282" s="14"/>
      <c r="Q282" s="14"/>
      <c r="R282" s="14"/>
      <c r="S282" s="14"/>
      <c r="T282" s="14"/>
      <c r="U282" s="14"/>
      <c r="V282" s="14"/>
      <c r="W282" s="14"/>
      <c r="X282" s="14"/>
      <c r="Y282" s="14"/>
      <c r="Z282" s="14"/>
    </row>
    <row r="283" spans="1:26" ht="13" x14ac:dyDescent="0.15">
      <c r="A283" s="14"/>
      <c r="B283" s="14"/>
      <c r="C283" s="14"/>
      <c r="D283" s="14"/>
      <c r="E283" s="14"/>
      <c r="F283" s="14"/>
      <c r="G283" s="14"/>
      <c r="H283" s="14"/>
      <c r="I283" s="14"/>
      <c r="J283" s="14"/>
      <c r="K283" s="14"/>
      <c r="L283" s="14"/>
      <c r="M283" s="14"/>
      <c r="N283" s="14"/>
      <c r="O283" s="14"/>
      <c r="P283" s="14"/>
      <c r="Q283" s="14"/>
      <c r="R283" s="14"/>
      <c r="S283" s="14"/>
      <c r="T283" s="14"/>
      <c r="U283" s="14"/>
      <c r="V283" s="14"/>
      <c r="W283" s="14"/>
      <c r="X283" s="14"/>
      <c r="Y283" s="14"/>
      <c r="Z283" s="14"/>
    </row>
    <row r="284" spans="1:26" ht="13" x14ac:dyDescent="0.15">
      <c r="A284" s="14"/>
      <c r="B284" s="14"/>
      <c r="C284" s="14"/>
      <c r="D284" s="14"/>
      <c r="E284" s="14"/>
      <c r="F284" s="14"/>
      <c r="G284" s="14"/>
      <c r="H284" s="14"/>
      <c r="I284" s="14"/>
      <c r="J284" s="14"/>
      <c r="K284" s="14"/>
      <c r="L284" s="14"/>
      <c r="M284" s="14"/>
      <c r="N284" s="14"/>
      <c r="O284" s="14"/>
      <c r="P284" s="14"/>
      <c r="Q284" s="14"/>
      <c r="R284" s="14"/>
      <c r="S284" s="14"/>
      <c r="T284" s="14"/>
      <c r="U284" s="14"/>
      <c r="V284" s="14"/>
      <c r="W284" s="14"/>
      <c r="X284" s="14"/>
      <c r="Y284" s="14"/>
      <c r="Z284" s="14"/>
    </row>
    <row r="285" spans="1:26" ht="13" x14ac:dyDescent="0.15">
      <c r="A285" s="14"/>
      <c r="B285" s="14"/>
      <c r="C285" s="14"/>
      <c r="D285" s="14"/>
      <c r="E285" s="14"/>
      <c r="F285" s="14"/>
      <c r="G285" s="14"/>
      <c r="H285" s="14"/>
      <c r="I285" s="14"/>
      <c r="J285" s="14"/>
      <c r="K285" s="14"/>
      <c r="L285" s="14"/>
      <c r="M285" s="14"/>
      <c r="N285" s="14"/>
      <c r="O285" s="14"/>
      <c r="P285" s="14"/>
      <c r="Q285" s="14"/>
      <c r="R285" s="14"/>
      <c r="S285" s="14"/>
      <c r="T285" s="14"/>
      <c r="U285" s="14"/>
      <c r="V285" s="14"/>
      <c r="W285" s="14"/>
      <c r="X285" s="14"/>
      <c r="Y285" s="14"/>
      <c r="Z285" s="14"/>
    </row>
    <row r="286" spans="1:26" ht="13" x14ac:dyDescent="0.15">
      <c r="A286" s="14"/>
      <c r="B286" s="14"/>
      <c r="C286" s="14"/>
      <c r="D286" s="14"/>
      <c r="E286" s="14"/>
      <c r="F286" s="14"/>
      <c r="G286" s="14"/>
      <c r="H286" s="14"/>
      <c r="I286" s="14"/>
      <c r="J286" s="14"/>
      <c r="K286" s="14"/>
      <c r="L286" s="14"/>
      <c r="M286" s="14"/>
      <c r="N286" s="14"/>
      <c r="O286" s="14"/>
      <c r="P286" s="14"/>
      <c r="Q286" s="14"/>
      <c r="R286" s="14"/>
      <c r="S286" s="14"/>
      <c r="T286" s="14"/>
      <c r="U286" s="14"/>
      <c r="V286" s="14"/>
      <c r="W286" s="14"/>
      <c r="X286" s="14"/>
      <c r="Y286" s="14"/>
      <c r="Z286" s="14"/>
    </row>
    <row r="287" spans="1:26" ht="13" x14ac:dyDescent="0.15">
      <c r="A287" s="14"/>
      <c r="B287" s="14"/>
      <c r="C287" s="14"/>
      <c r="D287" s="14"/>
      <c r="E287" s="14"/>
      <c r="F287" s="14"/>
      <c r="G287" s="14"/>
      <c r="H287" s="14"/>
      <c r="I287" s="14"/>
      <c r="J287" s="14"/>
      <c r="K287" s="14"/>
      <c r="L287" s="14"/>
      <c r="M287" s="14"/>
      <c r="N287" s="14"/>
      <c r="O287" s="14"/>
      <c r="P287" s="14"/>
      <c r="Q287" s="14"/>
      <c r="R287" s="14"/>
      <c r="S287" s="14"/>
      <c r="T287" s="14"/>
      <c r="U287" s="14"/>
      <c r="V287" s="14"/>
      <c r="W287" s="14"/>
      <c r="X287" s="14"/>
      <c r="Y287" s="14"/>
      <c r="Z287" s="14"/>
    </row>
    <row r="288" spans="1:26" ht="13" x14ac:dyDescent="0.15">
      <c r="A288" s="14"/>
      <c r="B288" s="14"/>
      <c r="C288" s="14"/>
      <c r="D288" s="14"/>
      <c r="E288" s="14"/>
      <c r="F288" s="14"/>
      <c r="G288" s="14"/>
      <c r="H288" s="14"/>
      <c r="I288" s="14"/>
      <c r="J288" s="14"/>
      <c r="K288" s="14"/>
      <c r="L288" s="14"/>
      <c r="M288" s="14"/>
      <c r="N288" s="14"/>
      <c r="O288" s="14"/>
      <c r="P288" s="14"/>
      <c r="Q288" s="14"/>
      <c r="R288" s="14"/>
      <c r="S288" s="14"/>
      <c r="T288" s="14"/>
      <c r="U288" s="14"/>
      <c r="V288" s="14"/>
      <c r="W288" s="14"/>
      <c r="X288" s="14"/>
      <c r="Y288" s="14"/>
      <c r="Z288" s="14"/>
    </row>
    <row r="289" spans="1:26" ht="13" x14ac:dyDescent="0.15">
      <c r="A289" s="14"/>
      <c r="B289" s="14"/>
      <c r="C289" s="14"/>
      <c r="D289" s="14"/>
      <c r="E289" s="14"/>
      <c r="F289" s="14"/>
      <c r="G289" s="14"/>
      <c r="H289" s="14"/>
      <c r="I289" s="14"/>
      <c r="J289" s="14"/>
      <c r="K289" s="14"/>
      <c r="L289" s="14"/>
      <c r="M289" s="14"/>
      <c r="N289" s="14"/>
      <c r="O289" s="14"/>
      <c r="P289" s="14"/>
      <c r="Q289" s="14"/>
      <c r="R289" s="14"/>
      <c r="S289" s="14"/>
      <c r="T289" s="14"/>
      <c r="U289" s="14"/>
      <c r="V289" s="14"/>
      <c r="W289" s="14"/>
      <c r="X289" s="14"/>
      <c r="Y289" s="14"/>
      <c r="Z289" s="14"/>
    </row>
    <row r="290" spans="1:26" ht="13" x14ac:dyDescent="0.15">
      <c r="A290" s="14"/>
      <c r="B290" s="14"/>
      <c r="C290" s="14"/>
      <c r="D290" s="14"/>
      <c r="E290" s="14"/>
      <c r="F290" s="14"/>
      <c r="G290" s="14"/>
      <c r="H290" s="14"/>
      <c r="I290" s="14"/>
      <c r="J290" s="14"/>
      <c r="K290" s="14"/>
      <c r="L290" s="14"/>
      <c r="M290" s="14"/>
      <c r="N290" s="14"/>
      <c r="O290" s="14"/>
      <c r="P290" s="14"/>
      <c r="Q290" s="14"/>
      <c r="R290" s="14"/>
      <c r="S290" s="14"/>
      <c r="T290" s="14"/>
      <c r="U290" s="14"/>
      <c r="V290" s="14"/>
      <c r="W290" s="14"/>
      <c r="X290" s="14"/>
      <c r="Y290" s="14"/>
      <c r="Z290" s="14"/>
    </row>
    <row r="291" spans="1:26" ht="13" x14ac:dyDescent="0.15">
      <c r="A291" s="14"/>
      <c r="B291" s="14"/>
      <c r="C291" s="14"/>
      <c r="D291" s="14"/>
      <c r="E291" s="14"/>
      <c r="F291" s="14"/>
      <c r="G291" s="14"/>
      <c r="H291" s="14"/>
      <c r="I291" s="14"/>
      <c r="J291" s="14"/>
      <c r="K291" s="14"/>
      <c r="L291" s="14"/>
      <c r="M291" s="14"/>
      <c r="N291" s="14"/>
      <c r="O291" s="14"/>
      <c r="P291" s="14"/>
      <c r="Q291" s="14"/>
      <c r="R291" s="14"/>
      <c r="S291" s="14"/>
      <c r="T291" s="14"/>
      <c r="U291" s="14"/>
      <c r="V291" s="14"/>
      <c r="W291" s="14"/>
      <c r="X291" s="14"/>
      <c r="Y291" s="14"/>
      <c r="Z291" s="14"/>
    </row>
    <row r="292" spans="1:26" ht="13" x14ac:dyDescent="0.15">
      <c r="A292" s="14"/>
      <c r="B292" s="14"/>
      <c r="C292" s="14"/>
      <c r="D292" s="14"/>
      <c r="E292" s="14"/>
      <c r="F292" s="14"/>
      <c r="G292" s="14"/>
      <c r="H292" s="14"/>
      <c r="I292" s="14"/>
      <c r="J292" s="14"/>
      <c r="K292" s="14"/>
      <c r="L292" s="14"/>
      <c r="M292" s="14"/>
      <c r="N292" s="14"/>
      <c r="O292" s="14"/>
      <c r="P292" s="14"/>
      <c r="Q292" s="14"/>
      <c r="R292" s="14"/>
      <c r="S292" s="14"/>
      <c r="T292" s="14"/>
      <c r="U292" s="14"/>
      <c r="V292" s="14"/>
      <c r="W292" s="14"/>
      <c r="X292" s="14"/>
      <c r="Y292" s="14"/>
      <c r="Z292" s="14"/>
    </row>
    <row r="293" spans="1:26" ht="13" x14ac:dyDescent="0.15">
      <c r="A293" s="14"/>
      <c r="B293" s="14"/>
      <c r="C293" s="14"/>
      <c r="D293" s="14"/>
      <c r="E293" s="14"/>
      <c r="F293" s="14"/>
      <c r="G293" s="14"/>
      <c r="H293" s="14"/>
      <c r="I293" s="14"/>
      <c r="J293" s="14"/>
      <c r="K293" s="14"/>
      <c r="L293" s="14"/>
      <c r="M293" s="14"/>
      <c r="N293" s="14"/>
      <c r="O293" s="14"/>
      <c r="P293" s="14"/>
      <c r="Q293" s="14"/>
      <c r="R293" s="14"/>
      <c r="S293" s="14"/>
      <c r="T293" s="14"/>
      <c r="U293" s="14"/>
      <c r="V293" s="14"/>
      <c r="W293" s="14"/>
      <c r="X293" s="14"/>
      <c r="Y293" s="14"/>
      <c r="Z293" s="14"/>
    </row>
    <row r="294" spans="1:26" ht="13" x14ac:dyDescent="0.15">
      <c r="A294" s="14"/>
      <c r="B294" s="14"/>
      <c r="C294" s="14"/>
      <c r="D294" s="14"/>
      <c r="E294" s="14"/>
      <c r="F294" s="14"/>
      <c r="G294" s="14"/>
      <c r="H294" s="14"/>
      <c r="I294" s="14"/>
      <c r="J294" s="14"/>
      <c r="K294" s="14"/>
      <c r="L294" s="14"/>
      <c r="M294" s="14"/>
      <c r="N294" s="14"/>
      <c r="O294" s="14"/>
      <c r="P294" s="14"/>
      <c r="Q294" s="14"/>
      <c r="R294" s="14"/>
      <c r="S294" s="14"/>
      <c r="T294" s="14"/>
      <c r="U294" s="14"/>
      <c r="V294" s="14"/>
      <c r="W294" s="14"/>
      <c r="X294" s="14"/>
      <c r="Y294" s="14"/>
      <c r="Z294" s="14"/>
    </row>
    <row r="295" spans="1:26" ht="13" x14ac:dyDescent="0.15">
      <c r="A295" s="14"/>
      <c r="B295" s="14"/>
      <c r="C295" s="14"/>
      <c r="D295" s="14"/>
      <c r="E295" s="14"/>
      <c r="F295" s="14"/>
      <c r="G295" s="14"/>
      <c r="H295" s="14"/>
      <c r="I295" s="14"/>
      <c r="J295" s="14"/>
      <c r="K295" s="14"/>
      <c r="L295" s="14"/>
      <c r="M295" s="14"/>
      <c r="N295" s="14"/>
      <c r="O295" s="14"/>
      <c r="P295" s="14"/>
      <c r="Q295" s="14"/>
      <c r="R295" s="14"/>
      <c r="S295" s="14"/>
      <c r="T295" s="14"/>
      <c r="U295" s="14"/>
      <c r="V295" s="14"/>
      <c r="W295" s="14"/>
      <c r="X295" s="14"/>
      <c r="Y295" s="14"/>
      <c r="Z295" s="14"/>
    </row>
    <row r="296" spans="1:26" ht="13" x14ac:dyDescent="0.15">
      <c r="A296" s="14"/>
      <c r="B296" s="14"/>
      <c r="C296" s="14"/>
      <c r="D296" s="14"/>
      <c r="E296" s="14"/>
      <c r="F296" s="14"/>
      <c r="G296" s="14"/>
      <c r="H296" s="14"/>
      <c r="I296" s="14"/>
      <c r="J296" s="14"/>
      <c r="K296" s="14"/>
      <c r="L296" s="14"/>
      <c r="M296" s="14"/>
      <c r="N296" s="14"/>
      <c r="O296" s="14"/>
      <c r="P296" s="14"/>
      <c r="Q296" s="14"/>
      <c r="R296" s="14"/>
      <c r="S296" s="14"/>
      <c r="T296" s="14"/>
      <c r="U296" s="14"/>
      <c r="V296" s="14"/>
      <c r="W296" s="14"/>
      <c r="X296" s="14"/>
      <c r="Y296" s="14"/>
      <c r="Z296" s="14"/>
    </row>
    <row r="297" spans="1:26" ht="13" x14ac:dyDescent="0.15">
      <c r="A297" s="14"/>
      <c r="B297" s="14"/>
      <c r="C297" s="14"/>
      <c r="D297" s="14"/>
      <c r="E297" s="14"/>
      <c r="F297" s="14"/>
      <c r="G297" s="14"/>
      <c r="H297" s="14"/>
      <c r="I297" s="14"/>
      <c r="J297" s="14"/>
      <c r="K297" s="14"/>
      <c r="L297" s="14"/>
      <c r="M297" s="14"/>
      <c r="N297" s="14"/>
      <c r="O297" s="14"/>
      <c r="P297" s="14"/>
      <c r="Q297" s="14"/>
      <c r="R297" s="14"/>
      <c r="S297" s="14"/>
      <c r="T297" s="14"/>
      <c r="U297" s="14"/>
      <c r="V297" s="14"/>
      <c r="W297" s="14"/>
      <c r="X297" s="14"/>
      <c r="Y297" s="14"/>
      <c r="Z297" s="14"/>
    </row>
    <row r="298" spans="1:26" ht="13" x14ac:dyDescent="0.15">
      <c r="A298" s="14"/>
      <c r="B298" s="14"/>
      <c r="C298" s="14"/>
      <c r="D298" s="14"/>
      <c r="E298" s="14"/>
      <c r="F298" s="14"/>
      <c r="G298" s="14"/>
      <c r="H298" s="14"/>
      <c r="I298" s="14"/>
      <c r="J298" s="14"/>
      <c r="K298" s="14"/>
      <c r="L298" s="14"/>
      <c r="M298" s="14"/>
      <c r="N298" s="14"/>
      <c r="O298" s="14"/>
      <c r="P298" s="14"/>
      <c r="Q298" s="14"/>
      <c r="R298" s="14"/>
      <c r="S298" s="14"/>
      <c r="T298" s="14"/>
      <c r="U298" s="14"/>
      <c r="V298" s="14"/>
      <c r="W298" s="14"/>
      <c r="X298" s="14"/>
      <c r="Y298" s="14"/>
      <c r="Z298" s="14"/>
    </row>
    <row r="299" spans="1:26" ht="13" x14ac:dyDescent="0.15">
      <c r="A299" s="14"/>
      <c r="B299" s="14"/>
      <c r="C299" s="14"/>
      <c r="D299" s="14"/>
      <c r="E299" s="14"/>
      <c r="F299" s="14"/>
      <c r="G299" s="14"/>
      <c r="H299" s="14"/>
      <c r="I299" s="14"/>
      <c r="J299" s="14"/>
      <c r="K299" s="14"/>
      <c r="L299" s="14"/>
      <c r="M299" s="14"/>
      <c r="N299" s="14"/>
      <c r="O299" s="14"/>
      <c r="P299" s="14"/>
      <c r="Q299" s="14"/>
      <c r="R299" s="14"/>
      <c r="S299" s="14"/>
      <c r="T299" s="14"/>
      <c r="U299" s="14"/>
      <c r="V299" s="14"/>
      <c r="W299" s="14"/>
      <c r="X299" s="14"/>
      <c r="Y299" s="14"/>
      <c r="Z299" s="14"/>
    </row>
    <row r="300" spans="1:26" ht="13" x14ac:dyDescent="0.15">
      <c r="A300" s="14"/>
      <c r="B300" s="14"/>
      <c r="C300" s="14"/>
      <c r="D300" s="14"/>
      <c r="E300" s="14"/>
      <c r="F300" s="14"/>
      <c r="G300" s="14"/>
      <c r="H300" s="14"/>
      <c r="I300" s="14"/>
      <c r="J300" s="14"/>
      <c r="K300" s="14"/>
      <c r="L300" s="14"/>
      <c r="M300" s="14"/>
      <c r="N300" s="14"/>
      <c r="O300" s="14"/>
      <c r="P300" s="14"/>
      <c r="Q300" s="14"/>
      <c r="R300" s="14"/>
      <c r="S300" s="14"/>
      <c r="T300" s="14"/>
      <c r="U300" s="14"/>
      <c r="V300" s="14"/>
      <c r="W300" s="14"/>
      <c r="X300" s="14"/>
      <c r="Y300" s="14"/>
      <c r="Z300" s="14"/>
    </row>
    <row r="301" spans="1:26" ht="13" x14ac:dyDescent="0.15">
      <c r="A301" s="14"/>
      <c r="B301" s="14"/>
      <c r="C301" s="14"/>
      <c r="D301" s="14"/>
      <c r="E301" s="14"/>
      <c r="F301" s="14"/>
      <c r="G301" s="14"/>
      <c r="H301" s="14"/>
      <c r="I301" s="14"/>
      <c r="J301" s="14"/>
      <c r="K301" s="14"/>
      <c r="L301" s="14"/>
      <c r="M301" s="14"/>
      <c r="N301" s="14"/>
      <c r="O301" s="14"/>
      <c r="P301" s="14"/>
      <c r="Q301" s="14"/>
      <c r="R301" s="14"/>
      <c r="S301" s="14"/>
      <c r="T301" s="14"/>
      <c r="U301" s="14"/>
      <c r="V301" s="14"/>
      <c r="W301" s="14"/>
      <c r="X301" s="14"/>
      <c r="Y301" s="14"/>
      <c r="Z301" s="14"/>
    </row>
    <row r="302" spans="1:26" ht="13" x14ac:dyDescent="0.15">
      <c r="A302" s="14"/>
      <c r="B302" s="14"/>
      <c r="C302" s="14"/>
      <c r="D302" s="14"/>
      <c r="E302" s="14"/>
      <c r="F302" s="14"/>
      <c r="G302" s="14"/>
      <c r="H302" s="14"/>
      <c r="I302" s="14"/>
      <c r="J302" s="14"/>
      <c r="K302" s="14"/>
      <c r="L302" s="14"/>
      <c r="M302" s="14"/>
      <c r="N302" s="14"/>
      <c r="O302" s="14"/>
      <c r="P302" s="14"/>
      <c r="Q302" s="14"/>
      <c r="R302" s="14"/>
      <c r="S302" s="14"/>
      <c r="T302" s="14"/>
      <c r="U302" s="14"/>
      <c r="V302" s="14"/>
      <c r="W302" s="14"/>
      <c r="X302" s="14"/>
      <c r="Y302" s="14"/>
      <c r="Z302" s="14"/>
    </row>
    <row r="303" spans="1:26" ht="13" x14ac:dyDescent="0.15">
      <c r="A303" s="14"/>
      <c r="B303" s="14"/>
      <c r="C303" s="14"/>
      <c r="D303" s="14"/>
      <c r="E303" s="14"/>
      <c r="F303" s="14"/>
      <c r="G303" s="14"/>
      <c r="H303" s="14"/>
      <c r="I303" s="14"/>
      <c r="J303" s="14"/>
      <c r="K303" s="14"/>
      <c r="L303" s="14"/>
      <c r="M303" s="14"/>
      <c r="N303" s="14"/>
      <c r="O303" s="14"/>
      <c r="P303" s="14"/>
      <c r="Q303" s="14"/>
      <c r="R303" s="14"/>
      <c r="S303" s="14"/>
      <c r="T303" s="14"/>
      <c r="U303" s="14"/>
      <c r="V303" s="14"/>
      <c r="W303" s="14"/>
      <c r="X303" s="14"/>
      <c r="Y303" s="14"/>
      <c r="Z303" s="14"/>
    </row>
    <row r="304" spans="1:26" ht="13" x14ac:dyDescent="0.15">
      <c r="A304" s="14"/>
      <c r="B304" s="14"/>
      <c r="C304" s="14"/>
      <c r="D304" s="14"/>
      <c r="E304" s="14"/>
      <c r="F304" s="14"/>
      <c r="G304" s="14"/>
      <c r="H304" s="14"/>
      <c r="I304" s="14"/>
      <c r="J304" s="14"/>
      <c r="K304" s="14"/>
      <c r="L304" s="14"/>
      <c r="M304" s="14"/>
      <c r="N304" s="14"/>
      <c r="O304" s="14"/>
      <c r="P304" s="14"/>
      <c r="Q304" s="14"/>
      <c r="R304" s="14"/>
      <c r="S304" s="14"/>
      <c r="T304" s="14"/>
      <c r="U304" s="14"/>
      <c r="V304" s="14"/>
      <c r="W304" s="14"/>
      <c r="X304" s="14"/>
      <c r="Y304" s="14"/>
      <c r="Z304" s="14"/>
    </row>
    <row r="305" spans="1:26" ht="13" x14ac:dyDescent="0.15">
      <c r="A305" s="14"/>
      <c r="B305" s="14"/>
      <c r="C305" s="14"/>
      <c r="D305" s="14"/>
      <c r="E305" s="14"/>
      <c r="F305" s="14"/>
      <c r="G305" s="14"/>
      <c r="H305" s="14"/>
      <c r="I305" s="14"/>
      <c r="J305" s="14"/>
      <c r="K305" s="14"/>
      <c r="L305" s="14"/>
      <c r="M305" s="14"/>
      <c r="N305" s="14"/>
      <c r="O305" s="14"/>
      <c r="P305" s="14"/>
      <c r="Q305" s="14"/>
      <c r="R305" s="14"/>
      <c r="S305" s="14"/>
      <c r="T305" s="14"/>
      <c r="U305" s="14"/>
      <c r="V305" s="14"/>
      <c r="W305" s="14"/>
      <c r="X305" s="14"/>
      <c r="Y305" s="14"/>
      <c r="Z305" s="14"/>
    </row>
    <row r="306" spans="1:26" ht="13" x14ac:dyDescent="0.15">
      <c r="A306" s="14"/>
      <c r="B306" s="14"/>
      <c r="C306" s="14"/>
      <c r="D306" s="14"/>
      <c r="E306" s="14"/>
      <c r="F306" s="14"/>
      <c r="G306" s="14"/>
      <c r="H306" s="14"/>
      <c r="I306" s="14"/>
      <c r="J306" s="14"/>
      <c r="K306" s="14"/>
      <c r="L306" s="14"/>
      <c r="M306" s="14"/>
      <c r="N306" s="14"/>
      <c r="O306" s="14"/>
      <c r="P306" s="14"/>
      <c r="Q306" s="14"/>
      <c r="R306" s="14"/>
      <c r="S306" s="14"/>
      <c r="T306" s="14"/>
      <c r="U306" s="14"/>
      <c r="V306" s="14"/>
      <c r="W306" s="14"/>
      <c r="X306" s="14"/>
      <c r="Y306" s="14"/>
      <c r="Z306" s="14"/>
    </row>
    <row r="307" spans="1:26" ht="13" x14ac:dyDescent="0.15">
      <c r="A307" s="14"/>
      <c r="B307" s="14"/>
      <c r="C307" s="14"/>
      <c r="D307" s="14"/>
      <c r="E307" s="14"/>
      <c r="F307" s="14"/>
      <c r="G307" s="14"/>
      <c r="H307" s="14"/>
      <c r="I307" s="14"/>
      <c r="J307" s="14"/>
      <c r="K307" s="14"/>
      <c r="L307" s="14"/>
      <c r="M307" s="14"/>
      <c r="N307" s="14"/>
      <c r="O307" s="14"/>
      <c r="P307" s="14"/>
      <c r="Q307" s="14"/>
      <c r="R307" s="14"/>
      <c r="S307" s="14"/>
      <c r="T307" s="14"/>
      <c r="U307" s="14"/>
      <c r="V307" s="14"/>
      <c r="W307" s="14"/>
      <c r="X307" s="14"/>
      <c r="Y307" s="14"/>
      <c r="Z307" s="14"/>
    </row>
    <row r="308" spans="1:26" ht="13" x14ac:dyDescent="0.15">
      <c r="A308" s="14"/>
      <c r="B308" s="14"/>
      <c r="C308" s="14"/>
      <c r="D308" s="14"/>
      <c r="E308" s="14"/>
      <c r="F308" s="14"/>
      <c r="G308" s="14"/>
      <c r="H308" s="14"/>
      <c r="I308" s="14"/>
      <c r="J308" s="14"/>
      <c r="K308" s="14"/>
      <c r="L308" s="14"/>
      <c r="M308" s="14"/>
      <c r="N308" s="14"/>
      <c r="O308" s="14"/>
      <c r="P308" s="14"/>
      <c r="Q308" s="14"/>
      <c r="R308" s="14"/>
      <c r="S308" s="14"/>
      <c r="T308" s="14"/>
      <c r="U308" s="14"/>
      <c r="V308" s="14"/>
      <c r="W308" s="14"/>
      <c r="X308" s="14"/>
      <c r="Y308" s="14"/>
      <c r="Z308" s="14"/>
    </row>
    <row r="309" spans="1:26" ht="13" x14ac:dyDescent="0.15">
      <c r="A309" s="14"/>
      <c r="B309" s="14"/>
      <c r="C309" s="14"/>
      <c r="D309" s="14"/>
      <c r="E309" s="14"/>
      <c r="F309" s="14"/>
      <c r="G309" s="14"/>
      <c r="H309" s="14"/>
      <c r="I309" s="14"/>
      <c r="J309" s="14"/>
      <c r="K309" s="14"/>
      <c r="L309" s="14"/>
      <c r="M309" s="14"/>
      <c r="N309" s="14"/>
      <c r="O309" s="14"/>
      <c r="P309" s="14"/>
      <c r="Q309" s="14"/>
      <c r="R309" s="14"/>
      <c r="S309" s="14"/>
      <c r="T309" s="14"/>
      <c r="U309" s="14"/>
      <c r="V309" s="14"/>
      <c r="W309" s="14"/>
      <c r="X309" s="14"/>
      <c r="Y309" s="14"/>
      <c r="Z309" s="14"/>
    </row>
    <row r="310" spans="1:26" ht="13" x14ac:dyDescent="0.15">
      <c r="A310" s="14"/>
      <c r="B310" s="14"/>
      <c r="C310" s="14"/>
      <c r="D310" s="14"/>
      <c r="E310" s="14"/>
      <c r="F310" s="14"/>
      <c r="G310" s="14"/>
      <c r="H310" s="14"/>
      <c r="I310" s="14"/>
      <c r="J310" s="14"/>
      <c r="K310" s="14"/>
      <c r="L310" s="14"/>
      <c r="M310" s="14"/>
      <c r="N310" s="14"/>
      <c r="O310" s="14"/>
      <c r="P310" s="14"/>
      <c r="Q310" s="14"/>
      <c r="R310" s="14"/>
      <c r="S310" s="14"/>
      <c r="T310" s="14"/>
      <c r="U310" s="14"/>
      <c r="V310" s="14"/>
      <c r="W310" s="14"/>
      <c r="X310" s="14"/>
      <c r="Y310" s="14"/>
      <c r="Z310" s="14"/>
    </row>
    <row r="311" spans="1:26" ht="13" x14ac:dyDescent="0.15">
      <c r="A311" s="14"/>
      <c r="B311" s="14"/>
      <c r="C311" s="14"/>
      <c r="D311" s="14"/>
      <c r="E311" s="14"/>
      <c r="F311" s="14"/>
      <c r="G311" s="14"/>
      <c r="H311" s="14"/>
      <c r="I311" s="14"/>
      <c r="J311" s="14"/>
      <c r="K311" s="14"/>
      <c r="L311" s="14"/>
      <c r="M311" s="14"/>
      <c r="N311" s="14"/>
      <c r="O311" s="14"/>
      <c r="P311" s="14"/>
      <c r="Q311" s="14"/>
      <c r="R311" s="14"/>
      <c r="S311" s="14"/>
      <c r="T311" s="14"/>
      <c r="U311" s="14"/>
      <c r="V311" s="14"/>
      <c r="W311" s="14"/>
      <c r="X311" s="14"/>
      <c r="Y311" s="14"/>
      <c r="Z311" s="14"/>
    </row>
    <row r="312" spans="1:26" ht="13" x14ac:dyDescent="0.15">
      <c r="A312" s="14"/>
      <c r="B312" s="14"/>
      <c r="C312" s="14"/>
      <c r="D312" s="14"/>
      <c r="E312" s="14"/>
      <c r="F312" s="14"/>
      <c r="G312" s="14"/>
      <c r="H312" s="14"/>
      <c r="I312" s="14"/>
      <c r="J312" s="14"/>
      <c r="K312" s="14"/>
      <c r="L312" s="14"/>
      <c r="M312" s="14"/>
      <c r="N312" s="14"/>
      <c r="O312" s="14"/>
      <c r="P312" s="14"/>
      <c r="Q312" s="14"/>
      <c r="R312" s="14"/>
      <c r="S312" s="14"/>
      <c r="T312" s="14"/>
      <c r="U312" s="14"/>
      <c r="V312" s="14"/>
      <c r="W312" s="14"/>
      <c r="X312" s="14"/>
      <c r="Y312" s="14"/>
      <c r="Z312" s="14"/>
    </row>
    <row r="313" spans="1:26" ht="13" x14ac:dyDescent="0.15">
      <c r="A313" s="14"/>
      <c r="B313" s="14"/>
      <c r="C313" s="14"/>
      <c r="D313" s="14"/>
      <c r="E313" s="14"/>
      <c r="F313" s="14"/>
      <c r="G313" s="14"/>
      <c r="H313" s="14"/>
      <c r="I313" s="14"/>
      <c r="J313" s="14"/>
      <c r="K313" s="14"/>
      <c r="L313" s="14"/>
      <c r="M313" s="14"/>
      <c r="N313" s="14"/>
      <c r="O313" s="14"/>
      <c r="P313" s="14"/>
      <c r="Q313" s="14"/>
      <c r="R313" s="14"/>
      <c r="S313" s="14"/>
      <c r="T313" s="14"/>
      <c r="U313" s="14"/>
      <c r="V313" s="14"/>
      <c r="W313" s="14"/>
      <c r="X313" s="14"/>
      <c r="Y313" s="14"/>
      <c r="Z313" s="14"/>
    </row>
    <row r="314" spans="1:26" ht="13" x14ac:dyDescent="0.15">
      <c r="A314" s="14"/>
      <c r="B314" s="14"/>
      <c r="C314" s="14"/>
      <c r="D314" s="14"/>
      <c r="E314" s="14"/>
      <c r="F314" s="14"/>
      <c r="G314" s="14"/>
      <c r="H314" s="14"/>
      <c r="I314" s="14"/>
      <c r="J314" s="14"/>
      <c r="K314" s="14"/>
      <c r="L314" s="14"/>
      <c r="M314" s="14"/>
      <c r="N314" s="14"/>
      <c r="O314" s="14"/>
      <c r="P314" s="14"/>
      <c r="Q314" s="14"/>
      <c r="R314" s="14"/>
      <c r="S314" s="14"/>
      <c r="T314" s="14"/>
      <c r="U314" s="14"/>
      <c r="V314" s="14"/>
      <c r="W314" s="14"/>
      <c r="X314" s="14"/>
      <c r="Y314" s="14"/>
      <c r="Z314" s="14"/>
    </row>
    <row r="315" spans="1:26" ht="13" x14ac:dyDescent="0.15">
      <c r="A315" s="14"/>
      <c r="B315" s="14"/>
      <c r="C315" s="14"/>
      <c r="D315" s="14"/>
      <c r="E315" s="14"/>
      <c r="F315" s="14"/>
      <c r="G315" s="14"/>
      <c r="H315" s="14"/>
      <c r="I315" s="14"/>
      <c r="J315" s="14"/>
      <c r="K315" s="14"/>
      <c r="L315" s="14"/>
      <c r="M315" s="14"/>
      <c r="N315" s="14"/>
      <c r="O315" s="14"/>
      <c r="P315" s="14"/>
      <c r="Q315" s="14"/>
      <c r="R315" s="14"/>
      <c r="S315" s="14"/>
      <c r="T315" s="14"/>
      <c r="U315" s="14"/>
      <c r="V315" s="14"/>
      <c r="W315" s="14"/>
      <c r="X315" s="14"/>
      <c r="Y315" s="14"/>
      <c r="Z315" s="14"/>
    </row>
    <row r="316" spans="1:26" ht="13" x14ac:dyDescent="0.15">
      <c r="A316" s="14"/>
      <c r="B316" s="14"/>
      <c r="C316" s="14"/>
      <c r="D316" s="14"/>
      <c r="E316" s="14"/>
      <c r="F316" s="14"/>
      <c r="G316" s="14"/>
      <c r="H316" s="14"/>
      <c r="I316" s="14"/>
      <c r="J316" s="14"/>
      <c r="K316" s="14"/>
      <c r="L316" s="14"/>
      <c r="M316" s="14"/>
      <c r="N316" s="14"/>
      <c r="O316" s="14"/>
      <c r="P316" s="14"/>
      <c r="Q316" s="14"/>
      <c r="R316" s="14"/>
      <c r="S316" s="14"/>
      <c r="T316" s="14"/>
      <c r="U316" s="14"/>
      <c r="V316" s="14"/>
      <c r="W316" s="14"/>
      <c r="X316" s="14"/>
      <c r="Y316" s="14"/>
      <c r="Z316" s="14"/>
    </row>
    <row r="317" spans="1:26" ht="13" x14ac:dyDescent="0.15">
      <c r="A317" s="14"/>
      <c r="B317" s="14"/>
      <c r="C317" s="14"/>
      <c r="D317" s="14"/>
      <c r="E317" s="14"/>
      <c r="F317" s="14"/>
      <c r="G317" s="14"/>
      <c r="H317" s="14"/>
      <c r="I317" s="14"/>
      <c r="J317" s="14"/>
      <c r="K317" s="14"/>
      <c r="L317" s="14"/>
      <c r="M317" s="14"/>
      <c r="N317" s="14"/>
      <c r="O317" s="14"/>
      <c r="P317" s="14"/>
      <c r="Q317" s="14"/>
      <c r="R317" s="14"/>
      <c r="S317" s="14"/>
      <c r="T317" s="14"/>
      <c r="U317" s="14"/>
      <c r="V317" s="14"/>
      <c r="W317" s="14"/>
      <c r="X317" s="14"/>
      <c r="Y317" s="14"/>
      <c r="Z317" s="14"/>
    </row>
    <row r="318" spans="1:26" ht="13" x14ac:dyDescent="0.15">
      <c r="A318" s="14"/>
      <c r="B318" s="14"/>
      <c r="C318" s="14"/>
      <c r="D318" s="14"/>
      <c r="E318" s="14"/>
      <c r="F318" s="14"/>
      <c r="G318" s="14"/>
      <c r="H318" s="14"/>
      <c r="I318" s="14"/>
      <c r="J318" s="14"/>
      <c r="K318" s="14"/>
      <c r="L318" s="14"/>
      <c r="M318" s="14"/>
      <c r="N318" s="14"/>
      <c r="O318" s="14"/>
      <c r="P318" s="14"/>
      <c r="Q318" s="14"/>
      <c r="R318" s="14"/>
      <c r="S318" s="14"/>
      <c r="T318" s="14"/>
      <c r="U318" s="14"/>
      <c r="V318" s="14"/>
      <c r="W318" s="14"/>
      <c r="X318" s="14"/>
      <c r="Y318" s="14"/>
      <c r="Z318" s="14"/>
    </row>
    <row r="319" spans="1:26" ht="13" x14ac:dyDescent="0.15">
      <c r="A319" s="14"/>
      <c r="B319" s="14"/>
      <c r="C319" s="14"/>
      <c r="D319" s="14"/>
      <c r="E319" s="14"/>
      <c r="F319" s="14"/>
      <c r="G319" s="14"/>
      <c r="H319" s="14"/>
      <c r="I319" s="14"/>
      <c r="J319" s="14"/>
      <c r="K319" s="14"/>
      <c r="L319" s="14"/>
      <c r="M319" s="14"/>
      <c r="N319" s="14"/>
      <c r="O319" s="14"/>
      <c r="P319" s="14"/>
      <c r="Q319" s="14"/>
      <c r="R319" s="14"/>
      <c r="S319" s="14"/>
      <c r="T319" s="14"/>
      <c r="U319" s="14"/>
      <c r="V319" s="14"/>
      <c r="W319" s="14"/>
      <c r="X319" s="14"/>
      <c r="Y319" s="14"/>
      <c r="Z319" s="14"/>
    </row>
    <row r="320" spans="1:26" ht="13" x14ac:dyDescent="0.15">
      <c r="A320" s="14"/>
      <c r="B320" s="14"/>
      <c r="C320" s="14"/>
      <c r="D320" s="14"/>
      <c r="E320" s="14"/>
      <c r="F320" s="14"/>
      <c r="G320" s="14"/>
      <c r="H320" s="14"/>
      <c r="I320" s="14"/>
      <c r="J320" s="14"/>
      <c r="K320" s="14"/>
      <c r="L320" s="14"/>
      <c r="M320" s="14"/>
      <c r="N320" s="14"/>
      <c r="O320" s="14"/>
      <c r="P320" s="14"/>
      <c r="Q320" s="14"/>
      <c r="R320" s="14"/>
      <c r="S320" s="14"/>
      <c r="T320" s="14"/>
      <c r="U320" s="14"/>
      <c r="V320" s="14"/>
      <c r="W320" s="14"/>
      <c r="X320" s="14"/>
      <c r="Y320" s="14"/>
      <c r="Z320" s="14"/>
    </row>
    <row r="321" spans="1:26" ht="13" x14ac:dyDescent="0.15">
      <c r="A321" s="14"/>
      <c r="B321" s="14"/>
      <c r="C321" s="14"/>
      <c r="D321" s="14"/>
      <c r="E321" s="14"/>
      <c r="F321" s="14"/>
      <c r="G321" s="14"/>
      <c r="H321" s="14"/>
      <c r="I321" s="14"/>
      <c r="J321" s="14"/>
      <c r="K321" s="14"/>
      <c r="L321" s="14"/>
      <c r="M321" s="14"/>
      <c r="N321" s="14"/>
      <c r="O321" s="14"/>
      <c r="P321" s="14"/>
      <c r="Q321" s="14"/>
      <c r="R321" s="14"/>
      <c r="S321" s="14"/>
      <c r="T321" s="14"/>
      <c r="U321" s="14"/>
      <c r="V321" s="14"/>
      <c r="W321" s="14"/>
      <c r="X321" s="14"/>
      <c r="Y321" s="14"/>
      <c r="Z321" s="14"/>
    </row>
    <row r="322" spans="1:26" ht="13" x14ac:dyDescent="0.15">
      <c r="A322" s="14"/>
      <c r="B322" s="14"/>
      <c r="C322" s="14"/>
      <c r="D322" s="14"/>
      <c r="E322" s="14"/>
      <c r="F322" s="14"/>
      <c r="G322" s="14"/>
      <c r="H322" s="14"/>
      <c r="I322" s="14"/>
      <c r="J322" s="14"/>
      <c r="K322" s="14"/>
      <c r="L322" s="14"/>
      <c r="M322" s="14"/>
      <c r="N322" s="14"/>
      <c r="O322" s="14"/>
      <c r="P322" s="14"/>
      <c r="Q322" s="14"/>
      <c r="R322" s="14"/>
      <c r="S322" s="14"/>
      <c r="T322" s="14"/>
      <c r="U322" s="14"/>
      <c r="V322" s="14"/>
      <c r="W322" s="14"/>
      <c r="X322" s="14"/>
      <c r="Y322" s="14"/>
      <c r="Z322" s="14"/>
    </row>
    <row r="323" spans="1:26" ht="13" x14ac:dyDescent="0.15">
      <c r="A323" s="14"/>
      <c r="B323" s="14"/>
      <c r="C323" s="14"/>
      <c r="D323" s="14"/>
      <c r="E323" s="14"/>
      <c r="F323" s="14"/>
      <c r="G323" s="14"/>
      <c r="H323" s="14"/>
      <c r="I323" s="14"/>
      <c r="J323" s="14"/>
      <c r="K323" s="14"/>
      <c r="L323" s="14"/>
      <c r="M323" s="14"/>
      <c r="N323" s="14"/>
      <c r="O323" s="14"/>
      <c r="P323" s="14"/>
      <c r="Q323" s="14"/>
      <c r="R323" s="14"/>
      <c r="S323" s="14"/>
      <c r="T323" s="14"/>
      <c r="U323" s="14"/>
      <c r="V323" s="14"/>
      <c r="W323" s="14"/>
      <c r="X323" s="14"/>
      <c r="Y323" s="14"/>
      <c r="Z323" s="14"/>
    </row>
    <row r="324" spans="1:26" ht="13" x14ac:dyDescent="0.15">
      <c r="A324" s="14"/>
      <c r="B324" s="14"/>
      <c r="C324" s="14"/>
      <c r="D324" s="14"/>
      <c r="E324" s="14"/>
      <c r="F324" s="14"/>
      <c r="G324" s="14"/>
      <c r="H324" s="14"/>
      <c r="I324" s="14"/>
      <c r="J324" s="14"/>
      <c r="K324" s="14"/>
      <c r="L324" s="14"/>
      <c r="M324" s="14"/>
      <c r="N324" s="14"/>
      <c r="O324" s="14"/>
      <c r="P324" s="14"/>
      <c r="Q324" s="14"/>
      <c r="R324" s="14"/>
      <c r="S324" s="14"/>
      <c r="T324" s="14"/>
      <c r="U324" s="14"/>
      <c r="V324" s="14"/>
      <c r="W324" s="14"/>
      <c r="X324" s="14"/>
      <c r="Y324" s="14"/>
      <c r="Z324" s="14"/>
    </row>
    <row r="325" spans="1:26" ht="13" x14ac:dyDescent="0.15">
      <c r="A325" s="14"/>
      <c r="B325" s="14"/>
      <c r="C325" s="14"/>
      <c r="D325" s="14"/>
      <c r="E325" s="14"/>
      <c r="F325" s="14"/>
      <c r="G325" s="14"/>
      <c r="H325" s="14"/>
      <c r="I325" s="14"/>
      <c r="J325" s="14"/>
      <c r="K325" s="14"/>
      <c r="L325" s="14"/>
      <c r="M325" s="14"/>
      <c r="N325" s="14"/>
      <c r="O325" s="14"/>
      <c r="P325" s="14"/>
      <c r="Q325" s="14"/>
      <c r="R325" s="14"/>
      <c r="S325" s="14"/>
      <c r="T325" s="14"/>
      <c r="U325" s="14"/>
      <c r="V325" s="14"/>
      <c r="W325" s="14"/>
      <c r="X325" s="14"/>
      <c r="Y325" s="14"/>
      <c r="Z325" s="14"/>
    </row>
    <row r="326" spans="1:26" ht="13" x14ac:dyDescent="0.15">
      <c r="A326" s="14"/>
      <c r="B326" s="14"/>
      <c r="C326" s="14"/>
      <c r="D326" s="14"/>
      <c r="E326" s="14"/>
      <c r="F326" s="14"/>
      <c r="G326" s="14"/>
      <c r="H326" s="14"/>
      <c r="I326" s="14"/>
      <c r="J326" s="14"/>
      <c r="K326" s="14"/>
      <c r="L326" s="14"/>
      <c r="M326" s="14"/>
      <c r="N326" s="14"/>
      <c r="O326" s="14"/>
      <c r="P326" s="14"/>
      <c r="Q326" s="14"/>
      <c r="R326" s="14"/>
      <c r="S326" s="14"/>
      <c r="T326" s="14"/>
      <c r="U326" s="14"/>
      <c r="V326" s="14"/>
      <c r="W326" s="14"/>
      <c r="X326" s="14"/>
      <c r="Y326" s="14"/>
      <c r="Z326" s="14"/>
    </row>
    <row r="327" spans="1:26" ht="13" x14ac:dyDescent="0.15">
      <c r="A327" s="14"/>
      <c r="B327" s="14"/>
      <c r="C327" s="14"/>
      <c r="D327" s="14"/>
      <c r="E327" s="14"/>
      <c r="F327" s="14"/>
      <c r="G327" s="14"/>
      <c r="H327" s="14"/>
      <c r="I327" s="14"/>
      <c r="J327" s="14"/>
      <c r="K327" s="14"/>
      <c r="L327" s="14"/>
      <c r="M327" s="14"/>
      <c r="N327" s="14"/>
      <c r="O327" s="14"/>
      <c r="P327" s="14"/>
      <c r="Q327" s="14"/>
      <c r="R327" s="14"/>
      <c r="S327" s="14"/>
      <c r="T327" s="14"/>
      <c r="U327" s="14"/>
      <c r="V327" s="14"/>
      <c r="W327" s="14"/>
      <c r="X327" s="14"/>
      <c r="Y327" s="14"/>
      <c r="Z327" s="14"/>
    </row>
    <row r="328" spans="1:26" ht="13" x14ac:dyDescent="0.15">
      <c r="A328" s="14"/>
      <c r="B328" s="14"/>
      <c r="C328" s="14"/>
      <c r="D328" s="14"/>
      <c r="E328" s="14"/>
      <c r="F328" s="14"/>
      <c r="G328" s="14"/>
      <c r="H328" s="14"/>
      <c r="I328" s="14"/>
      <c r="J328" s="14"/>
      <c r="K328" s="14"/>
      <c r="L328" s="14"/>
      <c r="M328" s="14"/>
      <c r="N328" s="14"/>
      <c r="O328" s="14"/>
      <c r="P328" s="14"/>
      <c r="Q328" s="14"/>
      <c r="R328" s="14"/>
      <c r="S328" s="14"/>
      <c r="T328" s="14"/>
      <c r="U328" s="14"/>
      <c r="V328" s="14"/>
      <c r="W328" s="14"/>
      <c r="X328" s="14"/>
      <c r="Y328" s="14"/>
      <c r="Z328" s="14"/>
    </row>
    <row r="329" spans="1:26" ht="13" x14ac:dyDescent="0.15">
      <c r="A329" s="14"/>
      <c r="B329" s="14"/>
      <c r="C329" s="14"/>
      <c r="D329" s="14"/>
      <c r="E329" s="14"/>
      <c r="F329" s="14"/>
      <c r="G329" s="14"/>
      <c r="H329" s="14"/>
      <c r="I329" s="14"/>
      <c r="J329" s="14"/>
      <c r="K329" s="14"/>
      <c r="L329" s="14"/>
      <c r="M329" s="14"/>
      <c r="N329" s="14"/>
      <c r="O329" s="14"/>
      <c r="P329" s="14"/>
      <c r="Q329" s="14"/>
      <c r="R329" s="14"/>
      <c r="S329" s="14"/>
      <c r="T329" s="14"/>
      <c r="U329" s="14"/>
      <c r="V329" s="14"/>
      <c r="W329" s="14"/>
      <c r="X329" s="14"/>
      <c r="Y329" s="14"/>
      <c r="Z329" s="14"/>
    </row>
    <row r="330" spans="1:26" ht="13" x14ac:dyDescent="0.15">
      <c r="A330" s="14"/>
      <c r="B330" s="14"/>
      <c r="C330" s="14"/>
      <c r="D330" s="14"/>
      <c r="E330" s="14"/>
      <c r="F330" s="14"/>
      <c r="G330" s="14"/>
      <c r="H330" s="14"/>
      <c r="I330" s="14"/>
      <c r="J330" s="14"/>
      <c r="K330" s="14"/>
      <c r="L330" s="14"/>
      <c r="M330" s="14"/>
      <c r="N330" s="14"/>
      <c r="O330" s="14"/>
      <c r="P330" s="14"/>
      <c r="Q330" s="14"/>
      <c r="R330" s="14"/>
      <c r="S330" s="14"/>
      <c r="T330" s="14"/>
      <c r="U330" s="14"/>
      <c r="V330" s="14"/>
      <c r="W330" s="14"/>
      <c r="X330" s="14"/>
      <c r="Y330" s="14"/>
      <c r="Z330" s="14"/>
    </row>
    <row r="331" spans="1:26" ht="13" x14ac:dyDescent="0.15">
      <c r="A331" s="14"/>
      <c r="B331" s="14"/>
      <c r="C331" s="14"/>
      <c r="D331" s="14"/>
      <c r="E331" s="14"/>
      <c r="F331" s="14"/>
      <c r="G331" s="14"/>
      <c r="H331" s="14"/>
      <c r="I331" s="14"/>
      <c r="J331" s="14"/>
      <c r="K331" s="14"/>
      <c r="L331" s="14"/>
      <c r="M331" s="14"/>
      <c r="N331" s="14"/>
      <c r="O331" s="14"/>
      <c r="P331" s="14"/>
      <c r="Q331" s="14"/>
      <c r="R331" s="14"/>
      <c r="S331" s="14"/>
      <c r="T331" s="14"/>
      <c r="U331" s="14"/>
      <c r="V331" s="14"/>
      <c r="W331" s="14"/>
      <c r="X331" s="14"/>
      <c r="Y331" s="14"/>
      <c r="Z331" s="14"/>
    </row>
    <row r="332" spans="1:26" ht="13" x14ac:dyDescent="0.15">
      <c r="A332" s="14"/>
      <c r="B332" s="14"/>
      <c r="C332" s="14"/>
      <c r="D332" s="14"/>
      <c r="E332" s="14"/>
      <c r="F332" s="14"/>
      <c r="G332" s="14"/>
      <c r="H332" s="14"/>
      <c r="I332" s="14"/>
      <c r="J332" s="14"/>
      <c r="K332" s="14"/>
      <c r="L332" s="14"/>
      <c r="M332" s="14"/>
      <c r="N332" s="14"/>
      <c r="O332" s="14"/>
      <c r="P332" s="14"/>
      <c r="Q332" s="14"/>
      <c r="R332" s="14"/>
      <c r="S332" s="14"/>
      <c r="T332" s="14"/>
      <c r="U332" s="14"/>
      <c r="V332" s="14"/>
      <c r="W332" s="14"/>
      <c r="X332" s="14"/>
      <c r="Y332" s="14"/>
      <c r="Z332" s="14"/>
    </row>
    <row r="333" spans="1:26" ht="13" x14ac:dyDescent="0.15">
      <c r="A333" s="14"/>
      <c r="B333" s="14"/>
      <c r="C333" s="14"/>
      <c r="D333" s="14"/>
      <c r="E333" s="14"/>
      <c r="F333" s="14"/>
      <c r="G333" s="14"/>
      <c r="H333" s="14"/>
      <c r="I333" s="14"/>
      <c r="J333" s="14"/>
      <c r="K333" s="14"/>
      <c r="L333" s="14"/>
      <c r="M333" s="14"/>
      <c r="N333" s="14"/>
      <c r="O333" s="14"/>
      <c r="P333" s="14"/>
      <c r="Q333" s="14"/>
      <c r="R333" s="14"/>
      <c r="S333" s="14"/>
      <c r="T333" s="14"/>
      <c r="U333" s="14"/>
      <c r="V333" s="14"/>
      <c r="W333" s="14"/>
      <c r="X333" s="14"/>
      <c r="Y333" s="14"/>
      <c r="Z333" s="14"/>
    </row>
    <row r="334" spans="1:26" ht="13" x14ac:dyDescent="0.15">
      <c r="A334" s="14"/>
      <c r="B334" s="14"/>
      <c r="C334" s="14"/>
      <c r="D334" s="14"/>
      <c r="E334" s="14"/>
      <c r="F334" s="14"/>
      <c r="G334" s="14"/>
      <c r="H334" s="14"/>
      <c r="I334" s="14"/>
      <c r="J334" s="14"/>
      <c r="K334" s="14"/>
      <c r="L334" s="14"/>
      <c r="M334" s="14"/>
      <c r="N334" s="14"/>
      <c r="O334" s="14"/>
      <c r="P334" s="14"/>
      <c r="Q334" s="14"/>
      <c r="R334" s="14"/>
      <c r="S334" s="14"/>
      <c r="T334" s="14"/>
      <c r="U334" s="14"/>
      <c r="V334" s="14"/>
      <c r="W334" s="14"/>
      <c r="X334" s="14"/>
      <c r="Y334" s="14"/>
      <c r="Z334" s="14"/>
    </row>
    <row r="335" spans="1:26" ht="13" x14ac:dyDescent="0.15">
      <c r="A335" s="14"/>
      <c r="B335" s="14"/>
      <c r="C335" s="14"/>
      <c r="D335" s="14"/>
      <c r="E335" s="14"/>
      <c r="F335" s="14"/>
      <c r="G335" s="14"/>
      <c r="H335" s="14"/>
      <c r="I335" s="14"/>
      <c r="J335" s="14"/>
      <c r="K335" s="14"/>
      <c r="L335" s="14"/>
      <c r="M335" s="14"/>
      <c r="N335" s="14"/>
      <c r="O335" s="14"/>
      <c r="P335" s="14"/>
      <c r="Q335" s="14"/>
      <c r="R335" s="14"/>
      <c r="S335" s="14"/>
      <c r="T335" s="14"/>
      <c r="U335" s="14"/>
      <c r="V335" s="14"/>
      <c r="W335" s="14"/>
      <c r="X335" s="14"/>
      <c r="Y335" s="14"/>
      <c r="Z335" s="14"/>
    </row>
    <row r="336" spans="1:26" ht="13" x14ac:dyDescent="0.15">
      <c r="A336" s="14"/>
      <c r="B336" s="14"/>
      <c r="C336" s="14"/>
      <c r="D336" s="14"/>
      <c r="E336" s="14"/>
      <c r="F336" s="14"/>
      <c r="G336" s="14"/>
      <c r="H336" s="14"/>
      <c r="I336" s="14"/>
      <c r="J336" s="14"/>
      <c r="K336" s="14"/>
      <c r="L336" s="14"/>
      <c r="M336" s="14"/>
      <c r="N336" s="14"/>
      <c r="O336" s="14"/>
      <c r="P336" s="14"/>
      <c r="Q336" s="14"/>
      <c r="R336" s="14"/>
      <c r="S336" s="14"/>
      <c r="T336" s="14"/>
      <c r="U336" s="14"/>
      <c r="V336" s="14"/>
      <c r="W336" s="14"/>
      <c r="X336" s="14"/>
      <c r="Y336" s="14"/>
      <c r="Z336" s="14"/>
    </row>
    <row r="337" spans="1:26" ht="13" x14ac:dyDescent="0.15">
      <c r="A337" s="14"/>
      <c r="B337" s="14"/>
      <c r="C337" s="14"/>
      <c r="D337" s="14"/>
      <c r="E337" s="14"/>
      <c r="F337" s="14"/>
      <c r="G337" s="14"/>
      <c r="H337" s="14"/>
      <c r="I337" s="14"/>
      <c r="J337" s="14"/>
      <c r="K337" s="14"/>
      <c r="L337" s="14"/>
      <c r="M337" s="14"/>
      <c r="N337" s="14"/>
      <c r="O337" s="14"/>
      <c r="P337" s="14"/>
      <c r="Q337" s="14"/>
      <c r="R337" s="14"/>
      <c r="S337" s="14"/>
      <c r="T337" s="14"/>
      <c r="U337" s="14"/>
      <c r="V337" s="14"/>
      <c r="W337" s="14"/>
      <c r="X337" s="14"/>
      <c r="Y337" s="14"/>
      <c r="Z337" s="14"/>
    </row>
    <row r="338" spans="1:26" ht="13" x14ac:dyDescent="0.15">
      <c r="A338" s="14"/>
      <c r="B338" s="14"/>
      <c r="C338" s="14"/>
      <c r="D338" s="14"/>
      <c r="E338" s="14"/>
      <c r="F338" s="14"/>
      <c r="G338" s="14"/>
      <c r="H338" s="14"/>
      <c r="I338" s="14"/>
      <c r="J338" s="14"/>
      <c r="K338" s="14"/>
      <c r="L338" s="14"/>
      <c r="M338" s="14"/>
      <c r="N338" s="14"/>
      <c r="O338" s="14"/>
      <c r="P338" s="14"/>
      <c r="Q338" s="14"/>
      <c r="R338" s="14"/>
      <c r="S338" s="14"/>
      <c r="T338" s="14"/>
      <c r="U338" s="14"/>
      <c r="V338" s="14"/>
      <c r="W338" s="14"/>
      <c r="X338" s="14"/>
      <c r="Y338" s="14"/>
      <c r="Z338" s="14"/>
    </row>
    <row r="339" spans="1:26" ht="13" x14ac:dyDescent="0.15">
      <c r="A339" s="14"/>
      <c r="B339" s="14"/>
      <c r="C339" s="14"/>
      <c r="D339" s="14"/>
      <c r="E339" s="14"/>
      <c r="F339" s="14"/>
      <c r="G339" s="14"/>
      <c r="H339" s="14"/>
      <c r="I339" s="14"/>
      <c r="J339" s="14"/>
      <c r="K339" s="14"/>
      <c r="L339" s="14"/>
      <c r="M339" s="14"/>
      <c r="N339" s="14"/>
      <c r="O339" s="14"/>
      <c r="P339" s="14"/>
      <c r="Q339" s="14"/>
      <c r="R339" s="14"/>
      <c r="S339" s="14"/>
      <c r="T339" s="14"/>
      <c r="U339" s="14"/>
      <c r="V339" s="14"/>
      <c r="W339" s="14"/>
      <c r="X339" s="14"/>
      <c r="Y339" s="14"/>
      <c r="Z339" s="14"/>
    </row>
    <row r="340" spans="1:26" ht="13" x14ac:dyDescent="0.15">
      <c r="A340" s="14"/>
      <c r="B340" s="14"/>
      <c r="C340" s="14"/>
      <c r="D340" s="14"/>
      <c r="E340" s="14"/>
      <c r="F340" s="14"/>
      <c r="G340" s="14"/>
      <c r="H340" s="14"/>
      <c r="I340" s="14"/>
      <c r="J340" s="14"/>
      <c r="K340" s="14"/>
      <c r="L340" s="14"/>
      <c r="M340" s="14"/>
      <c r="N340" s="14"/>
      <c r="O340" s="14"/>
      <c r="P340" s="14"/>
      <c r="Q340" s="14"/>
      <c r="R340" s="14"/>
      <c r="S340" s="14"/>
      <c r="T340" s="14"/>
      <c r="U340" s="14"/>
      <c r="V340" s="14"/>
      <c r="W340" s="14"/>
      <c r="X340" s="14"/>
      <c r="Y340" s="14"/>
      <c r="Z340" s="14"/>
    </row>
    <row r="341" spans="1:26" ht="13" x14ac:dyDescent="0.15">
      <c r="A341" s="14"/>
      <c r="B341" s="14"/>
      <c r="C341" s="14"/>
      <c r="D341" s="14"/>
      <c r="E341" s="14"/>
      <c r="F341" s="14"/>
      <c r="G341" s="14"/>
      <c r="H341" s="14"/>
      <c r="I341" s="14"/>
      <c r="J341" s="14"/>
      <c r="K341" s="14"/>
      <c r="L341" s="14"/>
      <c r="M341" s="14"/>
      <c r="N341" s="14"/>
      <c r="O341" s="14"/>
      <c r="P341" s="14"/>
      <c r="Q341" s="14"/>
      <c r="R341" s="14"/>
      <c r="S341" s="14"/>
      <c r="T341" s="14"/>
      <c r="U341" s="14"/>
      <c r="V341" s="14"/>
      <c r="W341" s="14"/>
      <c r="X341" s="14"/>
      <c r="Y341" s="14"/>
      <c r="Z341" s="14"/>
    </row>
    <row r="342" spans="1:26" ht="13" x14ac:dyDescent="0.15">
      <c r="A342" s="14"/>
      <c r="B342" s="14"/>
      <c r="C342" s="14"/>
      <c r="D342" s="14"/>
      <c r="E342" s="14"/>
      <c r="F342" s="14"/>
      <c r="G342" s="14"/>
      <c r="H342" s="14"/>
      <c r="I342" s="14"/>
      <c r="J342" s="14"/>
      <c r="K342" s="14"/>
      <c r="L342" s="14"/>
      <c r="M342" s="14"/>
      <c r="N342" s="14"/>
      <c r="O342" s="14"/>
      <c r="P342" s="14"/>
      <c r="Q342" s="14"/>
      <c r="R342" s="14"/>
      <c r="S342" s="14"/>
      <c r="T342" s="14"/>
      <c r="U342" s="14"/>
      <c r="V342" s="14"/>
      <c r="W342" s="14"/>
      <c r="X342" s="14"/>
      <c r="Y342" s="14"/>
      <c r="Z342" s="14"/>
    </row>
    <row r="343" spans="1:26" ht="13" x14ac:dyDescent="0.15">
      <c r="A343" s="14"/>
      <c r="B343" s="14"/>
      <c r="C343" s="14"/>
      <c r="D343" s="14"/>
      <c r="E343" s="14"/>
      <c r="F343" s="14"/>
      <c r="G343" s="14"/>
      <c r="H343" s="14"/>
      <c r="I343" s="14"/>
      <c r="J343" s="14"/>
      <c r="K343" s="14"/>
      <c r="L343" s="14"/>
      <c r="M343" s="14"/>
      <c r="N343" s="14"/>
      <c r="O343" s="14"/>
      <c r="P343" s="14"/>
      <c r="Q343" s="14"/>
      <c r="R343" s="14"/>
      <c r="S343" s="14"/>
      <c r="T343" s="14"/>
      <c r="U343" s="14"/>
      <c r="V343" s="14"/>
      <c r="W343" s="14"/>
      <c r="X343" s="14"/>
      <c r="Y343" s="14"/>
      <c r="Z343" s="14"/>
    </row>
    <row r="344" spans="1:26" ht="13" x14ac:dyDescent="0.15">
      <c r="A344" s="14"/>
      <c r="B344" s="14"/>
      <c r="C344" s="14"/>
      <c r="D344" s="14"/>
      <c r="E344" s="14"/>
      <c r="F344" s="14"/>
      <c r="G344" s="14"/>
      <c r="H344" s="14"/>
      <c r="I344" s="14"/>
      <c r="J344" s="14"/>
      <c r="K344" s="14"/>
      <c r="L344" s="14"/>
      <c r="M344" s="14"/>
      <c r="N344" s="14"/>
      <c r="O344" s="14"/>
      <c r="P344" s="14"/>
      <c r="Q344" s="14"/>
      <c r="R344" s="14"/>
      <c r="S344" s="14"/>
      <c r="T344" s="14"/>
      <c r="U344" s="14"/>
      <c r="V344" s="14"/>
      <c r="W344" s="14"/>
      <c r="X344" s="14"/>
      <c r="Y344" s="14"/>
      <c r="Z344" s="14"/>
    </row>
    <row r="345" spans="1:26" ht="13" x14ac:dyDescent="0.15">
      <c r="A345" s="14"/>
      <c r="B345" s="14"/>
      <c r="C345" s="14"/>
      <c r="D345" s="14"/>
      <c r="E345" s="14"/>
      <c r="F345" s="14"/>
      <c r="G345" s="14"/>
      <c r="H345" s="14"/>
      <c r="I345" s="14"/>
      <c r="J345" s="14"/>
      <c r="K345" s="14"/>
      <c r="L345" s="14"/>
      <c r="M345" s="14"/>
      <c r="N345" s="14"/>
      <c r="O345" s="14"/>
      <c r="P345" s="14"/>
      <c r="Q345" s="14"/>
      <c r="R345" s="14"/>
      <c r="S345" s="14"/>
      <c r="T345" s="14"/>
      <c r="U345" s="14"/>
      <c r="V345" s="14"/>
      <c r="W345" s="14"/>
      <c r="X345" s="14"/>
      <c r="Y345" s="14"/>
      <c r="Z345" s="14"/>
    </row>
    <row r="346" spans="1:26" ht="13" x14ac:dyDescent="0.15">
      <c r="A346" s="14"/>
      <c r="B346" s="14"/>
      <c r="C346" s="14"/>
      <c r="D346" s="14"/>
      <c r="E346" s="14"/>
      <c r="F346" s="14"/>
      <c r="G346" s="14"/>
      <c r="H346" s="14"/>
      <c r="I346" s="14"/>
      <c r="J346" s="14"/>
      <c r="K346" s="14"/>
      <c r="L346" s="14"/>
      <c r="M346" s="14"/>
      <c r="N346" s="14"/>
      <c r="O346" s="14"/>
      <c r="P346" s="14"/>
      <c r="Q346" s="14"/>
      <c r="R346" s="14"/>
      <c r="S346" s="14"/>
      <c r="T346" s="14"/>
      <c r="U346" s="14"/>
      <c r="V346" s="14"/>
      <c r="W346" s="14"/>
      <c r="X346" s="14"/>
      <c r="Y346" s="14"/>
      <c r="Z346" s="14"/>
    </row>
    <row r="347" spans="1:26" ht="13" x14ac:dyDescent="0.15">
      <c r="A347" s="14"/>
      <c r="B347" s="14"/>
      <c r="C347" s="14"/>
      <c r="D347" s="14"/>
      <c r="E347" s="14"/>
      <c r="F347" s="14"/>
      <c r="G347" s="14"/>
      <c r="H347" s="14"/>
      <c r="I347" s="14"/>
      <c r="J347" s="14"/>
      <c r="K347" s="14"/>
      <c r="L347" s="14"/>
      <c r="M347" s="14"/>
      <c r="N347" s="14"/>
      <c r="O347" s="14"/>
      <c r="P347" s="14"/>
      <c r="Q347" s="14"/>
      <c r="R347" s="14"/>
      <c r="S347" s="14"/>
      <c r="T347" s="14"/>
      <c r="U347" s="14"/>
      <c r="V347" s="14"/>
      <c r="W347" s="14"/>
      <c r="X347" s="14"/>
      <c r="Y347" s="14"/>
      <c r="Z347" s="14"/>
    </row>
    <row r="348" spans="1:26" ht="13" x14ac:dyDescent="0.15">
      <c r="A348" s="14"/>
      <c r="B348" s="14"/>
      <c r="C348" s="14"/>
      <c r="D348" s="14"/>
      <c r="E348" s="14"/>
      <c r="F348" s="14"/>
      <c r="G348" s="14"/>
      <c r="H348" s="14"/>
      <c r="I348" s="14"/>
      <c r="J348" s="14"/>
      <c r="K348" s="14"/>
      <c r="L348" s="14"/>
      <c r="M348" s="14"/>
      <c r="N348" s="14"/>
      <c r="O348" s="14"/>
      <c r="P348" s="14"/>
      <c r="Q348" s="14"/>
      <c r="R348" s="14"/>
      <c r="S348" s="14"/>
      <c r="T348" s="14"/>
      <c r="U348" s="14"/>
      <c r="V348" s="14"/>
      <c r="W348" s="14"/>
      <c r="X348" s="14"/>
      <c r="Y348" s="14"/>
      <c r="Z348" s="14"/>
    </row>
    <row r="349" spans="1:26" ht="13" x14ac:dyDescent="0.15">
      <c r="A349" s="14"/>
      <c r="B349" s="14"/>
      <c r="C349" s="14"/>
      <c r="D349" s="14"/>
      <c r="E349" s="14"/>
      <c r="F349" s="14"/>
      <c r="G349" s="14"/>
      <c r="H349" s="14"/>
      <c r="I349" s="14"/>
      <c r="J349" s="14"/>
      <c r="K349" s="14"/>
      <c r="L349" s="14"/>
      <c r="M349" s="14"/>
      <c r="N349" s="14"/>
      <c r="O349" s="14"/>
      <c r="P349" s="14"/>
      <c r="Q349" s="14"/>
      <c r="R349" s="14"/>
      <c r="S349" s="14"/>
      <c r="T349" s="14"/>
      <c r="U349" s="14"/>
      <c r="V349" s="14"/>
      <c r="W349" s="14"/>
      <c r="X349" s="14"/>
      <c r="Y349" s="14"/>
      <c r="Z349" s="14"/>
    </row>
    <row r="350" spans="1:26" ht="13" x14ac:dyDescent="0.15">
      <c r="A350" s="14"/>
      <c r="B350" s="14"/>
      <c r="C350" s="14"/>
      <c r="D350" s="14"/>
      <c r="E350" s="14"/>
      <c r="F350" s="14"/>
      <c r="G350" s="14"/>
      <c r="H350" s="14"/>
      <c r="I350" s="14"/>
      <c r="J350" s="14"/>
      <c r="K350" s="14"/>
      <c r="L350" s="14"/>
      <c r="M350" s="14"/>
      <c r="N350" s="14"/>
      <c r="O350" s="14"/>
      <c r="P350" s="14"/>
      <c r="Q350" s="14"/>
      <c r="R350" s="14"/>
      <c r="S350" s="14"/>
      <c r="T350" s="14"/>
      <c r="U350" s="14"/>
      <c r="V350" s="14"/>
      <c r="W350" s="14"/>
      <c r="X350" s="14"/>
      <c r="Y350" s="14"/>
      <c r="Z350" s="14"/>
    </row>
    <row r="351" spans="1:26" ht="13" x14ac:dyDescent="0.15">
      <c r="A351" s="14"/>
      <c r="B351" s="14"/>
      <c r="C351" s="14"/>
      <c r="D351" s="14"/>
      <c r="E351" s="14"/>
      <c r="F351" s="14"/>
      <c r="G351" s="14"/>
      <c r="H351" s="14"/>
      <c r="I351" s="14"/>
      <c r="J351" s="14"/>
      <c r="K351" s="14"/>
      <c r="L351" s="14"/>
      <c r="M351" s="14"/>
      <c r="N351" s="14"/>
      <c r="O351" s="14"/>
      <c r="P351" s="14"/>
      <c r="Q351" s="14"/>
      <c r="R351" s="14"/>
      <c r="S351" s="14"/>
      <c r="T351" s="14"/>
      <c r="U351" s="14"/>
      <c r="V351" s="14"/>
      <c r="W351" s="14"/>
      <c r="X351" s="14"/>
      <c r="Y351" s="14"/>
      <c r="Z351" s="14"/>
    </row>
    <row r="352" spans="1:26" ht="13" x14ac:dyDescent="0.15">
      <c r="A352" s="14"/>
      <c r="B352" s="14"/>
      <c r="C352" s="14"/>
      <c r="D352" s="14"/>
      <c r="E352" s="14"/>
      <c r="F352" s="14"/>
      <c r="G352" s="14"/>
      <c r="H352" s="14"/>
      <c r="I352" s="14"/>
      <c r="J352" s="14"/>
      <c r="K352" s="14"/>
      <c r="L352" s="14"/>
      <c r="M352" s="14"/>
      <c r="N352" s="14"/>
      <c r="O352" s="14"/>
      <c r="P352" s="14"/>
      <c r="Q352" s="14"/>
      <c r="R352" s="14"/>
      <c r="S352" s="14"/>
      <c r="T352" s="14"/>
      <c r="U352" s="14"/>
      <c r="V352" s="14"/>
      <c r="W352" s="14"/>
      <c r="X352" s="14"/>
      <c r="Y352" s="14"/>
      <c r="Z352" s="14"/>
    </row>
    <row r="353" spans="1:26" ht="13" x14ac:dyDescent="0.15">
      <c r="A353" s="14"/>
      <c r="B353" s="14"/>
      <c r="C353" s="14"/>
      <c r="D353" s="14"/>
      <c r="E353" s="14"/>
      <c r="F353" s="14"/>
      <c r="G353" s="14"/>
      <c r="H353" s="14"/>
      <c r="I353" s="14"/>
      <c r="J353" s="14"/>
      <c r="K353" s="14"/>
      <c r="L353" s="14"/>
      <c r="M353" s="14"/>
      <c r="N353" s="14"/>
      <c r="O353" s="14"/>
      <c r="P353" s="14"/>
      <c r="Q353" s="14"/>
      <c r="R353" s="14"/>
      <c r="S353" s="14"/>
      <c r="T353" s="14"/>
      <c r="U353" s="14"/>
      <c r="V353" s="14"/>
      <c r="W353" s="14"/>
      <c r="X353" s="14"/>
      <c r="Y353" s="14"/>
      <c r="Z353" s="14"/>
    </row>
    <row r="354" spans="1:26" ht="13" x14ac:dyDescent="0.15">
      <c r="A354" s="14"/>
      <c r="B354" s="14"/>
      <c r="C354" s="14"/>
      <c r="D354" s="14"/>
      <c r="E354" s="14"/>
      <c r="F354" s="14"/>
      <c r="G354" s="14"/>
      <c r="H354" s="14"/>
      <c r="I354" s="14"/>
      <c r="J354" s="14"/>
      <c r="K354" s="14"/>
      <c r="L354" s="14"/>
      <c r="M354" s="14"/>
      <c r="N354" s="14"/>
      <c r="O354" s="14"/>
      <c r="P354" s="14"/>
      <c r="Q354" s="14"/>
      <c r="R354" s="14"/>
      <c r="S354" s="14"/>
      <c r="T354" s="14"/>
      <c r="U354" s="14"/>
      <c r="V354" s="14"/>
      <c r="W354" s="14"/>
      <c r="X354" s="14"/>
      <c r="Y354" s="14"/>
      <c r="Z354" s="14"/>
    </row>
    <row r="355" spans="1:26" ht="13" x14ac:dyDescent="0.15">
      <c r="A355" s="14"/>
      <c r="B355" s="14"/>
      <c r="C355" s="14"/>
      <c r="D355" s="14"/>
      <c r="E355" s="14"/>
      <c r="F355" s="14"/>
      <c r="G355" s="14"/>
      <c r="H355" s="14"/>
      <c r="I355" s="14"/>
      <c r="J355" s="14"/>
      <c r="K355" s="14"/>
      <c r="L355" s="14"/>
      <c r="M355" s="14"/>
      <c r="N355" s="14"/>
      <c r="O355" s="14"/>
      <c r="P355" s="14"/>
      <c r="Q355" s="14"/>
      <c r="R355" s="14"/>
      <c r="S355" s="14"/>
      <c r="T355" s="14"/>
      <c r="U355" s="14"/>
      <c r="V355" s="14"/>
      <c r="W355" s="14"/>
      <c r="X355" s="14"/>
      <c r="Y355" s="14"/>
      <c r="Z355" s="14"/>
    </row>
    <row r="356" spans="1:26" ht="13" x14ac:dyDescent="0.15">
      <c r="A356" s="14"/>
      <c r="B356" s="14"/>
      <c r="C356" s="14"/>
      <c r="D356" s="14"/>
      <c r="E356" s="14"/>
      <c r="F356" s="14"/>
      <c r="G356" s="14"/>
      <c r="H356" s="14"/>
      <c r="I356" s="14"/>
      <c r="J356" s="14"/>
      <c r="K356" s="14"/>
      <c r="L356" s="14"/>
      <c r="M356" s="14"/>
      <c r="N356" s="14"/>
      <c r="O356" s="14"/>
      <c r="P356" s="14"/>
      <c r="Q356" s="14"/>
      <c r="R356" s="14"/>
      <c r="S356" s="14"/>
      <c r="T356" s="14"/>
      <c r="U356" s="14"/>
      <c r="V356" s="14"/>
      <c r="W356" s="14"/>
      <c r="X356" s="14"/>
      <c r="Y356" s="14"/>
      <c r="Z356" s="14"/>
    </row>
    <row r="357" spans="1:26" ht="13" x14ac:dyDescent="0.15">
      <c r="A357" s="14"/>
      <c r="B357" s="14"/>
      <c r="C357" s="14"/>
      <c r="D357" s="14"/>
      <c r="E357" s="14"/>
      <c r="F357" s="14"/>
      <c r="G357" s="14"/>
      <c r="H357" s="14"/>
      <c r="I357" s="14"/>
      <c r="J357" s="14"/>
      <c r="K357" s="14"/>
      <c r="L357" s="14"/>
      <c r="M357" s="14"/>
      <c r="N357" s="14"/>
      <c r="O357" s="14"/>
      <c r="P357" s="14"/>
      <c r="Q357" s="14"/>
      <c r="R357" s="14"/>
      <c r="S357" s="14"/>
      <c r="T357" s="14"/>
      <c r="U357" s="14"/>
      <c r="V357" s="14"/>
      <c r="W357" s="14"/>
      <c r="X357" s="14"/>
      <c r="Y357" s="14"/>
      <c r="Z357" s="14"/>
    </row>
    <row r="358" spans="1:26" ht="13" x14ac:dyDescent="0.15">
      <c r="A358" s="14"/>
      <c r="B358" s="14"/>
      <c r="C358" s="14"/>
      <c r="D358" s="14"/>
      <c r="E358" s="14"/>
      <c r="F358" s="14"/>
      <c r="G358" s="14"/>
      <c r="H358" s="14"/>
      <c r="I358" s="14"/>
      <c r="J358" s="14"/>
      <c r="K358" s="14"/>
      <c r="L358" s="14"/>
      <c r="M358" s="14"/>
      <c r="N358" s="14"/>
      <c r="O358" s="14"/>
      <c r="P358" s="14"/>
      <c r="Q358" s="14"/>
      <c r="R358" s="14"/>
      <c r="S358" s="14"/>
      <c r="T358" s="14"/>
      <c r="U358" s="14"/>
      <c r="V358" s="14"/>
      <c r="W358" s="14"/>
      <c r="X358" s="14"/>
      <c r="Y358" s="14"/>
      <c r="Z358" s="14"/>
    </row>
    <row r="359" spans="1:26" ht="13" x14ac:dyDescent="0.15">
      <c r="A359" s="14"/>
      <c r="B359" s="14"/>
      <c r="C359" s="14"/>
      <c r="D359" s="14"/>
      <c r="E359" s="14"/>
      <c r="F359" s="14"/>
      <c r="G359" s="14"/>
      <c r="H359" s="14"/>
      <c r="I359" s="14"/>
      <c r="J359" s="14"/>
      <c r="K359" s="14"/>
      <c r="L359" s="14"/>
      <c r="M359" s="14"/>
      <c r="N359" s="14"/>
      <c r="O359" s="14"/>
      <c r="P359" s="14"/>
      <c r="Q359" s="14"/>
      <c r="R359" s="14"/>
      <c r="S359" s="14"/>
      <c r="T359" s="14"/>
      <c r="U359" s="14"/>
      <c r="V359" s="14"/>
      <c r="W359" s="14"/>
      <c r="X359" s="14"/>
      <c r="Y359" s="14"/>
      <c r="Z359" s="14"/>
    </row>
    <row r="360" spans="1:26" ht="13" x14ac:dyDescent="0.15">
      <c r="A360" s="14"/>
      <c r="B360" s="14"/>
      <c r="C360" s="14"/>
      <c r="D360" s="14"/>
      <c r="E360" s="14"/>
      <c r="F360" s="14"/>
      <c r="G360" s="14"/>
      <c r="H360" s="14"/>
      <c r="I360" s="14"/>
      <c r="J360" s="14"/>
      <c r="K360" s="14"/>
      <c r="L360" s="14"/>
      <c r="M360" s="14"/>
      <c r="N360" s="14"/>
      <c r="O360" s="14"/>
      <c r="P360" s="14"/>
      <c r="Q360" s="14"/>
      <c r="R360" s="14"/>
      <c r="S360" s="14"/>
      <c r="T360" s="14"/>
      <c r="U360" s="14"/>
      <c r="V360" s="14"/>
      <c r="W360" s="14"/>
      <c r="X360" s="14"/>
      <c r="Y360" s="14"/>
      <c r="Z360" s="14"/>
    </row>
    <row r="361" spans="1:26" ht="13" x14ac:dyDescent="0.15">
      <c r="A361" s="14"/>
      <c r="B361" s="14"/>
      <c r="C361" s="14"/>
      <c r="D361" s="14"/>
      <c r="E361" s="14"/>
      <c r="F361" s="14"/>
      <c r="G361" s="14"/>
      <c r="H361" s="14"/>
      <c r="I361" s="14"/>
      <c r="J361" s="14"/>
      <c r="K361" s="14"/>
      <c r="L361" s="14"/>
      <c r="M361" s="14"/>
      <c r="N361" s="14"/>
      <c r="O361" s="14"/>
      <c r="P361" s="14"/>
      <c r="Q361" s="14"/>
      <c r="R361" s="14"/>
      <c r="S361" s="14"/>
      <c r="T361" s="14"/>
      <c r="U361" s="14"/>
      <c r="V361" s="14"/>
      <c r="W361" s="14"/>
      <c r="X361" s="14"/>
      <c r="Y361" s="14"/>
      <c r="Z361" s="14"/>
    </row>
    <row r="362" spans="1:26" ht="13" x14ac:dyDescent="0.15">
      <c r="A362" s="14"/>
      <c r="B362" s="14"/>
      <c r="C362" s="14"/>
      <c r="D362" s="14"/>
      <c r="E362" s="14"/>
      <c r="F362" s="14"/>
      <c r="G362" s="14"/>
      <c r="H362" s="14"/>
      <c r="I362" s="14"/>
      <c r="J362" s="14"/>
      <c r="K362" s="14"/>
      <c r="L362" s="14"/>
      <c r="M362" s="14"/>
      <c r="N362" s="14"/>
      <c r="O362" s="14"/>
      <c r="P362" s="14"/>
      <c r="Q362" s="14"/>
      <c r="R362" s="14"/>
      <c r="S362" s="14"/>
      <c r="T362" s="14"/>
      <c r="U362" s="14"/>
      <c r="V362" s="14"/>
      <c r="W362" s="14"/>
      <c r="X362" s="14"/>
      <c r="Y362" s="14"/>
      <c r="Z362" s="14"/>
    </row>
    <row r="363" spans="1:26" ht="13" x14ac:dyDescent="0.15">
      <c r="A363" s="14"/>
      <c r="B363" s="14"/>
      <c r="C363" s="14"/>
      <c r="D363" s="14"/>
      <c r="E363" s="14"/>
      <c r="F363" s="14"/>
      <c r="G363" s="14"/>
      <c r="H363" s="14"/>
      <c r="I363" s="14"/>
      <c r="J363" s="14"/>
      <c r="K363" s="14"/>
      <c r="L363" s="14"/>
      <c r="M363" s="14"/>
      <c r="N363" s="14"/>
      <c r="O363" s="14"/>
      <c r="P363" s="14"/>
      <c r="Q363" s="14"/>
      <c r="R363" s="14"/>
      <c r="S363" s="14"/>
      <c r="T363" s="14"/>
      <c r="U363" s="14"/>
      <c r="V363" s="14"/>
      <c r="W363" s="14"/>
      <c r="X363" s="14"/>
      <c r="Y363" s="14"/>
      <c r="Z363" s="14"/>
    </row>
    <row r="364" spans="1:26" ht="13" x14ac:dyDescent="0.15">
      <c r="A364" s="14"/>
      <c r="B364" s="14"/>
      <c r="C364" s="14"/>
      <c r="D364" s="14"/>
      <c r="E364" s="14"/>
      <c r="F364" s="14"/>
      <c r="G364" s="14"/>
      <c r="H364" s="14"/>
      <c r="I364" s="14"/>
      <c r="J364" s="14"/>
      <c r="K364" s="14"/>
      <c r="L364" s="14"/>
      <c r="M364" s="14"/>
      <c r="N364" s="14"/>
      <c r="O364" s="14"/>
      <c r="P364" s="14"/>
      <c r="Q364" s="14"/>
      <c r="R364" s="14"/>
      <c r="S364" s="14"/>
      <c r="T364" s="14"/>
      <c r="U364" s="14"/>
      <c r="V364" s="14"/>
      <c r="W364" s="14"/>
      <c r="X364" s="14"/>
      <c r="Y364" s="14"/>
      <c r="Z364" s="14"/>
    </row>
    <row r="365" spans="1:26" ht="13" x14ac:dyDescent="0.15">
      <c r="A365" s="14"/>
      <c r="B365" s="14"/>
      <c r="C365" s="14"/>
      <c r="D365" s="14"/>
      <c r="E365" s="14"/>
      <c r="F365" s="14"/>
      <c r="G365" s="14"/>
      <c r="H365" s="14"/>
      <c r="I365" s="14"/>
      <c r="J365" s="14"/>
      <c r="K365" s="14"/>
      <c r="L365" s="14"/>
      <c r="M365" s="14"/>
      <c r="N365" s="14"/>
      <c r="O365" s="14"/>
      <c r="P365" s="14"/>
      <c r="Q365" s="14"/>
      <c r="R365" s="14"/>
      <c r="S365" s="14"/>
      <c r="T365" s="14"/>
      <c r="U365" s="14"/>
      <c r="V365" s="14"/>
      <c r="W365" s="14"/>
      <c r="X365" s="14"/>
      <c r="Y365" s="14"/>
      <c r="Z365" s="14"/>
    </row>
    <row r="366" spans="1:26" ht="13" x14ac:dyDescent="0.15">
      <c r="A366" s="14"/>
      <c r="B366" s="14"/>
      <c r="C366" s="14"/>
      <c r="D366" s="14"/>
      <c r="E366" s="14"/>
      <c r="F366" s="14"/>
      <c r="G366" s="14"/>
      <c r="H366" s="14"/>
      <c r="I366" s="14"/>
      <c r="J366" s="14"/>
      <c r="K366" s="14"/>
      <c r="L366" s="14"/>
      <c r="M366" s="14"/>
      <c r="N366" s="14"/>
      <c r="O366" s="14"/>
      <c r="P366" s="14"/>
      <c r="Q366" s="14"/>
      <c r="R366" s="14"/>
      <c r="S366" s="14"/>
      <c r="T366" s="14"/>
      <c r="U366" s="14"/>
      <c r="V366" s="14"/>
      <c r="W366" s="14"/>
      <c r="X366" s="14"/>
      <c r="Y366" s="14"/>
      <c r="Z366" s="14"/>
    </row>
    <row r="367" spans="1:26" ht="13" x14ac:dyDescent="0.15">
      <c r="A367" s="14"/>
      <c r="B367" s="14"/>
      <c r="C367" s="14"/>
      <c r="D367" s="14"/>
      <c r="E367" s="14"/>
      <c r="F367" s="14"/>
      <c r="G367" s="14"/>
      <c r="H367" s="14"/>
      <c r="I367" s="14"/>
      <c r="J367" s="14"/>
      <c r="K367" s="14"/>
      <c r="L367" s="14"/>
      <c r="M367" s="14"/>
      <c r="N367" s="14"/>
      <c r="O367" s="14"/>
      <c r="P367" s="14"/>
      <c r="Q367" s="14"/>
      <c r="R367" s="14"/>
      <c r="S367" s="14"/>
      <c r="T367" s="14"/>
      <c r="U367" s="14"/>
      <c r="V367" s="14"/>
      <c r="W367" s="14"/>
      <c r="X367" s="14"/>
      <c r="Y367" s="14"/>
      <c r="Z367" s="14"/>
    </row>
    <row r="368" spans="1:26" ht="13" x14ac:dyDescent="0.15">
      <c r="A368" s="14"/>
      <c r="B368" s="14"/>
      <c r="C368" s="14"/>
      <c r="D368" s="14"/>
      <c r="E368" s="14"/>
      <c r="F368" s="14"/>
      <c r="G368" s="14"/>
      <c r="H368" s="14"/>
      <c r="I368" s="14"/>
      <c r="J368" s="14"/>
      <c r="K368" s="14"/>
      <c r="L368" s="14"/>
      <c r="M368" s="14"/>
      <c r="N368" s="14"/>
      <c r="O368" s="14"/>
      <c r="P368" s="14"/>
      <c r="Q368" s="14"/>
      <c r="R368" s="14"/>
      <c r="S368" s="14"/>
      <c r="T368" s="14"/>
      <c r="U368" s="14"/>
      <c r="V368" s="14"/>
      <c r="W368" s="14"/>
      <c r="X368" s="14"/>
      <c r="Y368" s="14"/>
      <c r="Z368" s="14"/>
    </row>
    <row r="369" spans="1:26" ht="13" x14ac:dyDescent="0.15">
      <c r="A369" s="14"/>
      <c r="B369" s="14"/>
      <c r="C369" s="14"/>
      <c r="D369" s="14"/>
      <c r="E369" s="14"/>
      <c r="F369" s="14"/>
      <c r="G369" s="14"/>
      <c r="H369" s="14"/>
      <c r="I369" s="14"/>
      <c r="J369" s="14"/>
      <c r="K369" s="14"/>
      <c r="L369" s="14"/>
      <c r="M369" s="14"/>
      <c r="N369" s="14"/>
      <c r="O369" s="14"/>
      <c r="P369" s="14"/>
      <c r="Q369" s="14"/>
      <c r="R369" s="14"/>
      <c r="S369" s="14"/>
      <c r="T369" s="14"/>
      <c r="U369" s="14"/>
      <c r="V369" s="14"/>
      <c r="W369" s="14"/>
      <c r="X369" s="14"/>
      <c r="Y369" s="14"/>
      <c r="Z369" s="14"/>
    </row>
    <row r="370" spans="1:26" ht="13" x14ac:dyDescent="0.15">
      <c r="A370" s="14"/>
      <c r="B370" s="14"/>
      <c r="C370" s="14"/>
      <c r="D370" s="14"/>
      <c r="E370" s="14"/>
      <c r="F370" s="14"/>
      <c r="G370" s="14"/>
      <c r="H370" s="14"/>
      <c r="I370" s="14"/>
      <c r="J370" s="14"/>
      <c r="K370" s="14"/>
      <c r="L370" s="14"/>
      <c r="M370" s="14"/>
      <c r="N370" s="14"/>
      <c r="O370" s="14"/>
      <c r="P370" s="14"/>
      <c r="Q370" s="14"/>
      <c r="R370" s="14"/>
      <c r="S370" s="14"/>
      <c r="T370" s="14"/>
      <c r="U370" s="14"/>
      <c r="V370" s="14"/>
      <c r="W370" s="14"/>
      <c r="X370" s="14"/>
      <c r="Y370" s="14"/>
      <c r="Z370" s="14"/>
    </row>
    <row r="371" spans="1:26" ht="13" x14ac:dyDescent="0.15">
      <c r="A371" s="14"/>
      <c r="B371" s="14"/>
      <c r="C371" s="14"/>
      <c r="D371" s="14"/>
      <c r="E371" s="14"/>
      <c r="F371" s="14"/>
      <c r="G371" s="14"/>
      <c r="H371" s="14"/>
      <c r="I371" s="14"/>
      <c r="J371" s="14"/>
      <c r="K371" s="14"/>
      <c r="L371" s="14"/>
      <c r="M371" s="14"/>
      <c r="N371" s="14"/>
      <c r="O371" s="14"/>
      <c r="P371" s="14"/>
      <c r="Q371" s="14"/>
      <c r="R371" s="14"/>
      <c r="S371" s="14"/>
      <c r="T371" s="14"/>
      <c r="U371" s="14"/>
      <c r="V371" s="14"/>
      <c r="W371" s="14"/>
      <c r="X371" s="14"/>
      <c r="Y371" s="14"/>
      <c r="Z371" s="14"/>
    </row>
    <row r="372" spans="1:26" ht="13" x14ac:dyDescent="0.15">
      <c r="A372" s="14"/>
      <c r="B372" s="14"/>
      <c r="C372" s="14"/>
      <c r="D372" s="14"/>
      <c r="E372" s="14"/>
      <c r="F372" s="14"/>
      <c r="G372" s="14"/>
      <c r="H372" s="14"/>
      <c r="I372" s="14"/>
      <c r="J372" s="14"/>
      <c r="K372" s="14"/>
      <c r="L372" s="14"/>
      <c r="M372" s="14"/>
      <c r="N372" s="14"/>
      <c r="O372" s="14"/>
      <c r="P372" s="14"/>
      <c r="Q372" s="14"/>
      <c r="R372" s="14"/>
      <c r="S372" s="14"/>
      <c r="T372" s="14"/>
      <c r="U372" s="14"/>
      <c r="V372" s="14"/>
      <c r="W372" s="14"/>
      <c r="X372" s="14"/>
      <c r="Y372" s="14"/>
      <c r="Z372" s="14"/>
    </row>
    <row r="373" spans="1:26" ht="13" x14ac:dyDescent="0.15">
      <c r="A373" s="14"/>
      <c r="B373" s="14"/>
      <c r="C373" s="14"/>
      <c r="D373" s="14"/>
      <c r="E373" s="14"/>
      <c r="F373" s="14"/>
      <c r="G373" s="14"/>
      <c r="H373" s="14"/>
      <c r="I373" s="14"/>
      <c r="J373" s="14"/>
      <c r="K373" s="14"/>
      <c r="L373" s="14"/>
      <c r="M373" s="14"/>
      <c r="N373" s="14"/>
      <c r="O373" s="14"/>
      <c r="P373" s="14"/>
      <c r="Q373" s="14"/>
      <c r="R373" s="14"/>
      <c r="S373" s="14"/>
      <c r="T373" s="14"/>
      <c r="U373" s="14"/>
      <c r="V373" s="14"/>
      <c r="W373" s="14"/>
      <c r="X373" s="14"/>
      <c r="Y373" s="14"/>
      <c r="Z373" s="14"/>
    </row>
    <row r="374" spans="1:26" ht="13" x14ac:dyDescent="0.15">
      <c r="A374" s="14"/>
      <c r="B374" s="14"/>
      <c r="C374" s="14"/>
      <c r="D374" s="14"/>
      <c r="E374" s="14"/>
      <c r="F374" s="14"/>
      <c r="G374" s="14"/>
      <c r="H374" s="14"/>
      <c r="I374" s="14"/>
      <c r="J374" s="14"/>
      <c r="K374" s="14"/>
      <c r="L374" s="14"/>
      <c r="M374" s="14"/>
      <c r="N374" s="14"/>
      <c r="O374" s="14"/>
      <c r="P374" s="14"/>
      <c r="Q374" s="14"/>
      <c r="R374" s="14"/>
      <c r="S374" s="14"/>
      <c r="T374" s="14"/>
      <c r="U374" s="14"/>
      <c r="V374" s="14"/>
      <c r="W374" s="14"/>
      <c r="X374" s="14"/>
      <c r="Y374" s="14"/>
      <c r="Z374" s="14"/>
    </row>
    <row r="375" spans="1:26" ht="13" x14ac:dyDescent="0.15">
      <c r="A375" s="14"/>
      <c r="B375" s="14"/>
      <c r="C375" s="14"/>
      <c r="D375" s="14"/>
      <c r="E375" s="14"/>
      <c r="F375" s="14"/>
      <c r="G375" s="14"/>
      <c r="H375" s="14"/>
      <c r="I375" s="14"/>
      <c r="J375" s="14"/>
      <c r="K375" s="14"/>
      <c r="L375" s="14"/>
      <c r="M375" s="14"/>
      <c r="N375" s="14"/>
      <c r="O375" s="14"/>
      <c r="P375" s="14"/>
      <c r="Q375" s="14"/>
      <c r="R375" s="14"/>
      <c r="S375" s="14"/>
      <c r="T375" s="14"/>
      <c r="U375" s="14"/>
      <c r="V375" s="14"/>
      <c r="W375" s="14"/>
      <c r="X375" s="14"/>
      <c r="Y375" s="14"/>
      <c r="Z375" s="14"/>
    </row>
    <row r="376" spans="1:26" ht="13" x14ac:dyDescent="0.15">
      <c r="A376" s="14"/>
      <c r="B376" s="14"/>
      <c r="C376" s="14"/>
      <c r="D376" s="14"/>
      <c r="E376" s="14"/>
      <c r="F376" s="14"/>
      <c r="G376" s="14"/>
      <c r="H376" s="14"/>
      <c r="I376" s="14"/>
      <c r="J376" s="14"/>
      <c r="K376" s="14"/>
      <c r="L376" s="14"/>
      <c r="M376" s="14"/>
      <c r="N376" s="14"/>
      <c r="O376" s="14"/>
      <c r="P376" s="14"/>
      <c r="Q376" s="14"/>
      <c r="R376" s="14"/>
      <c r="S376" s="14"/>
      <c r="T376" s="14"/>
      <c r="U376" s="14"/>
      <c r="V376" s="14"/>
      <c r="W376" s="14"/>
      <c r="X376" s="14"/>
      <c r="Y376" s="14"/>
      <c r="Z376" s="14"/>
    </row>
    <row r="377" spans="1:26" ht="13" x14ac:dyDescent="0.15">
      <c r="A377" s="14"/>
      <c r="B377" s="14"/>
      <c r="C377" s="14"/>
      <c r="D377" s="14"/>
      <c r="E377" s="14"/>
      <c r="F377" s="14"/>
      <c r="G377" s="14"/>
      <c r="H377" s="14"/>
      <c r="I377" s="14"/>
      <c r="J377" s="14"/>
      <c r="K377" s="14"/>
      <c r="L377" s="14"/>
      <c r="M377" s="14"/>
      <c r="N377" s="14"/>
      <c r="O377" s="14"/>
      <c r="P377" s="14"/>
      <c r="Q377" s="14"/>
      <c r="R377" s="14"/>
      <c r="S377" s="14"/>
      <c r="T377" s="14"/>
      <c r="U377" s="14"/>
      <c r="V377" s="14"/>
      <c r="W377" s="14"/>
      <c r="X377" s="14"/>
      <c r="Y377" s="14"/>
      <c r="Z377" s="14"/>
    </row>
    <row r="378" spans="1:26" ht="13" x14ac:dyDescent="0.15">
      <c r="A378" s="14"/>
      <c r="B378" s="14"/>
      <c r="C378" s="14"/>
      <c r="D378" s="14"/>
      <c r="E378" s="14"/>
      <c r="F378" s="14"/>
      <c r="G378" s="14"/>
      <c r="H378" s="14"/>
      <c r="I378" s="14"/>
      <c r="J378" s="14"/>
      <c r="K378" s="14"/>
      <c r="L378" s="14"/>
      <c r="M378" s="14"/>
      <c r="N378" s="14"/>
      <c r="O378" s="14"/>
      <c r="P378" s="14"/>
      <c r="Q378" s="14"/>
      <c r="R378" s="14"/>
      <c r="S378" s="14"/>
      <c r="T378" s="14"/>
      <c r="U378" s="14"/>
      <c r="V378" s="14"/>
      <c r="W378" s="14"/>
      <c r="X378" s="14"/>
      <c r="Y378" s="14"/>
      <c r="Z378" s="14"/>
    </row>
    <row r="379" spans="1:26" ht="13" x14ac:dyDescent="0.15">
      <c r="A379" s="14"/>
      <c r="B379" s="14"/>
      <c r="C379" s="14"/>
      <c r="D379" s="14"/>
      <c r="E379" s="14"/>
      <c r="F379" s="14"/>
      <c r="G379" s="14"/>
      <c r="H379" s="14"/>
      <c r="I379" s="14"/>
      <c r="J379" s="14"/>
      <c r="K379" s="14"/>
      <c r="L379" s="14"/>
      <c r="M379" s="14"/>
      <c r="N379" s="14"/>
      <c r="O379" s="14"/>
      <c r="P379" s="14"/>
      <c r="Q379" s="14"/>
      <c r="R379" s="14"/>
      <c r="S379" s="14"/>
      <c r="T379" s="14"/>
      <c r="U379" s="14"/>
      <c r="V379" s="14"/>
      <c r="W379" s="14"/>
      <c r="X379" s="14"/>
      <c r="Y379" s="14"/>
      <c r="Z379" s="14"/>
    </row>
    <row r="380" spans="1:26" ht="13" x14ac:dyDescent="0.15">
      <c r="A380" s="14"/>
      <c r="B380" s="14"/>
      <c r="C380" s="14"/>
      <c r="D380" s="14"/>
      <c r="E380" s="14"/>
      <c r="F380" s="14"/>
      <c r="G380" s="14"/>
      <c r="H380" s="14"/>
      <c r="I380" s="14"/>
      <c r="J380" s="14"/>
      <c r="K380" s="14"/>
      <c r="L380" s="14"/>
      <c r="M380" s="14"/>
      <c r="N380" s="14"/>
      <c r="O380" s="14"/>
      <c r="P380" s="14"/>
      <c r="Q380" s="14"/>
      <c r="R380" s="14"/>
      <c r="S380" s="14"/>
      <c r="T380" s="14"/>
      <c r="U380" s="14"/>
      <c r="V380" s="14"/>
      <c r="W380" s="14"/>
      <c r="X380" s="14"/>
      <c r="Y380" s="14"/>
      <c r="Z380" s="14"/>
    </row>
    <row r="381" spans="1:26" ht="13" x14ac:dyDescent="0.15">
      <c r="A381" s="14"/>
      <c r="B381" s="14"/>
      <c r="C381" s="14"/>
      <c r="D381" s="14"/>
      <c r="E381" s="14"/>
      <c r="F381" s="14"/>
      <c r="G381" s="14"/>
      <c r="H381" s="14"/>
      <c r="I381" s="14"/>
      <c r="J381" s="14"/>
      <c r="K381" s="14"/>
      <c r="L381" s="14"/>
      <c r="M381" s="14"/>
      <c r="N381" s="14"/>
      <c r="O381" s="14"/>
      <c r="P381" s="14"/>
      <c r="Q381" s="14"/>
      <c r="R381" s="14"/>
      <c r="S381" s="14"/>
      <c r="T381" s="14"/>
      <c r="U381" s="14"/>
      <c r="V381" s="14"/>
      <c r="W381" s="14"/>
      <c r="X381" s="14"/>
      <c r="Y381" s="14"/>
      <c r="Z381" s="14"/>
    </row>
    <row r="382" spans="1:26" ht="13" x14ac:dyDescent="0.15">
      <c r="A382" s="14"/>
      <c r="B382" s="14"/>
      <c r="C382" s="14"/>
      <c r="D382" s="14"/>
      <c r="E382" s="14"/>
      <c r="F382" s="14"/>
      <c r="G382" s="14"/>
      <c r="H382" s="14"/>
      <c r="I382" s="14"/>
      <c r="J382" s="14"/>
      <c r="K382" s="14"/>
      <c r="L382" s="14"/>
      <c r="M382" s="14"/>
      <c r="N382" s="14"/>
      <c r="O382" s="14"/>
      <c r="P382" s="14"/>
      <c r="Q382" s="14"/>
      <c r="R382" s="14"/>
      <c r="S382" s="14"/>
      <c r="T382" s="14"/>
      <c r="U382" s="14"/>
      <c r="V382" s="14"/>
      <c r="W382" s="14"/>
      <c r="X382" s="14"/>
      <c r="Y382" s="14"/>
      <c r="Z382" s="14"/>
    </row>
    <row r="383" spans="1:26" ht="13" x14ac:dyDescent="0.15">
      <c r="A383" s="14"/>
      <c r="B383" s="14"/>
      <c r="C383" s="14"/>
      <c r="D383" s="14"/>
      <c r="E383" s="14"/>
      <c r="F383" s="14"/>
      <c r="G383" s="14"/>
      <c r="H383" s="14"/>
      <c r="I383" s="14"/>
      <c r="J383" s="14"/>
      <c r="K383" s="14"/>
      <c r="L383" s="14"/>
      <c r="M383" s="14"/>
      <c r="N383" s="14"/>
      <c r="O383" s="14"/>
      <c r="P383" s="14"/>
      <c r="Q383" s="14"/>
      <c r="R383" s="14"/>
      <c r="S383" s="14"/>
      <c r="T383" s="14"/>
      <c r="U383" s="14"/>
      <c r="V383" s="14"/>
      <c r="W383" s="14"/>
      <c r="X383" s="14"/>
      <c r="Y383" s="14"/>
      <c r="Z383" s="14"/>
    </row>
    <row r="384" spans="1:26" ht="13" x14ac:dyDescent="0.15">
      <c r="A384" s="14"/>
      <c r="B384" s="14"/>
      <c r="C384" s="14"/>
      <c r="D384" s="14"/>
      <c r="E384" s="14"/>
      <c r="F384" s="14"/>
      <c r="G384" s="14"/>
      <c r="H384" s="14"/>
      <c r="I384" s="14"/>
      <c r="J384" s="14"/>
      <c r="K384" s="14"/>
      <c r="L384" s="14"/>
      <c r="M384" s="14"/>
      <c r="N384" s="14"/>
      <c r="O384" s="14"/>
      <c r="P384" s="14"/>
      <c r="Q384" s="14"/>
      <c r="R384" s="14"/>
      <c r="S384" s="14"/>
      <c r="T384" s="14"/>
      <c r="U384" s="14"/>
      <c r="V384" s="14"/>
      <c r="W384" s="14"/>
      <c r="X384" s="14"/>
      <c r="Y384" s="14"/>
      <c r="Z384" s="14"/>
    </row>
    <row r="385" spans="1:26" ht="13" x14ac:dyDescent="0.15">
      <c r="A385" s="14"/>
      <c r="B385" s="14"/>
      <c r="C385" s="14"/>
      <c r="D385" s="14"/>
      <c r="E385" s="14"/>
      <c r="F385" s="14"/>
      <c r="G385" s="14"/>
      <c r="H385" s="14"/>
      <c r="I385" s="14"/>
      <c r="J385" s="14"/>
      <c r="K385" s="14"/>
      <c r="L385" s="14"/>
      <c r="M385" s="14"/>
      <c r="N385" s="14"/>
      <c r="O385" s="14"/>
      <c r="P385" s="14"/>
      <c r="Q385" s="14"/>
      <c r="R385" s="14"/>
      <c r="S385" s="14"/>
      <c r="T385" s="14"/>
      <c r="U385" s="14"/>
      <c r="V385" s="14"/>
      <c r="W385" s="14"/>
      <c r="X385" s="14"/>
      <c r="Y385" s="14"/>
      <c r="Z385" s="14"/>
    </row>
    <row r="386" spans="1:26" ht="13" x14ac:dyDescent="0.15">
      <c r="A386" s="14"/>
      <c r="B386" s="14"/>
      <c r="C386" s="14"/>
      <c r="D386" s="14"/>
      <c r="E386" s="14"/>
      <c r="F386" s="14"/>
      <c r="G386" s="14"/>
      <c r="H386" s="14"/>
      <c r="I386" s="14"/>
      <c r="J386" s="14"/>
      <c r="K386" s="14"/>
      <c r="L386" s="14"/>
      <c r="M386" s="14"/>
      <c r="N386" s="14"/>
      <c r="O386" s="14"/>
      <c r="P386" s="14"/>
      <c r="Q386" s="14"/>
      <c r="R386" s="14"/>
      <c r="S386" s="14"/>
      <c r="T386" s="14"/>
      <c r="U386" s="14"/>
      <c r="V386" s="14"/>
      <c r="W386" s="14"/>
      <c r="X386" s="14"/>
      <c r="Y386" s="14"/>
      <c r="Z386" s="14"/>
    </row>
    <row r="387" spans="1:26" ht="13" x14ac:dyDescent="0.15">
      <c r="A387" s="14"/>
      <c r="B387" s="14"/>
      <c r="C387" s="14"/>
      <c r="D387" s="14"/>
      <c r="E387" s="14"/>
      <c r="F387" s="14"/>
      <c r="G387" s="14"/>
      <c r="H387" s="14"/>
      <c r="I387" s="14"/>
      <c r="J387" s="14"/>
      <c r="K387" s="14"/>
      <c r="L387" s="14"/>
      <c r="M387" s="14"/>
      <c r="N387" s="14"/>
      <c r="O387" s="14"/>
      <c r="P387" s="14"/>
      <c r="Q387" s="14"/>
      <c r="R387" s="14"/>
      <c r="S387" s="14"/>
      <c r="T387" s="14"/>
      <c r="U387" s="14"/>
      <c r="V387" s="14"/>
      <c r="W387" s="14"/>
      <c r="X387" s="14"/>
      <c r="Y387" s="14"/>
      <c r="Z387" s="14"/>
    </row>
    <row r="388" spans="1:26" ht="13" x14ac:dyDescent="0.15">
      <c r="A388" s="14"/>
      <c r="B388" s="14"/>
      <c r="C388" s="14"/>
      <c r="D388" s="14"/>
      <c r="E388" s="14"/>
      <c r="F388" s="14"/>
      <c r="G388" s="14"/>
      <c r="H388" s="14"/>
      <c r="I388" s="14"/>
      <c r="J388" s="14"/>
      <c r="K388" s="14"/>
      <c r="L388" s="14"/>
      <c r="M388" s="14"/>
      <c r="N388" s="14"/>
      <c r="O388" s="14"/>
      <c r="P388" s="14"/>
      <c r="Q388" s="14"/>
      <c r="R388" s="14"/>
      <c r="S388" s="14"/>
      <c r="T388" s="14"/>
      <c r="U388" s="14"/>
      <c r="V388" s="14"/>
      <c r="W388" s="14"/>
      <c r="X388" s="14"/>
      <c r="Y388" s="14"/>
      <c r="Z388" s="14"/>
    </row>
    <row r="389" spans="1:26" ht="13" x14ac:dyDescent="0.15">
      <c r="A389" s="14"/>
      <c r="B389" s="14"/>
      <c r="C389" s="14"/>
      <c r="D389" s="14"/>
      <c r="E389" s="14"/>
      <c r="F389" s="14"/>
      <c r="G389" s="14"/>
      <c r="H389" s="14"/>
      <c r="I389" s="14"/>
      <c r="J389" s="14"/>
      <c r="K389" s="14"/>
      <c r="L389" s="14"/>
      <c r="M389" s="14"/>
      <c r="N389" s="14"/>
      <c r="O389" s="14"/>
      <c r="P389" s="14"/>
      <c r="Q389" s="14"/>
      <c r="R389" s="14"/>
      <c r="S389" s="14"/>
      <c r="T389" s="14"/>
      <c r="U389" s="14"/>
      <c r="V389" s="14"/>
      <c r="W389" s="14"/>
      <c r="X389" s="14"/>
      <c r="Y389" s="14"/>
      <c r="Z389" s="14"/>
    </row>
    <row r="390" spans="1:26" ht="13" x14ac:dyDescent="0.15">
      <c r="A390" s="14"/>
      <c r="B390" s="14"/>
      <c r="C390" s="14"/>
      <c r="D390" s="14"/>
      <c r="E390" s="14"/>
      <c r="F390" s="14"/>
      <c r="G390" s="14"/>
      <c r="H390" s="14"/>
      <c r="I390" s="14"/>
      <c r="J390" s="14"/>
      <c r="K390" s="14"/>
      <c r="L390" s="14"/>
      <c r="M390" s="14"/>
      <c r="N390" s="14"/>
      <c r="O390" s="14"/>
      <c r="P390" s="14"/>
      <c r="Q390" s="14"/>
      <c r="R390" s="14"/>
      <c r="S390" s="14"/>
      <c r="T390" s="14"/>
      <c r="U390" s="14"/>
      <c r="V390" s="14"/>
      <c r="W390" s="14"/>
      <c r="X390" s="14"/>
      <c r="Y390" s="14"/>
      <c r="Z390" s="14"/>
    </row>
    <row r="391" spans="1:26" ht="13" x14ac:dyDescent="0.15">
      <c r="A391" s="14"/>
      <c r="B391" s="14"/>
      <c r="C391" s="14"/>
      <c r="D391" s="14"/>
      <c r="E391" s="14"/>
      <c r="F391" s="14"/>
      <c r="G391" s="14"/>
      <c r="H391" s="14"/>
      <c r="I391" s="14"/>
      <c r="J391" s="14"/>
      <c r="K391" s="14"/>
      <c r="L391" s="14"/>
      <c r="M391" s="14"/>
      <c r="N391" s="14"/>
      <c r="O391" s="14"/>
      <c r="P391" s="14"/>
      <c r="Q391" s="14"/>
      <c r="R391" s="14"/>
      <c r="S391" s="14"/>
      <c r="T391" s="14"/>
      <c r="U391" s="14"/>
      <c r="V391" s="14"/>
      <c r="W391" s="14"/>
      <c r="X391" s="14"/>
      <c r="Y391" s="14"/>
      <c r="Z391" s="14"/>
    </row>
    <row r="392" spans="1:26" ht="13" x14ac:dyDescent="0.15">
      <c r="A392" s="14"/>
      <c r="B392" s="14"/>
      <c r="C392" s="14"/>
      <c r="D392" s="14"/>
      <c r="E392" s="14"/>
      <c r="F392" s="14"/>
      <c r="G392" s="14"/>
      <c r="H392" s="14"/>
      <c r="I392" s="14"/>
      <c r="J392" s="14"/>
      <c r="K392" s="14"/>
      <c r="L392" s="14"/>
      <c r="M392" s="14"/>
      <c r="N392" s="14"/>
      <c r="O392" s="14"/>
      <c r="P392" s="14"/>
      <c r="Q392" s="14"/>
      <c r="R392" s="14"/>
      <c r="S392" s="14"/>
      <c r="T392" s="14"/>
      <c r="U392" s="14"/>
      <c r="V392" s="14"/>
      <c r="W392" s="14"/>
      <c r="X392" s="14"/>
      <c r="Y392" s="14"/>
      <c r="Z392" s="14"/>
    </row>
    <row r="393" spans="1:26" ht="13" x14ac:dyDescent="0.15">
      <c r="A393" s="14"/>
      <c r="B393" s="14"/>
      <c r="C393" s="14"/>
      <c r="D393" s="14"/>
      <c r="E393" s="14"/>
      <c r="F393" s="14"/>
      <c r="G393" s="14"/>
      <c r="H393" s="14"/>
      <c r="I393" s="14"/>
      <c r="J393" s="14"/>
      <c r="K393" s="14"/>
      <c r="L393" s="14"/>
      <c r="M393" s="14"/>
      <c r="N393" s="14"/>
      <c r="O393" s="14"/>
      <c r="P393" s="14"/>
      <c r="Q393" s="14"/>
      <c r="R393" s="14"/>
      <c r="S393" s="14"/>
      <c r="T393" s="14"/>
      <c r="U393" s="14"/>
      <c r="V393" s="14"/>
      <c r="W393" s="14"/>
      <c r="X393" s="14"/>
      <c r="Y393" s="14"/>
      <c r="Z393" s="14"/>
    </row>
    <row r="394" spans="1:26" ht="13" x14ac:dyDescent="0.15">
      <c r="A394" s="14"/>
      <c r="B394" s="14"/>
      <c r="C394" s="14"/>
      <c r="D394" s="14"/>
      <c r="E394" s="14"/>
      <c r="F394" s="14"/>
      <c r="G394" s="14"/>
      <c r="H394" s="14"/>
      <c r="I394" s="14"/>
      <c r="J394" s="14"/>
      <c r="K394" s="14"/>
      <c r="L394" s="14"/>
      <c r="M394" s="14"/>
      <c r="N394" s="14"/>
      <c r="O394" s="14"/>
      <c r="P394" s="14"/>
      <c r="Q394" s="14"/>
      <c r="R394" s="14"/>
      <c r="S394" s="14"/>
      <c r="T394" s="14"/>
      <c r="U394" s="14"/>
      <c r="V394" s="14"/>
      <c r="W394" s="14"/>
      <c r="X394" s="14"/>
      <c r="Y394" s="14"/>
      <c r="Z394" s="14"/>
    </row>
    <row r="395" spans="1:26" ht="13" x14ac:dyDescent="0.15">
      <c r="A395" s="14"/>
      <c r="B395" s="14"/>
      <c r="C395" s="14"/>
      <c r="D395" s="14"/>
      <c r="E395" s="14"/>
      <c r="F395" s="14"/>
      <c r="G395" s="14"/>
      <c r="H395" s="14"/>
      <c r="I395" s="14"/>
      <c r="J395" s="14"/>
      <c r="K395" s="14"/>
      <c r="L395" s="14"/>
      <c r="M395" s="14"/>
      <c r="N395" s="14"/>
      <c r="O395" s="14"/>
      <c r="P395" s="14"/>
      <c r="Q395" s="14"/>
      <c r="R395" s="14"/>
      <c r="S395" s="14"/>
      <c r="T395" s="14"/>
      <c r="U395" s="14"/>
      <c r="V395" s="14"/>
      <c r="W395" s="14"/>
      <c r="X395" s="14"/>
      <c r="Y395" s="14"/>
      <c r="Z395" s="14"/>
    </row>
    <row r="396" spans="1:26" ht="13" x14ac:dyDescent="0.15">
      <c r="A396" s="14"/>
      <c r="B396" s="14"/>
      <c r="C396" s="14"/>
      <c r="D396" s="14"/>
      <c r="E396" s="14"/>
      <c r="F396" s="14"/>
      <c r="G396" s="14"/>
      <c r="H396" s="14"/>
      <c r="I396" s="14"/>
      <c r="J396" s="14"/>
      <c r="K396" s="14"/>
      <c r="L396" s="14"/>
      <c r="M396" s="14"/>
      <c r="N396" s="14"/>
      <c r="O396" s="14"/>
      <c r="P396" s="14"/>
      <c r="Q396" s="14"/>
      <c r="R396" s="14"/>
      <c r="S396" s="14"/>
      <c r="T396" s="14"/>
      <c r="U396" s="14"/>
      <c r="V396" s="14"/>
      <c r="W396" s="14"/>
      <c r="X396" s="14"/>
      <c r="Y396" s="14"/>
      <c r="Z396" s="14"/>
    </row>
    <row r="397" spans="1:26" ht="13" x14ac:dyDescent="0.15">
      <c r="A397" s="14"/>
      <c r="B397" s="14"/>
      <c r="C397" s="14"/>
      <c r="D397" s="14"/>
      <c r="E397" s="14"/>
      <c r="F397" s="14"/>
      <c r="G397" s="14"/>
      <c r="H397" s="14"/>
      <c r="I397" s="14"/>
      <c r="J397" s="14"/>
      <c r="K397" s="14"/>
      <c r="L397" s="14"/>
      <c r="M397" s="14"/>
      <c r="N397" s="14"/>
      <c r="O397" s="14"/>
      <c r="P397" s="14"/>
      <c r="Q397" s="14"/>
      <c r="R397" s="14"/>
      <c r="S397" s="14"/>
      <c r="T397" s="14"/>
      <c r="U397" s="14"/>
      <c r="V397" s="14"/>
      <c r="W397" s="14"/>
      <c r="X397" s="14"/>
      <c r="Y397" s="14"/>
      <c r="Z397" s="14"/>
    </row>
    <row r="398" spans="1:26" ht="13" x14ac:dyDescent="0.15">
      <c r="A398" s="14"/>
      <c r="B398" s="14"/>
      <c r="C398" s="14"/>
      <c r="D398" s="14"/>
      <c r="E398" s="14"/>
      <c r="F398" s="14"/>
      <c r="G398" s="14"/>
      <c r="H398" s="14"/>
      <c r="I398" s="14"/>
      <c r="J398" s="14"/>
      <c r="K398" s="14"/>
      <c r="L398" s="14"/>
      <c r="M398" s="14"/>
      <c r="N398" s="14"/>
      <c r="O398" s="14"/>
      <c r="P398" s="14"/>
      <c r="Q398" s="14"/>
      <c r="R398" s="14"/>
      <c r="S398" s="14"/>
      <c r="T398" s="14"/>
      <c r="U398" s="14"/>
      <c r="V398" s="14"/>
      <c r="W398" s="14"/>
      <c r="X398" s="14"/>
      <c r="Y398" s="14"/>
      <c r="Z398" s="14"/>
    </row>
    <row r="399" spans="1:26" ht="13" x14ac:dyDescent="0.15">
      <c r="A399" s="14"/>
      <c r="B399" s="14"/>
      <c r="C399" s="14"/>
      <c r="D399" s="14"/>
      <c r="E399" s="14"/>
      <c r="F399" s="14"/>
      <c r="G399" s="14"/>
      <c r="H399" s="14"/>
      <c r="I399" s="14"/>
      <c r="J399" s="14"/>
      <c r="K399" s="14"/>
      <c r="L399" s="14"/>
      <c r="M399" s="14"/>
      <c r="N399" s="14"/>
      <c r="O399" s="14"/>
      <c r="P399" s="14"/>
      <c r="Q399" s="14"/>
      <c r="R399" s="14"/>
      <c r="S399" s="14"/>
      <c r="T399" s="14"/>
      <c r="U399" s="14"/>
      <c r="V399" s="14"/>
      <c r="W399" s="14"/>
      <c r="X399" s="14"/>
      <c r="Y399" s="14"/>
      <c r="Z399" s="14"/>
    </row>
    <row r="400" spans="1:26" ht="13" x14ac:dyDescent="0.15">
      <c r="A400" s="14"/>
      <c r="B400" s="14"/>
      <c r="C400" s="14"/>
      <c r="D400" s="14"/>
      <c r="E400" s="14"/>
      <c r="F400" s="14"/>
      <c r="G400" s="14"/>
      <c r="H400" s="14"/>
      <c r="I400" s="14"/>
      <c r="J400" s="14"/>
      <c r="K400" s="14"/>
      <c r="L400" s="14"/>
      <c r="M400" s="14"/>
      <c r="N400" s="14"/>
      <c r="O400" s="14"/>
      <c r="P400" s="14"/>
      <c r="Q400" s="14"/>
      <c r="R400" s="14"/>
      <c r="S400" s="14"/>
      <c r="T400" s="14"/>
      <c r="U400" s="14"/>
      <c r="V400" s="14"/>
      <c r="W400" s="14"/>
      <c r="X400" s="14"/>
      <c r="Y400" s="14"/>
      <c r="Z400" s="14"/>
    </row>
    <row r="401" spans="1:26" ht="13" x14ac:dyDescent="0.15">
      <c r="A401" s="14"/>
      <c r="B401" s="14"/>
      <c r="C401" s="14"/>
      <c r="D401" s="14"/>
      <c r="E401" s="14"/>
      <c r="F401" s="14"/>
      <c r="G401" s="14"/>
      <c r="H401" s="14"/>
      <c r="I401" s="14"/>
      <c r="J401" s="14"/>
      <c r="K401" s="14"/>
      <c r="L401" s="14"/>
      <c r="M401" s="14"/>
      <c r="N401" s="14"/>
      <c r="O401" s="14"/>
      <c r="P401" s="14"/>
      <c r="Q401" s="14"/>
      <c r="R401" s="14"/>
      <c r="S401" s="14"/>
      <c r="T401" s="14"/>
      <c r="U401" s="14"/>
      <c r="V401" s="14"/>
      <c r="W401" s="14"/>
      <c r="X401" s="14"/>
      <c r="Y401" s="14"/>
      <c r="Z401" s="14"/>
    </row>
    <row r="402" spans="1:26" ht="13" x14ac:dyDescent="0.15">
      <c r="A402" s="14"/>
      <c r="B402" s="14"/>
      <c r="C402" s="14"/>
      <c r="D402" s="14"/>
      <c r="E402" s="14"/>
      <c r="F402" s="14"/>
      <c r="G402" s="14"/>
      <c r="H402" s="14"/>
      <c r="I402" s="14"/>
      <c r="J402" s="14"/>
      <c r="K402" s="14"/>
      <c r="L402" s="14"/>
      <c r="M402" s="14"/>
      <c r="N402" s="14"/>
      <c r="O402" s="14"/>
      <c r="P402" s="14"/>
      <c r="Q402" s="14"/>
      <c r="R402" s="14"/>
      <c r="S402" s="14"/>
      <c r="T402" s="14"/>
      <c r="U402" s="14"/>
      <c r="V402" s="14"/>
      <c r="W402" s="14"/>
      <c r="X402" s="14"/>
      <c r="Y402" s="14"/>
      <c r="Z402" s="14"/>
    </row>
    <row r="403" spans="1:26" ht="13" x14ac:dyDescent="0.15">
      <c r="A403" s="14"/>
      <c r="B403" s="14"/>
      <c r="C403" s="14"/>
      <c r="D403" s="14"/>
      <c r="E403" s="14"/>
      <c r="F403" s="14"/>
      <c r="G403" s="14"/>
      <c r="H403" s="14"/>
      <c r="I403" s="14"/>
      <c r="J403" s="14"/>
      <c r="K403" s="14"/>
      <c r="L403" s="14"/>
      <c r="M403" s="14"/>
      <c r="N403" s="14"/>
      <c r="O403" s="14"/>
      <c r="P403" s="14"/>
      <c r="Q403" s="14"/>
      <c r="R403" s="14"/>
      <c r="S403" s="14"/>
      <c r="T403" s="14"/>
      <c r="U403" s="14"/>
      <c r="V403" s="14"/>
      <c r="W403" s="14"/>
      <c r="X403" s="14"/>
      <c r="Y403" s="14"/>
      <c r="Z403" s="14"/>
    </row>
    <row r="404" spans="1:26" ht="13" x14ac:dyDescent="0.15">
      <c r="A404" s="14"/>
      <c r="B404" s="14"/>
      <c r="C404" s="14"/>
      <c r="D404" s="14"/>
      <c r="E404" s="14"/>
      <c r="F404" s="14"/>
      <c r="G404" s="14"/>
      <c r="H404" s="14"/>
      <c r="I404" s="14"/>
      <c r="J404" s="14"/>
      <c r="K404" s="14"/>
      <c r="L404" s="14"/>
      <c r="M404" s="14"/>
      <c r="N404" s="14"/>
      <c r="O404" s="14"/>
      <c r="P404" s="14"/>
      <c r="Q404" s="14"/>
      <c r="R404" s="14"/>
      <c r="S404" s="14"/>
      <c r="T404" s="14"/>
      <c r="U404" s="14"/>
      <c r="V404" s="14"/>
      <c r="W404" s="14"/>
      <c r="X404" s="14"/>
      <c r="Y404" s="14"/>
      <c r="Z404" s="14"/>
    </row>
    <row r="405" spans="1:26" ht="13" x14ac:dyDescent="0.15">
      <c r="A405" s="14"/>
      <c r="B405" s="14"/>
      <c r="C405" s="14"/>
      <c r="D405" s="14"/>
      <c r="E405" s="14"/>
      <c r="F405" s="14"/>
      <c r="G405" s="14"/>
      <c r="H405" s="14"/>
      <c r="I405" s="14"/>
      <c r="J405" s="14"/>
      <c r="K405" s="14"/>
      <c r="L405" s="14"/>
      <c r="M405" s="14"/>
      <c r="N405" s="14"/>
      <c r="O405" s="14"/>
      <c r="P405" s="14"/>
      <c r="Q405" s="14"/>
      <c r="R405" s="14"/>
      <c r="S405" s="14"/>
      <c r="T405" s="14"/>
      <c r="U405" s="14"/>
      <c r="V405" s="14"/>
      <c r="W405" s="14"/>
      <c r="X405" s="14"/>
      <c r="Y405" s="14"/>
      <c r="Z405" s="14"/>
    </row>
    <row r="406" spans="1:26" ht="13" x14ac:dyDescent="0.15">
      <c r="A406" s="14"/>
      <c r="B406" s="14"/>
      <c r="C406" s="14"/>
      <c r="D406" s="14"/>
      <c r="E406" s="14"/>
      <c r="F406" s="14"/>
      <c r="G406" s="14"/>
      <c r="H406" s="14"/>
      <c r="I406" s="14"/>
      <c r="J406" s="14"/>
      <c r="K406" s="14"/>
      <c r="L406" s="14"/>
      <c r="M406" s="14"/>
      <c r="N406" s="14"/>
      <c r="O406" s="14"/>
      <c r="P406" s="14"/>
      <c r="Q406" s="14"/>
      <c r="R406" s="14"/>
      <c r="S406" s="14"/>
      <c r="T406" s="14"/>
      <c r="U406" s="14"/>
      <c r="V406" s="14"/>
      <c r="W406" s="14"/>
      <c r="X406" s="14"/>
      <c r="Y406" s="14"/>
      <c r="Z406" s="14"/>
    </row>
    <row r="407" spans="1:26" ht="13" x14ac:dyDescent="0.15">
      <c r="A407" s="14"/>
      <c r="B407" s="14"/>
      <c r="C407" s="14"/>
      <c r="D407" s="14"/>
      <c r="E407" s="14"/>
      <c r="F407" s="14"/>
      <c r="G407" s="14"/>
      <c r="H407" s="14"/>
      <c r="I407" s="14"/>
      <c r="J407" s="14"/>
      <c r="K407" s="14"/>
      <c r="L407" s="14"/>
      <c r="M407" s="14"/>
      <c r="N407" s="14"/>
      <c r="O407" s="14"/>
      <c r="P407" s="14"/>
      <c r="Q407" s="14"/>
      <c r="R407" s="14"/>
      <c r="S407" s="14"/>
      <c r="T407" s="14"/>
      <c r="U407" s="14"/>
      <c r="V407" s="14"/>
      <c r="W407" s="14"/>
      <c r="X407" s="14"/>
      <c r="Y407" s="14"/>
      <c r="Z407" s="14"/>
    </row>
    <row r="408" spans="1:26" ht="13" x14ac:dyDescent="0.15">
      <c r="A408" s="14"/>
      <c r="B408" s="14"/>
      <c r="C408" s="14"/>
      <c r="D408" s="14"/>
      <c r="E408" s="14"/>
      <c r="F408" s="14"/>
      <c r="G408" s="14"/>
      <c r="H408" s="14"/>
      <c r="I408" s="14"/>
      <c r="J408" s="14"/>
      <c r="K408" s="14"/>
      <c r="L408" s="14"/>
      <c r="M408" s="14"/>
      <c r="N408" s="14"/>
      <c r="O408" s="14"/>
      <c r="P408" s="14"/>
      <c r="Q408" s="14"/>
      <c r="R408" s="14"/>
      <c r="S408" s="14"/>
      <c r="T408" s="14"/>
      <c r="U408" s="14"/>
      <c r="V408" s="14"/>
      <c r="W408" s="14"/>
      <c r="X408" s="14"/>
      <c r="Y408" s="14"/>
      <c r="Z408" s="14"/>
    </row>
    <row r="409" spans="1:26" ht="13" x14ac:dyDescent="0.15">
      <c r="A409" s="14"/>
      <c r="B409" s="14"/>
      <c r="C409" s="14"/>
      <c r="D409" s="14"/>
      <c r="E409" s="14"/>
      <c r="F409" s="14"/>
      <c r="G409" s="14"/>
      <c r="H409" s="14"/>
      <c r="I409" s="14"/>
      <c r="J409" s="14"/>
      <c r="K409" s="14"/>
      <c r="L409" s="14"/>
      <c r="M409" s="14"/>
      <c r="N409" s="14"/>
      <c r="O409" s="14"/>
      <c r="P409" s="14"/>
      <c r="Q409" s="14"/>
      <c r="R409" s="14"/>
      <c r="S409" s="14"/>
      <c r="T409" s="14"/>
      <c r="U409" s="14"/>
      <c r="V409" s="14"/>
      <c r="W409" s="14"/>
      <c r="X409" s="14"/>
      <c r="Y409" s="14"/>
      <c r="Z409" s="14"/>
    </row>
    <row r="410" spans="1:26" ht="13" x14ac:dyDescent="0.15">
      <c r="A410" s="14"/>
      <c r="B410" s="14"/>
      <c r="C410" s="14"/>
      <c r="D410" s="14"/>
      <c r="E410" s="14"/>
      <c r="F410" s="14"/>
      <c r="G410" s="14"/>
      <c r="H410" s="14"/>
      <c r="I410" s="14"/>
      <c r="J410" s="14"/>
      <c r="K410" s="14"/>
      <c r="L410" s="14"/>
      <c r="M410" s="14"/>
      <c r="N410" s="14"/>
      <c r="O410" s="14"/>
      <c r="P410" s="14"/>
      <c r="Q410" s="14"/>
      <c r="R410" s="14"/>
      <c r="S410" s="14"/>
      <c r="T410" s="14"/>
      <c r="U410" s="14"/>
      <c r="V410" s="14"/>
      <c r="W410" s="14"/>
      <c r="X410" s="14"/>
      <c r="Y410" s="14"/>
      <c r="Z410" s="14"/>
    </row>
    <row r="411" spans="1:26" ht="13" x14ac:dyDescent="0.15">
      <c r="A411" s="14"/>
      <c r="B411" s="14"/>
      <c r="C411" s="14"/>
      <c r="D411" s="14"/>
      <c r="E411" s="14"/>
      <c r="F411" s="14"/>
      <c r="G411" s="14"/>
      <c r="H411" s="14"/>
      <c r="I411" s="14"/>
      <c r="J411" s="14"/>
      <c r="K411" s="14"/>
      <c r="L411" s="14"/>
      <c r="M411" s="14"/>
      <c r="N411" s="14"/>
      <c r="O411" s="14"/>
      <c r="P411" s="14"/>
      <c r="Q411" s="14"/>
      <c r="R411" s="14"/>
      <c r="S411" s="14"/>
      <c r="T411" s="14"/>
      <c r="U411" s="14"/>
      <c r="V411" s="14"/>
      <c r="W411" s="14"/>
      <c r="X411" s="14"/>
      <c r="Y411" s="14"/>
      <c r="Z411" s="14"/>
    </row>
    <row r="412" spans="1:26" ht="13" x14ac:dyDescent="0.15">
      <c r="A412" s="14"/>
      <c r="B412" s="14"/>
      <c r="C412" s="14"/>
      <c r="D412" s="14"/>
      <c r="E412" s="14"/>
      <c r="F412" s="14"/>
      <c r="G412" s="14"/>
      <c r="H412" s="14"/>
      <c r="I412" s="14"/>
      <c r="J412" s="14"/>
      <c r="K412" s="14"/>
      <c r="L412" s="14"/>
      <c r="M412" s="14"/>
      <c r="N412" s="14"/>
      <c r="O412" s="14"/>
      <c r="P412" s="14"/>
      <c r="Q412" s="14"/>
      <c r="R412" s="14"/>
      <c r="S412" s="14"/>
      <c r="T412" s="14"/>
      <c r="U412" s="14"/>
      <c r="V412" s="14"/>
      <c r="W412" s="14"/>
      <c r="X412" s="14"/>
      <c r="Y412" s="14"/>
      <c r="Z412" s="14"/>
    </row>
    <row r="413" spans="1:26" ht="13" x14ac:dyDescent="0.15">
      <c r="A413" s="14"/>
      <c r="B413" s="14"/>
      <c r="C413" s="14"/>
      <c r="D413" s="14"/>
      <c r="E413" s="14"/>
      <c r="F413" s="14"/>
      <c r="G413" s="14"/>
      <c r="H413" s="14"/>
      <c r="I413" s="14"/>
      <c r="J413" s="14"/>
      <c r="K413" s="14"/>
      <c r="L413" s="14"/>
      <c r="M413" s="14"/>
      <c r="N413" s="14"/>
      <c r="O413" s="14"/>
      <c r="P413" s="14"/>
      <c r="Q413" s="14"/>
      <c r="R413" s="14"/>
      <c r="S413" s="14"/>
      <c r="T413" s="14"/>
      <c r="U413" s="14"/>
      <c r="V413" s="14"/>
      <c r="W413" s="14"/>
      <c r="X413" s="14"/>
      <c r="Y413" s="14"/>
      <c r="Z413" s="14"/>
    </row>
    <row r="414" spans="1:26" ht="13" x14ac:dyDescent="0.15">
      <c r="A414" s="14"/>
      <c r="B414" s="14"/>
      <c r="C414" s="14"/>
      <c r="D414" s="14"/>
      <c r="E414" s="14"/>
      <c r="F414" s="14"/>
      <c r="G414" s="14"/>
      <c r="H414" s="14"/>
      <c r="I414" s="14"/>
      <c r="J414" s="14"/>
      <c r="K414" s="14"/>
      <c r="L414" s="14"/>
      <c r="M414" s="14"/>
      <c r="N414" s="14"/>
      <c r="O414" s="14"/>
      <c r="P414" s="14"/>
      <c r="Q414" s="14"/>
      <c r="R414" s="14"/>
      <c r="S414" s="14"/>
      <c r="T414" s="14"/>
      <c r="U414" s="14"/>
      <c r="V414" s="14"/>
      <c r="W414" s="14"/>
      <c r="X414" s="14"/>
      <c r="Y414" s="14"/>
      <c r="Z414" s="14"/>
    </row>
    <row r="415" spans="1:26" ht="13" x14ac:dyDescent="0.15">
      <c r="A415" s="14"/>
      <c r="B415" s="14"/>
      <c r="C415" s="14"/>
      <c r="D415" s="14"/>
      <c r="E415" s="14"/>
      <c r="F415" s="14"/>
      <c r="G415" s="14"/>
      <c r="H415" s="14"/>
      <c r="I415" s="14"/>
      <c r="J415" s="14"/>
      <c r="K415" s="14"/>
      <c r="L415" s="14"/>
      <c r="M415" s="14"/>
      <c r="N415" s="14"/>
      <c r="O415" s="14"/>
      <c r="P415" s="14"/>
      <c r="Q415" s="14"/>
      <c r="R415" s="14"/>
      <c r="S415" s="14"/>
      <c r="T415" s="14"/>
      <c r="U415" s="14"/>
      <c r="V415" s="14"/>
      <c r="W415" s="14"/>
      <c r="X415" s="14"/>
      <c r="Y415" s="14"/>
      <c r="Z415" s="14"/>
    </row>
    <row r="416" spans="1:26" ht="13" x14ac:dyDescent="0.15">
      <c r="A416" s="14"/>
      <c r="B416" s="14"/>
      <c r="C416" s="14"/>
      <c r="D416" s="14"/>
      <c r="E416" s="14"/>
      <c r="F416" s="14"/>
      <c r="G416" s="14"/>
      <c r="H416" s="14"/>
      <c r="I416" s="14"/>
      <c r="J416" s="14"/>
      <c r="K416" s="14"/>
      <c r="L416" s="14"/>
      <c r="M416" s="14"/>
      <c r="N416" s="14"/>
      <c r="O416" s="14"/>
      <c r="P416" s="14"/>
      <c r="Q416" s="14"/>
      <c r="R416" s="14"/>
      <c r="S416" s="14"/>
      <c r="T416" s="14"/>
      <c r="U416" s="14"/>
      <c r="V416" s="14"/>
      <c r="W416" s="14"/>
      <c r="X416" s="14"/>
      <c r="Y416" s="14"/>
      <c r="Z416" s="14"/>
    </row>
    <row r="417" spans="1:26" ht="13" x14ac:dyDescent="0.15">
      <c r="A417" s="14"/>
      <c r="B417" s="14"/>
      <c r="C417" s="14"/>
      <c r="D417" s="14"/>
      <c r="E417" s="14"/>
      <c r="F417" s="14"/>
      <c r="G417" s="14"/>
      <c r="H417" s="14"/>
      <c r="I417" s="14"/>
      <c r="J417" s="14"/>
      <c r="K417" s="14"/>
      <c r="L417" s="14"/>
      <c r="M417" s="14"/>
      <c r="N417" s="14"/>
      <c r="O417" s="14"/>
      <c r="P417" s="14"/>
      <c r="Q417" s="14"/>
      <c r="R417" s="14"/>
      <c r="S417" s="14"/>
      <c r="T417" s="14"/>
      <c r="U417" s="14"/>
      <c r="V417" s="14"/>
      <c r="W417" s="14"/>
      <c r="X417" s="14"/>
      <c r="Y417" s="14"/>
      <c r="Z417" s="14"/>
    </row>
    <row r="418" spans="1:26" ht="13" x14ac:dyDescent="0.15">
      <c r="A418" s="14"/>
      <c r="B418" s="14"/>
      <c r="C418" s="14"/>
      <c r="D418" s="14"/>
      <c r="E418" s="14"/>
      <c r="F418" s="14"/>
      <c r="G418" s="14"/>
      <c r="H418" s="14"/>
      <c r="I418" s="14"/>
      <c r="J418" s="14"/>
      <c r="K418" s="14"/>
      <c r="L418" s="14"/>
      <c r="M418" s="14"/>
      <c r="N418" s="14"/>
      <c r="O418" s="14"/>
      <c r="P418" s="14"/>
      <c r="Q418" s="14"/>
      <c r="R418" s="14"/>
      <c r="S418" s="14"/>
      <c r="T418" s="14"/>
      <c r="U418" s="14"/>
      <c r="V418" s="14"/>
      <c r="W418" s="14"/>
      <c r="X418" s="14"/>
      <c r="Y418" s="14"/>
      <c r="Z418" s="14"/>
    </row>
    <row r="419" spans="1:26" ht="13" x14ac:dyDescent="0.15">
      <c r="A419" s="14"/>
      <c r="B419" s="14"/>
      <c r="C419" s="14"/>
      <c r="D419" s="14"/>
      <c r="E419" s="14"/>
      <c r="F419" s="14"/>
      <c r="G419" s="14"/>
      <c r="H419" s="14"/>
      <c r="I419" s="14"/>
      <c r="J419" s="14"/>
      <c r="K419" s="14"/>
      <c r="L419" s="14"/>
      <c r="M419" s="14"/>
      <c r="N419" s="14"/>
      <c r="O419" s="14"/>
      <c r="P419" s="14"/>
      <c r="Q419" s="14"/>
      <c r="R419" s="14"/>
      <c r="S419" s="14"/>
      <c r="T419" s="14"/>
      <c r="U419" s="14"/>
      <c r="V419" s="14"/>
      <c r="W419" s="14"/>
      <c r="X419" s="14"/>
      <c r="Y419" s="14"/>
      <c r="Z419" s="14"/>
    </row>
    <row r="420" spans="1:26" ht="13" x14ac:dyDescent="0.15">
      <c r="A420" s="14"/>
      <c r="B420" s="14"/>
      <c r="C420" s="14"/>
      <c r="D420" s="14"/>
      <c r="E420" s="14"/>
      <c r="F420" s="14"/>
      <c r="G420" s="14"/>
      <c r="H420" s="14"/>
      <c r="I420" s="14"/>
      <c r="J420" s="14"/>
      <c r="K420" s="14"/>
      <c r="L420" s="14"/>
      <c r="M420" s="14"/>
      <c r="N420" s="14"/>
      <c r="O420" s="14"/>
      <c r="P420" s="14"/>
      <c r="Q420" s="14"/>
      <c r="R420" s="14"/>
      <c r="S420" s="14"/>
      <c r="T420" s="14"/>
      <c r="U420" s="14"/>
      <c r="V420" s="14"/>
      <c r="W420" s="14"/>
      <c r="X420" s="14"/>
      <c r="Y420" s="14"/>
      <c r="Z420" s="14"/>
    </row>
    <row r="421" spans="1:26" ht="13" x14ac:dyDescent="0.15">
      <c r="A421" s="14"/>
      <c r="B421" s="14"/>
      <c r="C421" s="14"/>
      <c r="D421" s="14"/>
      <c r="E421" s="14"/>
      <c r="F421" s="14"/>
      <c r="G421" s="14"/>
      <c r="H421" s="14"/>
      <c r="I421" s="14"/>
      <c r="J421" s="14"/>
      <c r="K421" s="14"/>
      <c r="L421" s="14"/>
      <c r="M421" s="14"/>
      <c r="N421" s="14"/>
      <c r="O421" s="14"/>
      <c r="P421" s="14"/>
      <c r="Q421" s="14"/>
      <c r="R421" s="14"/>
      <c r="S421" s="14"/>
      <c r="T421" s="14"/>
      <c r="U421" s="14"/>
      <c r="V421" s="14"/>
      <c r="W421" s="14"/>
      <c r="X421" s="14"/>
      <c r="Y421" s="14"/>
      <c r="Z421" s="14"/>
    </row>
    <row r="422" spans="1:26" ht="13" x14ac:dyDescent="0.15">
      <c r="A422" s="14"/>
      <c r="B422" s="14"/>
      <c r="C422" s="14"/>
      <c r="D422" s="14"/>
      <c r="E422" s="14"/>
      <c r="F422" s="14"/>
      <c r="G422" s="14"/>
      <c r="H422" s="14"/>
      <c r="I422" s="14"/>
      <c r="J422" s="14"/>
      <c r="K422" s="14"/>
      <c r="L422" s="14"/>
      <c r="M422" s="14"/>
      <c r="N422" s="14"/>
      <c r="O422" s="14"/>
      <c r="P422" s="14"/>
      <c r="Q422" s="14"/>
      <c r="R422" s="14"/>
      <c r="S422" s="14"/>
      <c r="T422" s="14"/>
      <c r="U422" s="14"/>
      <c r="V422" s="14"/>
      <c r="W422" s="14"/>
      <c r="X422" s="14"/>
      <c r="Y422" s="14"/>
      <c r="Z422" s="14"/>
    </row>
    <row r="423" spans="1:26" ht="13" x14ac:dyDescent="0.15">
      <c r="A423" s="14"/>
      <c r="B423" s="14"/>
      <c r="C423" s="14"/>
      <c r="D423" s="14"/>
      <c r="E423" s="14"/>
      <c r="F423" s="14"/>
      <c r="G423" s="14"/>
      <c r="H423" s="14"/>
      <c r="I423" s="14"/>
      <c r="J423" s="14"/>
      <c r="K423" s="14"/>
      <c r="L423" s="14"/>
      <c r="M423" s="14"/>
      <c r="N423" s="14"/>
      <c r="O423" s="14"/>
      <c r="P423" s="14"/>
      <c r="Q423" s="14"/>
      <c r="R423" s="14"/>
      <c r="S423" s="14"/>
      <c r="T423" s="14"/>
      <c r="U423" s="14"/>
      <c r="V423" s="14"/>
      <c r="W423" s="14"/>
      <c r="X423" s="14"/>
      <c r="Y423" s="14"/>
      <c r="Z423" s="14"/>
    </row>
    <row r="424" spans="1:26" ht="13" x14ac:dyDescent="0.15">
      <c r="A424" s="14"/>
      <c r="B424" s="14"/>
      <c r="C424" s="14"/>
      <c r="D424" s="14"/>
      <c r="E424" s="14"/>
      <c r="F424" s="14"/>
      <c r="G424" s="14"/>
      <c r="H424" s="14"/>
      <c r="I424" s="14"/>
      <c r="J424" s="14"/>
      <c r="K424" s="14"/>
      <c r="L424" s="14"/>
      <c r="M424" s="14"/>
      <c r="N424" s="14"/>
      <c r="O424" s="14"/>
      <c r="P424" s="14"/>
      <c r="Q424" s="14"/>
      <c r="R424" s="14"/>
      <c r="S424" s="14"/>
      <c r="T424" s="14"/>
      <c r="U424" s="14"/>
      <c r="V424" s="14"/>
      <c r="W424" s="14"/>
      <c r="X424" s="14"/>
      <c r="Y424" s="14"/>
      <c r="Z424" s="14"/>
    </row>
    <row r="425" spans="1:26" ht="13" x14ac:dyDescent="0.15">
      <c r="A425" s="14"/>
      <c r="B425" s="14"/>
      <c r="C425" s="14"/>
      <c r="D425" s="14"/>
      <c r="E425" s="14"/>
      <c r="F425" s="14"/>
      <c r="G425" s="14"/>
      <c r="H425" s="14"/>
      <c r="I425" s="14"/>
      <c r="J425" s="14"/>
      <c r="K425" s="14"/>
      <c r="L425" s="14"/>
      <c r="M425" s="14"/>
      <c r="N425" s="14"/>
      <c r="O425" s="14"/>
      <c r="P425" s="14"/>
      <c r="Q425" s="14"/>
      <c r="R425" s="14"/>
      <c r="S425" s="14"/>
      <c r="T425" s="14"/>
      <c r="U425" s="14"/>
      <c r="V425" s="14"/>
      <c r="W425" s="14"/>
      <c r="X425" s="14"/>
      <c r="Y425" s="14"/>
      <c r="Z425" s="14"/>
    </row>
    <row r="426" spans="1:26" ht="13" x14ac:dyDescent="0.15">
      <c r="A426" s="14"/>
      <c r="B426" s="14"/>
      <c r="C426" s="14"/>
      <c r="D426" s="14"/>
      <c r="E426" s="14"/>
      <c r="F426" s="14"/>
      <c r="G426" s="14"/>
      <c r="H426" s="14"/>
      <c r="I426" s="14"/>
      <c r="J426" s="14"/>
      <c r="K426" s="14"/>
      <c r="L426" s="14"/>
      <c r="M426" s="14"/>
      <c r="N426" s="14"/>
      <c r="O426" s="14"/>
      <c r="P426" s="14"/>
      <c r="Q426" s="14"/>
      <c r="R426" s="14"/>
      <c r="S426" s="14"/>
      <c r="T426" s="14"/>
      <c r="U426" s="14"/>
      <c r="V426" s="14"/>
      <c r="W426" s="14"/>
      <c r="X426" s="14"/>
      <c r="Y426" s="14"/>
      <c r="Z426" s="14"/>
    </row>
    <row r="427" spans="1:26" ht="13" x14ac:dyDescent="0.15">
      <c r="A427" s="14"/>
      <c r="B427" s="14"/>
      <c r="C427" s="14"/>
      <c r="D427" s="14"/>
      <c r="E427" s="14"/>
      <c r="F427" s="14"/>
      <c r="G427" s="14"/>
      <c r="H427" s="14"/>
      <c r="I427" s="14"/>
      <c r="J427" s="14"/>
      <c r="K427" s="14"/>
      <c r="L427" s="14"/>
      <c r="M427" s="14"/>
      <c r="N427" s="14"/>
      <c r="O427" s="14"/>
      <c r="P427" s="14"/>
      <c r="Q427" s="14"/>
      <c r="R427" s="14"/>
      <c r="S427" s="14"/>
      <c r="T427" s="14"/>
      <c r="U427" s="14"/>
      <c r="V427" s="14"/>
      <c r="W427" s="14"/>
      <c r="X427" s="14"/>
      <c r="Y427" s="14"/>
      <c r="Z427" s="14"/>
    </row>
    <row r="428" spans="1:26" ht="13" x14ac:dyDescent="0.15">
      <c r="A428" s="14"/>
      <c r="B428" s="14"/>
      <c r="C428" s="14"/>
      <c r="D428" s="14"/>
      <c r="E428" s="14"/>
      <c r="F428" s="14"/>
      <c r="G428" s="14"/>
      <c r="H428" s="14"/>
      <c r="I428" s="14"/>
      <c r="J428" s="14"/>
      <c r="K428" s="14"/>
      <c r="L428" s="14"/>
      <c r="M428" s="14"/>
      <c r="N428" s="14"/>
      <c r="O428" s="14"/>
      <c r="P428" s="14"/>
      <c r="Q428" s="14"/>
      <c r="R428" s="14"/>
      <c r="S428" s="14"/>
      <c r="T428" s="14"/>
      <c r="U428" s="14"/>
      <c r="V428" s="14"/>
      <c r="W428" s="14"/>
      <c r="X428" s="14"/>
      <c r="Y428" s="14"/>
      <c r="Z428" s="14"/>
    </row>
    <row r="429" spans="1:26" ht="13" x14ac:dyDescent="0.15">
      <c r="A429" s="14"/>
      <c r="B429" s="14"/>
      <c r="C429" s="14"/>
      <c r="D429" s="14"/>
      <c r="E429" s="14"/>
      <c r="F429" s="14"/>
      <c r="G429" s="14"/>
      <c r="H429" s="14"/>
      <c r="I429" s="14"/>
      <c r="J429" s="14"/>
      <c r="K429" s="14"/>
      <c r="L429" s="14"/>
      <c r="M429" s="14"/>
      <c r="N429" s="14"/>
      <c r="O429" s="14"/>
      <c r="P429" s="14"/>
      <c r="Q429" s="14"/>
      <c r="R429" s="14"/>
      <c r="S429" s="14"/>
      <c r="T429" s="14"/>
      <c r="U429" s="14"/>
      <c r="V429" s="14"/>
      <c r="W429" s="14"/>
      <c r="X429" s="14"/>
      <c r="Y429" s="14"/>
      <c r="Z429" s="14"/>
    </row>
    <row r="430" spans="1:26" ht="13" x14ac:dyDescent="0.15">
      <c r="A430" s="14"/>
      <c r="B430" s="14"/>
      <c r="C430" s="14"/>
      <c r="D430" s="14"/>
      <c r="E430" s="14"/>
      <c r="F430" s="14"/>
      <c r="G430" s="14"/>
      <c r="H430" s="14"/>
      <c r="I430" s="14"/>
      <c r="J430" s="14"/>
      <c r="K430" s="14"/>
      <c r="L430" s="14"/>
      <c r="M430" s="14"/>
      <c r="N430" s="14"/>
      <c r="O430" s="14"/>
      <c r="P430" s="14"/>
      <c r="Q430" s="14"/>
      <c r="R430" s="14"/>
      <c r="S430" s="14"/>
      <c r="T430" s="14"/>
      <c r="U430" s="14"/>
      <c r="V430" s="14"/>
      <c r="W430" s="14"/>
      <c r="X430" s="14"/>
      <c r="Y430" s="14"/>
      <c r="Z430" s="14"/>
    </row>
    <row r="431" spans="1:26" ht="13" x14ac:dyDescent="0.15">
      <c r="A431" s="14"/>
      <c r="B431" s="14"/>
      <c r="C431" s="14"/>
      <c r="D431" s="14"/>
      <c r="E431" s="14"/>
      <c r="F431" s="14"/>
      <c r="G431" s="14"/>
      <c r="H431" s="14"/>
      <c r="I431" s="14"/>
      <c r="J431" s="14"/>
      <c r="K431" s="14"/>
      <c r="L431" s="14"/>
      <c r="M431" s="14"/>
      <c r="N431" s="14"/>
      <c r="O431" s="14"/>
      <c r="P431" s="14"/>
      <c r="Q431" s="14"/>
      <c r="R431" s="14"/>
      <c r="S431" s="14"/>
      <c r="T431" s="14"/>
      <c r="U431" s="14"/>
      <c r="V431" s="14"/>
      <c r="W431" s="14"/>
      <c r="X431" s="14"/>
      <c r="Y431" s="14"/>
      <c r="Z431" s="14"/>
    </row>
    <row r="432" spans="1:26" ht="13" x14ac:dyDescent="0.15">
      <c r="A432" s="14"/>
      <c r="B432" s="14"/>
      <c r="C432" s="14"/>
      <c r="D432" s="14"/>
      <c r="E432" s="14"/>
      <c r="F432" s="14"/>
      <c r="G432" s="14"/>
      <c r="H432" s="14"/>
      <c r="I432" s="14"/>
      <c r="J432" s="14"/>
      <c r="K432" s="14"/>
      <c r="L432" s="14"/>
      <c r="M432" s="14"/>
      <c r="N432" s="14"/>
      <c r="O432" s="14"/>
      <c r="P432" s="14"/>
      <c r="Q432" s="14"/>
      <c r="R432" s="14"/>
      <c r="S432" s="14"/>
      <c r="T432" s="14"/>
      <c r="U432" s="14"/>
      <c r="V432" s="14"/>
      <c r="W432" s="14"/>
      <c r="X432" s="14"/>
      <c r="Y432" s="14"/>
      <c r="Z432" s="14"/>
    </row>
    <row r="433" spans="1:26" ht="13" x14ac:dyDescent="0.15">
      <c r="A433" s="14"/>
      <c r="B433" s="14"/>
      <c r="C433" s="14"/>
      <c r="D433" s="14"/>
      <c r="E433" s="14"/>
      <c r="F433" s="14"/>
      <c r="G433" s="14"/>
      <c r="H433" s="14"/>
      <c r="I433" s="14"/>
      <c r="J433" s="14"/>
      <c r="K433" s="14"/>
      <c r="L433" s="14"/>
      <c r="M433" s="14"/>
      <c r="N433" s="14"/>
      <c r="O433" s="14"/>
      <c r="P433" s="14"/>
      <c r="Q433" s="14"/>
      <c r="R433" s="14"/>
      <c r="S433" s="14"/>
      <c r="T433" s="14"/>
      <c r="U433" s="14"/>
      <c r="V433" s="14"/>
      <c r="W433" s="14"/>
      <c r="X433" s="14"/>
      <c r="Y433" s="14"/>
      <c r="Z433" s="14"/>
    </row>
    <row r="434" spans="1:26" ht="13" x14ac:dyDescent="0.15">
      <c r="A434" s="14"/>
      <c r="B434" s="14"/>
      <c r="C434" s="14"/>
      <c r="D434" s="14"/>
      <c r="E434" s="14"/>
      <c r="F434" s="14"/>
      <c r="G434" s="14"/>
      <c r="H434" s="14"/>
      <c r="I434" s="14"/>
      <c r="J434" s="14"/>
      <c r="K434" s="14"/>
      <c r="L434" s="14"/>
      <c r="M434" s="14"/>
      <c r="N434" s="14"/>
      <c r="O434" s="14"/>
      <c r="P434" s="14"/>
      <c r="Q434" s="14"/>
      <c r="R434" s="14"/>
      <c r="S434" s="14"/>
      <c r="T434" s="14"/>
      <c r="U434" s="14"/>
      <c r="V434" s="14"/>
      <c r="W434" s="14"/>
      <c r="X434" s="14"/>
      <c r="Y434" s="14"/>
      <c r="Z434" s="14"/>
    </row>
    <row r="435" spans="1:26" ht="13" x14ac:dyDescent="0.15">
      <c r="A435" s="14"/>
      <c r="B435" s="14"/>
      <c r="C435" s="14"/>
      <c r="D435" s="14"/>
      <c r="E435" s="14"/>
      <c r="F435" s="14"/>
      <c r="G435" s="14"/>
      <c r="H435" s="14"/>
      <c r="I435" s="14"/>
      <c r="J435" s="14"/>
      <c r="K435" s="14"/>
      <c r="L435" s="14"/>
      <c r="M435" s="14"/>
      <c r="N435" s="14"/>
      <c r="O435" s="14"/>
      <c r="P435" s="14"/>
      <c r="Q435" s="14"/>
      <c r="R435" s="14"/>
      <c r="S435" s="14"/>
      <c r="T435" s="14"/>
      <c r="U435" s="14"/>
      <c r="V435" s="14"/>
      <c r="W435" s="14"/>
      <c r="X435" s="14"/>
      <c r="Y435" s="14"/>
      <c r="Z435" s="14"/>
    </row>
    <row r="436" spans="1:26" ht="13" x14ac:dyDescent="0.15">
      <c r="A436" s="14"/>
      <c r="B436" s="14"/>
      <c r="C436" s="14"/>
      <c r="D436" s="14"/>
      <c r="E436" s="14"/>
      <c r="F436" s="14"/>
      <c r="G436" s="14"/>
      <c r="H436" s="14"/>
      <c r="I436" s="14"/>
      <c r="J436" s="14"/>
      <c r="K436" s="14"/>
      <c r="L436" s="14"/>
      <c r="M436" s="14"/>
      <c r="N436" s="14"/>
      <c r="O436" s="14"/>
      <c r="P436" s="14"/>
      <c r="Q436" s="14"/>
      <c r="R436" s="14"/>
      <c r="S436" s="14"/>
      <c r="T436" s="14"/>
      <c r="U436" s="14"/>
      <c r="V436" s="14"/>
      <c r="W436" s="14"/>
      <c r="X436" s="14"/>
      <c r="Y436" s="14"/>
      <c r="Z436" s="14"/>
    </row>
    <row r="437" spans="1:26" ht="13" x14ac:dyDescent="0.15">
      <c r="A437" s="14"/>
      <c r="B437" s="14"/>
      <c r="C437" s="14"/>
      <c r="D437" s="14"/>
      <c r="E437" s="14"/>
      <c r="F437" s="14"/>
      <c r="G437" s="14"/>
      <c r="H437" s="14"/>
      <c r="I437" s="14"/>
      <c r="J437" s="14"/>
      <c r="K437" s="14"/>
      <c r="L437" s="14"/>
      <c r="M437" s="14"/>
      <c r="N437" s="14"/>
      <c r="O437" s="14"/>
      <c r="P437" s="14"/>
      <c r="Q437" s="14"/>
      <c r="R437" s="14"/>
      <c r="S437" s="14"/>
      <c r="T437" s="14"/>
      <c r="U437" s="14"/>
      <c r="V437" s="14"/>
      <c r="W437" s="14"/>
      <c r="X437" s="14"/>
      <c r="Y437" s="14"/>
      <c r="Z437" s="14"/>
    </row>
    <row r="438" spans="1:26" ht="13" x14ac:dyDescent="0.15">
      <c r="A438" s="14"/>
      <c r="B438" s="14"/>
      <c r="C438" s="14"/>
      <c r="D438" s="14"/>
      <c r="E438" s="14"/>
      <c r="F438" s="14"/>
      <c r="G438" s="14"/>
      <c r="H438" s="14"/>
      <c r="I438" s="14"/>
      <c r="J438" s="14"/>
      <c r="K438" s="14"/>
      <c r="L438" s="14"/>
      <c r="M438" s="14"/>
      <c r="N438" s="14"/>
      <c r="O438" s="14"/>
      <c r="P438" s="14"/>
      <c r="Q438" s="14"/>
      <c r="R438" s="14"/>
      <c r="S438" s="14"/>
      <c r="T438" s="14"/>
      <c r="U438" s="14"/>
      <c r="V438" s="14"/>
      <c r="W438" s="14"/>
      <c r="X438" s="14"/>
      <c r="Y438" s="14"/>
      <c r="Z438" s="14"/>
    </row>
    <row r="439" spans="1:26" ht="13" x14ac:dyDescent="0.15">
      <c r="A439" s="14"/>
      <c r="B439" s="14"/>
      <c r="C439" s="14"/>
      <c r="D439" s="14"/>
      <c r="E439" s="14"/>
      <c r="F439" s="14"/>
      <c r="G439" s="14"/>
      <c r="H439" s="14"/>
      <c r="I439" s="14"/>
      <c r="J439" s="14"/>
      <c r="K439" s="14"/>
      <c r="L439" s="14"/>
      <c r="M439" s="14"/>
      <c r="N439" s="14"/>
      <c r="O439" s="14"/>
      <c r="P439" s="14"/>
      <c r="Q439" s="14"/>
      <c r="R439" s="14"/>
      <c r="S439" s="14"/>
      <c r="T439" s="14"/>
      <c r="U439" s="14"/>
      <c r="V439" s="14"/>
      <c r="W439" s="14"/>
      <c r="X439" s="14"/>
      <c r="Y439" s="14"/>
      <c r="Z439" s="14"/>
    </row>
    <row r="440" spans="1:26" ht="13" x14ac:dyDescent="0.15">
      <c r="A440" s="14"/>
      <c r="B440" s="14"/>
      <c r="C440" s="14"/>
      <c r="D440" s="14"/>
      <c r="E440" s="14"/>
      <c r="F440" s="14"/>
      <c r="G440" s="14"/>
      <c r="H440" s="14"/>
      <c r="I440" s="14"/>
      <c r="J440" s="14"/>
      <c r="K440" s="14"/>
      <c r="L440" s="14"/>
      <c r="M440" s="14"/>
      <c r="N440" s="14"/>
      <c r="O440" s="14"/>
      <c r="P440" s="14"/>
      <c r="Q440" s="14"/>
      <c r="R440" s="14"/>
      <c r="S440" s="14"/>
      <c r="T440" s="14"/>
      <c r="U440" s="14"/>
      <c r="V440" s="14"/>
      <c r="W440" s="14"/>
      <c r="X440" s="14"/>
      <c r="Y440" s="14"/>
      <c r="Z440" s="14"/>
    </row>
    <row r="441" spans="1:26" ht="13" x14ac:dyDescent="0.15">
      <c r="A441" s="14"/>
      <c r="B441" s="14"/>
      <c r="C441" s="14"/>
      <c r="D441" s="14"/>
      <c r="E441" s="14"/>
      <c r="F441" s="14"/>
      <c r="G441" s="14"/>
      <c r="H441" s="14"/>
      <c r="I441" s="14"/>
      <c r="J441" s="14"/>
      <c r="K441" s="14"/>
      <c r="L441" s="14"/>
      <c r="M441" s="14"/>
      <c r="N441" s="14"/>
      <c r="O441" s="14"/>
      <c r="P441" s="14"/>
      <c r="Q441" s="14"/>
      <c r="R441" s="14"/>
      <c r="S441" s="14"/>
      <c r="T441" s="14"/>
      <c r="U441" s="14"/>
      <c r="V441" s="14"/>
      <c r="W441" s="14"/>
      <c r="X441" s="14"/>
      <c r="Y441" s="14"/>
      <c r="Z441" s="14"/>
    </row>
    <row r="442" spans="1:26" ht="13" x14ac:dyDescent="0.15">
      <c r="A442" s="14"/>
      <c r="B442" s="14"/>
      <c r="C442" s="14"/>
      <c r="D442" s="14"/>
      <c r="E442" s="14"/>
      <c r="F442" s="14"/>
      <c r="G442" s="14"/>
      <c r="H442" s="14"/>
      <c r="I442" s="14"/>
      <c r="J442" s="14"/>
      <c r="K442" s="14"/>
      <c r="L442" s="14"/>
      <c r="M442" s="14"/>
      <c r="N442" s="14"/>
      <c r="O442" s="14"/>
      <c r="P442" s="14"/>
      <c r="Q442" s="14"/>
      <c r="R442" s="14"/>
      <c r="S442" s="14"/>
      <c r="T442" s="14"/>
      <c r="U442" s="14"/>
      <c r="V442" s="14"/>
      <c r="W442" s="14"/>
      <c r="X442" s="14"/>
      <c r="Y442" s="14"/>
      <c r="Z442" s="14"/>
    </row>
    <row r="443" spans="1:26" ht="13" x14ac:dyDescent="0.15">
      <c r="A443" s="14"/>
      <c r="B443" s="14"/>
      <c r="C443" s="14"/>
      <c r="D443" s="14"/>
      <c r="E443" s="14"/>
      <c r="F443" s="14"/>
      <c r="G443" s="14"/>
      <c r="H443" s="14"/>
      <c r="I443" s="14"/>
      <c r="J443" s="14"/>
      <c r="K443" s="14"/>
      <c r="L443" s="14"/>
      <c r="M443" s="14"/>
      <c r="N443" s="14"/>
      <c r="O443" s="14"/>
      <c r="P443" s="14"/>
      <c r="Q443" s="14"/>
      <c r="R443" s="14"/>
      <c r="S443" s="14"/>
      <c r="T443" s="14"/>
      <c r="U443" s="14"/>
      <c r="V443" s="14"/>
      <c r="W443" s="14"/>
      <c r="X443" s="14"/>
      <c r="Y443" s="14"/>
      <c r="Z443" s="14"/>
    </row>
    <row r="444" spans="1:26" ht="13" x14ac:dyDescent="0.15">
      <c r="A444" s="14"/>
      <c r="B444" s="14"/>
      <c r="C444" s="14"/>
      <c r="D444" s="14"/>
      <c r="E444" s="14"/>
      <c r="F444" s="14"/>
      <c r="G444" s="14"/>
      <c r="H444" s="14"/>
      <c r="I444" s="14"/>
      <c r="J444" s="14"/>
      <c r="K444" s="14"/>
      <c r="L444" s="14"/>
      <c r="M444" s="14"/>
      <c r="N444" s="14"/>
      <c r="O444" s="14"/>
      <c r="P444" s="14"/>
      <c r="Q444" s="14"/>
      <c r="R444" s="14"/>
      <c r="S444" s="14"/>
      <c r="T444" s="14"/>
      <c r="U444" s="14"/>
      <c r="V444" s="14"/>
      <c r="W444" s="14"/>
      <c r="X444" s="14"/>
      <c r="Y444" s="14"/>
      <c r="Z444" s="14"/>
    </row>
    <row r="445" spans="1:26" ht="13" x14ac:dyDescent="0.15">
      <c r="A445" s="14"/>
      <c r="B445" s="14"/>
      <c r="C445" s="14"/>
      <c r="D445" s="14"/>
      <c r="E445" s="14"/>
      <c r="F445" s="14"/>
      <c r="G445" s="14"/>
      <c r="H445" s="14"/>
      <c r="I445" s="14"/>
      <c r="J445" s="14"/>
      <c r="K445" s="14"/>
      <c r="L445" s="14"/>
      <c r="M445" s="14"/>
      <c r="N445" s="14"/>
      <c r="O445" s="14"/>
      <c r="P445" s="14"/>
      <c r="Q445" s="14"/>
      <c r="R445" s="14"/>
      <c r="S445" s="14"/>
      <c r="T445" s="14"/>
      <c r="U445" s="14"/>
      <c r="V445" s="14"/>
      <c r="W445" s="14"/>
      <c r="X445" s="14"/>
      <c r="Y445" s="14"/>
      <c r="Z445" s="14"/>
    </row>
    <row r="446" spans="1:26" ht="13" x14ac:dyDescent="0.15">
      <c r="A446" s="14"/>
      <c r="B446" s="14"/>
      <c r="C446" s="14"/>
      <c r="D446" s="14"/>
      <c r="E446" s="14"/>
      <c r="F446" s="14"/>
      <c r="G446" s="14"/>
      <c r="H446" s="14"/>
      <c r="I446" s="14"/>
      <c r="J446" s="14"/>
      <c r="K446" s="14"/>
      <c r="L446" s="14"/>
      <c r="M446" s="14"/>
      <c r="N446" s="14"/>
      <c r="O446" s="14"/>
      <c r="P446" s="14"/>
      <c r="Q446" s="14"/>
      <c r="R446" s="14"/>
      <c r="S446" s="14"/>
      <c r="T446" s="14"/>
      <c r="U446" s="14"/>
      <c r="V446" s="14"/>
      <c r="W446" s="14"/>
      <c r="X446" s="14"/>
      <c r="Y446" s="14"/>
      <c r="Z446" s="14"/>
    </row>
    <row r="447" spans="1:26" ht="13" x14ac:dyDescent="0.15">
      <c r="A447" s="14"/>
      <c r="B447" s="14"/>
      <c r="C447" s="14"/>
      <c r="D447" s="14"/>
      <c r="E447" s="14"/>
      <c r="F447" s="14"/>
      <c r="G447" s="14"/>
      <c r="H447" s="14"/>
      <c r="I447" s="14"/>
      <c r="J447" s="14"/>
      <c r="K447" s="14"/>
      <c r="L447" s="14"/>
      <c r="M447" s="14"/>
      <c r="N447" s="14"/>
      <c r="O447" s="14"/>
      <c r="P447" s="14"/>
      <c r="Q447" s="14"/>
      <c r="R447" s="14"/>
      <c r="S447" s="14"/>
      <c r="T447" s="14"/>
      <c r="U447" s="14"/>
      <c r="V447" s="14"/>
      <c r="W447" s="14"/>
      <c r="X447" s="14"/>
      <c r="Y447" s="14"/>
      <c r="Z447" s="14"/>
    </row>
    <row r="448" spans="1:26" ht="13" x14ac:dyDescent="0.15">
      <c r="A448" s="14"/>
      <c r="B448" s="14"/>
      <c r="C448" s="14"/>
      <c r="D448" s="14"/>
      <c r="E448" s="14"/>
      <c r="F448" s="14"/>
      <c r="G448" s="14"/>
      <c r="H448" s="14"/>
      <c r="I448" s="14"/>
      <c r="J448" s="14"/>
      <c r="K448" s="14"/>
      <c r="L448" s="14"/>
      <c r="M448" s="14"/>
      <c r="N448" s="14"/>
      <c r="O448" s="14"/>
      <c r="P448" s="14"/>
      <c r="Q448" s="14"/>
      <c r="R448" s="14"/>
      <c r="S448" s="14"/>
      <c r="T448" s="14"/>
      <c r="U448" s="14"/>
      <c r="V448" s="14"/>
      <c r="W448" s="14"/>
      <c r="X448" s="14"/>
      <c r="Y448" s="14"/>
      <c r="Z448" s="14"/>
    </row>
    <row r="449" spans="1:26" ht="13" x14ac:dyDescent="0.15">
      <c r="A449" s="14"/>
      <c r="B449" s="14"/>
      <c r="C449" s="14"/>
      <c r="D449" s="14"/>
      <c r="E449" s="14"/>
      <c r="F449" s="14"/>
      <c r="G449" s="14"/>
      <c r="H449" s="14"/>
      <c r="I449" s="14"/>
      <c r="J449" s="14"/>
      <c r="K449" s="14"/>
      <c r="L449" s="14"/>
      <c r="M449" s="14"/>
      <c r="N449" s="14"/>
      <c r="O449" s="14"/>
      <c r="P449" s="14"/>
      <c r="Q449" s="14"/>
      <c r="R449" s="14"/>
      <c r="S449" s="14"/>
      <c r="T449" s="14"/>
      <c r="U449" s="14"/>
      <c r="V449" s="14"/>
      <c r="W449" s="14"/>
      <c r="X449" s="14"/>
      <c r="Y449" s="14"/>
      <c r="Z449" s="14"/>
    </row>
    <row r="450" spans="1:26" ht="13" x14ac:dyDescent="0.15">
      <c r="A450" s="14"/>
      <c r="B450" s="14"/>
      <c r="C450" s="14"/>
      <c r="D450" s="14"/>
      <c r="E450" s="14"/>
      <c r="F450" s="14"/>
      <c r="G450" s="14"/>
      <c r="H450" s="14"/>
      <c r="I450" s="14"/>
      <c r="J450" s="14"/>
      <c r="K450" s="14"/>
      <c r="L450" s="14"/>
      <c r="M450" s="14"/>
      <c r="N450" s="14"/>
      <c r="O450" s="14"/>
      <c r="P450" s="14"/>
      <c r="Q450" s="14"/>
      <c r="R450" s="14"/>
      <c r="S450" s="14"/>
      <c r="T450" s="14"/>
      <c r="U450" s="14"/>
      <c r="V450" s="14"/>
      <c r="W450" s="14"/>
      <c r="X450" s="14"/>
      <c r="Y450" s="14"/>
      <c r="Z450" s="14"/>
    </row>
    <row r="451" spans="1:26" ht="13" x14ac:dyDescent="0.15">
      <c r="A451" s="14"/>
      <c r="B451" s="14"/>
      <c r="C451" s="14"/>
      <c r="D451" s="14"/>
      <c r="E451" s="14"/>
      <c r="F451" s="14"/>
      <c r="G451" s="14"/>
      <c r="H451" s="14"/>
      <c r="I451" s="14"/>
      <c r="J451" s="14"/>
      <c r="K451" s="14"/>
      <c r="L451" s="14"/>
      <c r="M451" s="14"/>
      <c r="N451" s="14"/>
      <c r="O451" s="14"/>
      <c r="P451" s="14"/>
      <c r="Q451" s="14"/>
      <c r="R451" s="14"/>
      <c r="S451" s="14"/>
      <c r="T451" s="14"/>
      <c r="U451" s="14"/>
      <c r="V451" s="14"/>
      <c r="W451" s="14"/>
      <c r="X451" s="14"/>
      <c r="Y451" s="14"/>
      <c r="Z451" s="14"/>
    </row>
    <row r="452" spans="1:26" ht="13" x14ac:dyDescent="0.15">
      <c r="A452" s="14"/>
      <c r="B452" s="14"/>
      <c r="C452" s="14"/>
      <c r="D452" s="14"/>
      <c r="E452" s="14"/>
      <c r="F452" s="14"/>
      <c r="G452" s="14"/>
      <c r="H452" s="14"/>
      <c r="I452" s="14"/>
      <c r="J452" s="14"/>
      <c r="K452" s="14"/>
      <c r="L452" s="14"/>
      <c r="M452" s="14"/>
      <c r="N452" s="14"/>
      <c r="O452" s="14"/>
      <c r="P452" s="14"/>
      <c r="Q452" s="14"/>
      <c r="R452" s="14"/>
      <c r="S452" s="14"/>
      <c r="T452" s="14"/>
      <c r="U452" s="14"/>
      <c r="V452" s="14"/>
      <c r="W452" s="14"/>
      <c r="X452" s="14"/>
      <c r="Y452" s="14"/>
      <c r="Z452" s="14"/>
    </row>
    <row r="453" spans="1:26" ht="13" x14ac:dyDescent="0.15">
      <c r="A453" s="14"/>
      <c r="B453" s="14"/>
      <c r="C453" s="14"/>
      <c r="D453" s="14"/>
      <c r="E453" s="14"/>
      <c r="F453" s="14"/>
      <c r="G453" s="14"/>
      <c r="H453" s="14"/>
      <c r="I453" s="14"/>
      <c r="J453" s="14"/>
      <c r="K453" s="14"/>
      <c r="L453" s="14"/>
      <c r="M453" s="14"/>
      <c r="N453" s="14"/>
      <c r="O453" s="14"/>
      <c r="P453" s="14"/>
      <c r="Q453" s="14"/>
      <c r="R453" s="14"/>
      <c r="S453" s="14"/>
      <c r="T453" s="14"/>
      <c r="U453" s="14"/>
      <c r="V453" s="14"/>
      <c r="W453" s="14"/>
      <c r="X453" s="14"/>
      <c r="Y453" s="14"/>
      <c r="Z453" s="14"/>
    </row>
    <row r="454" spans="1:26" ht="13" x14ac:dyDescent="0.15">
      <c r="A454" s="14"/>
      <c r="B454" s="14"/>
      <c r="C454" s="14"/>
      <c r="D454" s="14"/>
      <c r="E454" s="14"/>
      <c r="F454" s="14"/>
      <c r="G454" s="14"/>
      <c r="H454" s="14"/>
      <c r="I454" s="14"/>
      <c r="J454" s="14"/>
      <c r="K454" s="14"/>
      <c r="L454" s="14"/>
      <c r="M454" s="14"/>
      <c r="N454" s="14"/>
      <c r="O454" s="14"/>
      <c r="P454" s="14"/>
      <c r="Q454" s="14"/>
      <c r="R454" s="14"/>
      <c r="S454" s="14"/>
      <c r="T454" s="14"/>
      <c r="U454" s="14"/>
      <c r="V454" s="14"/>
      <c r="W454" s="14"/>
      <c r="X454" s="14"/>
      <c r="Y454" s="14"/>
      <c r="Z454" s="14"/>
    </row>
    <row r="455" spans="1:26" ht="13" x14ac:dyDescent="0.15">
      <c r="A455" s="14"/>
      <c r="B455" s="14"/>
      <c r="C455" s="14"/>
      <c r="D455" s="14"/>
      <c r="E455" s="14"/>
      <c r="F455" s="14"/>
      <c r="G455" s="14"/>
      <c r="H455" s="14"/>
      <c r="I455" s="14"/>
      <c r="J455" s="14"/>
      <c r="K455" s="14"/>
      <c r="L455" s="14"/>
      <c r="M455" s="14"/>
      <c r="N455" s="14"/>
      <c r="O455" s="14"/>
      <c r="P455" s="14"/>
      <c r="Q455" s="14"/>
      <c r="R455" s="14"/>
      <c r="S455" s="14"/>
      <c r="T455" s="14"/>
      <c r="U455" s="14"/>
      <c r="V455" s="14"/>
      <c r="W455" s="14"/>
      <c r="X455" s="14"/>
      <c r="Y455" s="14"/>
      <c r="Z455" s="14"/>
    </row>
    <row r="456" spans="1:26" ht="13" x14ac:dyDescent="0.15">
      <c r="A456" s="14"/>
      <c r="B456" s="14"/>
      <c r="C456" s="14"/>
      <c r="D456" s="14"/>
      <c r="E456" s="14"/>
      <c r="F456" s="14"/>
      <c r="G456" s="14"/>
      <c r="H456" s="14"/>
      <c r="I456" s="14"/>
      <c r="J456" s="14"/>
      <c r="K456" s="14"/>
      <c r="L456" s="14"/>
      <c r="M456" s="14"/>
      <c r="N456" s="14"/>
      <c r="O456" s="14"/>
      <c r="P456" s="14"/>
      <c r="Q456" s="14"/>
      <c r="R456" s="14"/>
      <c r="S456" s="14"/>
      <c r="T456" s="14"/>
      <c r="U456" s="14"/>
      <c r="V456" s="14"/>
      <c r="W456" s="14"/>
      <c r="X456" s="14"/>
      <c r="Y456" s="14"/>
      <c r="Z456" s="14"/>
    </row>
    <row r="457" spans="1:26" ht="13" x14ac:dyDescent="0.15">
      <c r="A457" s="14"/>
      <c r="B457" s="14"/>
      <c r="C457" s="14"/>
      <c r="D457" s="14"/>
      <c r="E457" s="14"/>
      <c r="F457" s="14"/>
      <c r="G457" s="14"/>
      <c r="H457" s="14"/>
      <c r="I457" s="14"/>
      <c r="J457" s="14"/>
      <c r="K457" s="14"/>
      <c r="L457" s="14"/>
      <c r="M457" s="14"/>
      <c r="N457" s="14"/>
      <c r="O457" s="14"/>
      <c r="P457" s="14"/>
      <c r="Q457" s="14"/>
      <c r="R457" s="14"/>
      <c r="S457" s="14"/>
      <c r="T457" s="14"/>
      <c r="U457" s="14"/>
      <c r="V457" s="14"/>
      <c r="W457" s="14"/>
      <c r="X457" s="14"/>
      <c r="Y457" s="14"/>
      <c r="Z457" s="14"/>
    </row>
    <row r="458" spans="1:26" ht="13" x14ac:dyDescent="0.15">
      <c r="A458" s="14"/>
      <c r="B458" s="14"/>
      <c r="C458" s="14"/>
      <c r="D458" s="14"/>
      <c r="E458" s="14"/>
      <c r="F458" s="14"/>
      <c r="G458" s="14"/>
      <c r="H458" s="14"/>
      <c r="I458" s="14"/>
      <c r="J458" s="14"/>
      <c r="K458" s="14"/>
      <c r="L458" s="14"/>
      <c r="M458" s="14"/>
      <c r="N458" s="14"/>
      <c r="O458" s="14"/>
      <c r="P458" s="14"/>
      <c r="Q458" s="14"/>
      <c r="R458" s="14"/>
      <c r="S458" s="14"/>
      <c r="T458" s="14"/>
      <c r="U458" s="14"/>
      <c r="V458" s="14"/>
      <c r="W458" s="14"/>
      <c r="X458" s="14"/>
      <c r="Y458" s="14"/>
      <c r="Z458" s="14"/>
    </row>
    <row r="459" spans="1:26" ht="13" x14ac:dyDescent="0.15">
      <c r="A459" s="14"/>
      <c r="B459" s="14"/>
      <c r="C459" s="14"/>
      <c r="D459" s="14"/>
      <c r="E459" s="14"/>
      <c r="F459" s="14"/>
      <c r="G459" s="14"/>
      <c r="H459" s="14"/>
      <c r="I459" s="14"/>
      <c r="J459" s="14"/>
      <c r="K459" s="14"/>
      <c r="L459" s="14"/>
      <c r="M459" s="14"/>
      <c r="N459" s="14"/>
      <c r="O459" s="14"/>
      <c r="P459" s="14"/>
      <c r="Q459" s="14"/>
      <c r="R459" s="14"/>
      <c r="S459" s="14"/>
      <c r="T459" s="14"/>
      <c r="U459" s="14"/>
      <c r="V459" s="14"/>
      <c r="W459" s="14"/>
      <c r="X459" s="14"/>
      <c r="Y459" s="14"/>
      <c r="Z459" s="14"/>
    </row>
    <row r="460" spans="1:26" ht="13" x14ac:dyDescent="0.15">
      <c r="A460" s="14"/>
      <c r="B460" s="14"/>
      <c r="C460" s="14"/>
      <c r="D460" s="14"/>
      <c r="E460" s="14"/>
      <c r="F460" s="14"/>
      <c r="G460" s="14"/>
      <c r="H460" s="14"/>
      <c r="I460" s="14"/>
      <c r="J460" s="14"/>
      <c r="K460" s="14"/>
      <c r="L460" s="14"/>
      <c r="M460" s="14"/>
      <c r="N460" s="14"/>
      <c r="O460" s="14"/>
      <c r="P460" s="14"/>
      <c r="Q460" s="14"/>
      <c r="R460" s="14"/>
      <c r="S460" s="14"/>
      <c r="T460" s="14"/>
      <c r="U460" s="14"/>
      <c r="V460" s="14"/>
      <c r="W460" s="14"/>
      <c r="X460" s="14"/>
      <c r="Y460" s="14"/>
      <c r="Z460" s="14"/>
    </row>
    <row r="461" spans="1:26" ht="13" x14ac:dyDescent="0.15">
      <c r="A461" s="14"/>
      <c r="B461" s="14"/>
      <c r="C461" s="14"/>
      <c r="D461" s="14"/>
      <c r="E461" s="14"/>
      <c r="F461" s="14"/>
      <c r="G461" s="14"/>
      <c r="H461" s="14"/>
      <c r="I461" s="14"/>
      <c r="J461" s="14"/>
      <c r="K461" s="14"/>
      <c r="L461" s="14"/>
      <c r="M461" s="14"/>
      <c r="N461" s="14"/>
      <c r="O461" s="14"/>
      <c r="P461" s="14"/>
      <c r="Q461" s="14"/>
      <c r="R461" s="14"/>
      <c r="S461" s="14"/>
      <c r="T461" s="14"/>
      <c r="U461" s="14"/>
      <c r="V461" s="14"/>
      <c r="W461" s="14"/>
      <c r="X461" s="14"/>
      <c r="Y461" s="14"/>
      <c r="Z461" s="14"/>
    </row>
    <row r="462" spans="1:26" ht="13" x14ac:dyDescent="0.15">
      <c r="A462" s="14"/>
      <c r="B462" s="14"/>
      <c r="C462" s="14"/>
      <c r="D462" s="14"/>
      <c r="E462" s="14"/>
      <c r="F462" s="14"/>
      <c r="G462" s="14"/>
      <c r="H462" s="14"/>
      <c r="I462" s="14"/>
      <c r="J462" s="14"/>
      <c r="K462" s="14"/>
      <c r="L462" s="14"/>
      <c r="M462" s="14"/>
      <c r="N462" s="14"/>
      <c r="O462" s="14"/>
      <c r="P462" s="14"/>
      <c r="Q462" s="14"/>
      <c r="R462" s="14"/>
      <c r="S462" s="14"/>
      <c r="T462" s="14"/>
      <c r="U462" s="14"/>
      <c r="V462" s="14"/>
      <c r="W462" s="14"/>
      <c r="X462" s="14"/>
      <c r="Y462" s="14"/>
      <c r="Z462" s="14"/>
    </row>
    <row r="463" spans="1:26" ht="13" x14ac:dyDescent="0.15">
      <c r="A463" s="14"/>
      <c r="B463" s="14"/>
      <c r="C463" s="14"/>
      <c r="D463" s="14"/>
      <c r="E463" s="14"/>
      <c r="F463" s="14"/>
      <c r="G463" s="14"/>
      <c r="H463" s="14"/>
      <c r="I463" s="14"/>
      <c r="J463" s="14"/>
      <c r="K463" s="14"/>
      <c r="L463" s="14"/>
      <c r="M463" s="14"/>
      <c r="N463" s="14"/>
      <c r="O463" s="14"/>
      <c r="P463" s="14"/>
      <c r="Q463" s="14"/>
      <c r="R463" s="14"/>
      <c r="S463" s="14"/>
      <c r="T463" s="14"/>
      <c r="U463" s="14"/>
      <c r="V463" s="14"/>
      <c r="W463" s="14"/>
      <c r="X463" s="14"/>
      <c r="Y463" s="14"/>
      <c r="Z463" s="14"/>
    </row>
    <row r="464" spans="1:26" ht="13" x14ac:dyDescent="0.15">
      <c r="A464" s="14"/>
      <c r="B464" s="14"/>
      <c r="C464" s="14"/>
      <c r="D464" s="14"/>
      <c r="E464" s="14"/>
      <c r="F464" s="14"/>
      <c r="G464" s="14"/>
      <c r="H464" s="14"/>
      <c r="I464" s="14"/>
      <c r="J464" s="14"/>
      <c r="K464" s="14"/>
      <c r="L464" s="14"/>
      <c r="M464" s="14"/>
      <c r="N464" s="14"/>
      <c r="O464" s="14"/>
      <c r="P464" s="14"/>
      <c r="Q464" s="14"/>
      <c r="R464" s="14"/>
      <c r="S464" s="14"/>
      <c r="T464" s="14"/>
      <c r="U464" s="14"/>
      <c r="V464" s="14"/>
      <c r="W464" s="14"/>
      <c r="X464" s="14"/>
      <c r="Y464" s="14"/>
      <c r="Z464" s="14"/>
    </row>
    <row r="465" spans="1:26" ht="13" x14ac:dyDescent="0.15">
      <c r="A465" s="14"/>
      <c r="B465" s="14"/>
      <c r="C465" s="14"/>
      <c r="D465" s="14"/>
      <c r="E465" s="14"/>
      <c r="F465" s="14"/>
      <c r="G465" s="14"/>
      <c r="H465" s="14"/>
      <c r="I465" s="14"/>
      <c r="J465" s="14"/>
      <c r="K465" s="14"/>
      <c r="L465" s="14"/>
      <c r="M465" s="14"/>
      <c r="N465" s="14"/>
      <c r="O465" s="14"/>
      <c r="P465" s="14"/>
      <c r="Q465" s="14"/>
      <c r="R465" s="14"/>
      <c r="S465" s="14"/>
      <c r="T465" s="14"/>
      <c r="U465" s="14"/>
      <c r="V465" s="14"/>
      <c r="W465" s="14"/>
      <c r="X465" s="14"/>
      <c r="Y465" s="14"/>
      <c r="Z465" s="14"/>
    </row>
    <row r="466" spans="1:26" ht="13" x14ac:dyDescent="0.15">
      <c r="A466" s="14"/>
      <c r="B466" s="14"/>
      <c r="C466" s="14"/>
      <c r="D466" s="14"/>
      <c r="E466" s="14"/>
      <c r="F466" s="14"/>
      <c r="G466" s="14"/>
      <c r="H466" s="14"/>
      <c r="I466" s="14"/>
      <c r="J466" s="14"/>
      <c r="K466" s="14"/>
      <c r="L466" s="14"/>
      <c r="M466" s="14"/>
      <c r="N466" s="14"/>
      <c r="O466" s="14"/>
      <c r="P466" s="14"/>
      <c r="Q466" s="14"/>
      <c r="R466" s="14"/>
      <c r="S466" s="14"/>
      <c r="T466" s="14"/>
      <c r="U466" s="14"/>
      <c r="V466" s="14"/>
      <c r="W466" s="14"/>
      <c r="X466" s="14"/>
      <c r="Y466" s="14"/>
      <c r="Z466" s="14"/>
    </row>
    <row r="467" spans="1:26" ht="13" x14ac:dyDescent="0.15">
      <c r="A467" s="14"/>
      <c r="B467" s="14"/>
      <c r="C467" s="14"/>
      <c r="D467" s="14"/>
      <c r="E467" s="14"/>
      <c r="F467" s="14"/>
      <c r="G467" s="14"/>
      <c r="H467" s="14"/>
      <c r="I467" s="14"/>
      <c r="J467" s="14"/>
      <c r="K467" s="14"/>
      <c r="L467" s="14"/>
      <c r="M467" s="14"/>
      <c r="N467" s="14"/>
      <c r="O467" s="14"/>
      <c r="P467" s="14"/>
      <c r="Q467" s="14"/>
      <c r="R467" s="14"/>
      <c r="S467" s="14"/>
      <c r="T467" s="14"/>
      <c r="U467" s="14"/>
      <c r="V467" s="14"/>
      <c r="W467" s="14"/>
      <c r="X467" s="14"/>
      <c r="Y467" s="14"/>
      <c r="Z467" s="14"/>
    </row>
    <row r="468" spans="1:26" ht="13" x14ac:dyDescent="0.15">
      <c r="A468" s="14"/>
      <c r="B468" s="14"/>
      <c r="C468" s="14"/>
      <c r="D468" s="14"/>
      <c r="E468" s="14"/>
      <c r="F468" s="14"/>
      <c r="G468" s="14"/>
      <c r="H468" s="14"/>
      <c r="I468" s="14"/>
      <c r="J468" s="14"/>
      <c r="K468" s="14"/>
      <c r="L468" s="14"/>
      <c r="M468" s="14"/>
      <c r="N468" s="14"/>
      <c r="O468" s="14"/>
      <c r="P468" s="14"/>
      <c r="Q468" s="14"/>
      <c r="R468" s="14"/>
      <c r="S468" s="14"/>
      <c r="T468" s="14"/>
      <c r="U468" s="14"/>
      <c r="V468" s="14"/>
      <c r="W468" s="14"/>
      <c r="X468" s="14"/>
      <c r="Y468" s="14"/>
      <c r="Z468" s="14"/>
    </row>
    <row r="469" spans="1:26" ht="13" x14ac:dyDescent="0.15">
      <c r="A469" s="14"/>
      <c r="B469" s="14"/>
      <c r="C469" s="14"/>
      <c r="D469" s="14"/>
      <c r="E469" s="14"/>
      <c r="F469" s="14"/>
      <c r="G469" s="14"/>
      <c r="H469" s="14"/>
      <c r="I469" s="14"/>
      <c r="J469" s="14"/>
      <c r="K469" s="14"/>
      <c r="L469" s="14"/>
      <c r="M469" s="14"/>
      <c r="N469" s="14"/>
      <c r="O469" s="14"/>
      <c r="P469" s="14"/>
      <c r="Q469" s="14"/>
      <c r="R469" s="14"/>
      <c r="S469" s="14"/>
      <c r="T469" s="14"/>
      <c r="U469" s="14"/>
      <c r="V469" s="14"/>
      <c r="W469" s="14"/>
      <c r="X469" s="14"/>
      <c r="Y469" s="14"/>
      <c r="Z469" s="14"/>
    </row>
    <row r="470" spans="1:26" ht="13" x14ac:dyDescent="0.15">
      <c r="A470" s="14"/>
      <c r="B470" s="14"/>
      <c r="C470" s="14"/>
      <c r="D470" s="14"/>
      <c r="E470" s="14"/>
      <c r="F470" s="14"/>
      <c r="G470" s="14"/>
      <c r="H470" s="14"/>
      <c r="I470" s="14"/>
      <c r="J470" s="14"/>
      <c r="K470" s="14"/>
      <c r="L470" s="14"/>
      <c r="M470" s="14"/>
      <c r="N470" s="14"/>
      <c r="O470" s="14"/>
      <c r="P470" s="14"/>
      <c r="Q470" s="14"/>
      <c r="R470" s="14"/>
      <c r="S470" s="14"/>
      <c r="T470" s="14"/>
      <c r="U470" s="14"/>
      <c r="V470" s="14"/>
      <c r="W470" s="14"/>
      <c r="X470" s="14"/>
      <c r="Y470" s="14"/>
      <c r="Z470" s="14"/>
    </row>
    <row r="471" spans="1:26" ht="13" x14ac:dyDescent="0.15">
      <c r="A471" s="14"/>
      <c r="B471" s="14"/>
      <c r="C471" s="14"/>
      <c r="D471" s="14"/>
      <c r="E471" s="14"/>
      <c r="F471" s="14"/>
      <c r="G471" s="14"/>
      <c r="H471" s="14"/>
      <c r="I471" s="14"/>
      <c r="J471" s="14"/>
      <c r="K471" s="14"/>
      <c r="L471" s="14"/>
      <c r="M471" s="14"/>
      <c r="N471" s="14"/>
      <c r="O471" s="14"/>
      <c r="P471" s="14"/>
      <c r="Q471" s="14"/>
      <c r="R471" s="14"/>
      <c r="S471" s="14"/>
      <c r="T471" s="14"/>
      <c r="U471" s="14"/>
      <c r="V471" s="14"/>
      <c r="W471" s="14"/>
      <c r="X471" s="14"/>
      <c r="Y471" s="14"/>
      <c r="Z471" s="14"/>
    </row>
    <row r="472" spans="1:26" ht="13" x14ac:dyDescent="0.15">
      <c r="A472" s="14"/>
      <c r="B472" s="14"/>
      <c r="C472" s="14"/>
      <c r="D472" s="14"/>
      <c r="E472" s="14"/>
      <c r="F472" s="14"/>
      <c r="G472" s="14"/>
      <c r="H472" s="14"/>
      <c r="I472" s="14"/>
      <c r="J472" s="14"/>
      <c r="K472" s="14"/>
      <c r="L472" s="14"/>
      <c r="M472" s="14"/>
      <c r="N472" s="14"/>
      <c r="O472" s="14"/>
      <c r="P472" s="14"/>
      <c r="Q472" s="14"/>
      <c r="R472" s="14"/>
      <c r="S472" s="14"/>
      <c r="T472" s="14"/>
      <c r="U472" s="14"/>
      <c r="V472" s="14"/>
      <c r="W472" s="14"/>
      <c r="X472" s="14"/>
      <c r="Y472" s="14"/>
      <c r="Z472" s="14"/>
    </row>
    <row r="473" spans="1:26" ht="13" x14ac:dyDescent="0.15">
      <c r="A473" s="14"/>
      <c r="B473" s="14"/>
      <c r="C473" s="14"/>
      <c r="D473" s="14"/>
      <c r="E473" s="14"/>
      <c r="F473" s="14"/>
      <c r="G473" s="14"/>
      <c r="H473" s="14"/>
      <c r="I473" s="14"/>
      <c r="J473" s="14"/>
      <c r="K473" s="14"/>
      <c r="L473" s="14"/>
      <c r="M473" s="14"/>
      <c r="N473" s="14"/>
      <c r="O473" s="14"/>
      <c r="P473" s="14"/>
      <c r="Q473" s="14"/>
      <c r="R473" s="14"/>
      <c r="S473" s="14"/>
      <c r="T473" s="14"/>
      <c r="U473" s="14"/>
      <c r="V473" s="14"/>
      <c r="W473" s="14"/>
      <c r="X473" s="14"/>
      <c r="Y473" s="14"/>
      <c r="Z473" s="14"/>
    </row>
    <row r="474" spans="1:26" ht="13" x14ac:dyDescent="0.15">
      <c r="A474" s="14"/>
      <c r="B474" s="14"/>
      <c r="C474" s="14"/>
      <c r="D474" s="14"/>
      <c r="E474" s="14"/>
      <c r="F474" s="14"/>
      <c r="G474" s="14"/>
      <c r="H474" s="14"/>
      <c r="I474" s="14"/>
      <c r="J474" s="14"/>
      <c r="K474" s="14"/>
      <c r="L474" s="14"/>
      <c r="M474" s="14"/>
      <c r="N474" s="14"/>
      <c r="O474" s="14"/>
      <c r="P474" s="14"/>
      <c r="Q474" s="14"/>
      <c r="R474" s="14"/>
      <c r="S474" s="14"/>
      <c r="T474" s="14"/>
      <c r="U474" s="14"/>
      <c r="V474" s="14"/>
      <c r="W474" s="14"/>
      <c r="X474" s="14"/>
      <c r="Y474" s="14"/>
      <c r="Z474" s="14"/>
    </row>
    <row r="475" spans="1:26" ht="13" x14ac:dyDescent="0.15">
      <c r="A475" s="14"/>
      <c r="B475" s="14"/>
      <c r="C475" s="14"/>
      <c r="D475" s="14"/>
      <c r="E475" s="14"/>
      <c r="F475" s="14"/>
      <c r="G475" s="14"/>
      <c r="H475" s="14"/>
      <c r="I475" s="14"/>
      <c r="J475" s="14"/>
      <c r="K475" s="14"/>
      <c r="L475" s="14"/>
      <c r="M475" s="14"/>
      <c r="N475" s="14"/>
      <c r="O475" s="14"/>
      <c r="P475" s="14"/>
      <c r="Q475" s="14"/>
      <c r="R475" s="14"/>
      <c r="S475" s="14"/>
      <c r="T475" s="14"/>
      <c r="U475" s="14"/>
      <c r="V475" s="14"/>
      <c r="W475" s="14"/>
      <c r="X475" s="14"/>
      <c r="Y475" s="14"/>
      <c r="Z475" s="14"/>
    </row>
    <row r="476" spans="1:26" ht="13" x14ac:dyDescent="0.15">
      <c r="A476" s="14"/>
      <c r="B476" s="14"/>
      <c r="C476" s="14"/>
      <c r="D476" s="14"/>
      <c r="E476" s="14"/>
      <c r="F476" s="14"/>
      <c r="G476" s="14"/>
      <c r="H476" s="14"/>
      <c r="I476" s="14"/>
      <c r="J476" s="14"/>
      <c r="K476" s="14"/>
      <c r="L476" s="14"/>
      <c r="M476" s="14"/>
      <c r="N476" s="14"/>
      <c r="O476" s="14"/>
      <c r="P476" s="14"/>
      <c r="Q476" s="14"/>
      <c r="R476" s="14"/>
      <c r="S476" s="14"/>
      <c r="T476" s="14"/>
      <c r="U476" s="14"/>
      <c r="V476" s="14"/>
      <c r="W476" s="14"/>
      <c r="X476" s="14"/>
      <c r="Y476" s="14"/>
      <c r="Z476" s="14"/>
    </row>
    <row r="477" spans="1:26" ht="13" x14ac:dyDescent="0.15">
      <c r="A477" s="14"/>
      <c r="B477" s="14"/>
      <c r="C477" s="14"/>
      <c r="D477" s="14"/>
      <c r="E477" s="14"/>
      <c r="F477" s="14"/>
      <c r="G477" s="14"/>
      <c r="H477" s="14"/>
      <c r="I477" s="14"/>
      <c r="J477" s="14"/>
      <c r="K477" s="14"/>
      <c r="L477" s="14"/>
      <c r="M477" s="14"/>
      <c r="N477" s="14"/>
      <c r="O477" s="14"/>
      <c r="P477" s="14"/>
      <c r="Q477" s="14"/>
      <c r="R477" s="14"/>
      <c r="S477" s="14"/>
      <c r="T477" s="14"/>
      <c r="U477" s="14"/>
      <c r="V477" s="14"/>
      <c r="W477" s="14"/>
      <c r="X477" s="14"/>
      <c r="Y477" s="14"/>
      <c r="Z477" s="14"/>
    </row>
    <row r="478" spans="1:26" ht="13" x14ac:dyDescent="0.15">
      <c r="A478" s="14"/>
      <c r="B478" s="14"/>
      <c r="C478" s="14"/>
      <c r="D478" s="14"/>
      <c r="E478" s="14"/>
      <c r="F478" s="14"/>
      <c r="G478" s="14"/>
      <c r="H478" s="14"/>
      <c r="I478" s="14"/>
      <c r="J478" s="14"/>
      <c r="K478" s="14"/>
      <c r="L478" s="14"/>
      <c r="M478" s="14"/>
      <c r="N478" s="14"/>
      <c r="O478" s="14"/>
      <c r="P478" s="14"/>
      <c r="Q478" s="14"/>
      <c r="R478" s="14"/>
      <c r="S478" s="14"/>
      <c r="T478" s="14"/>
      <c r="U478" s="14"/>
      <c r="V478" s="14"/>
      <c r="W478" s="14"/>
      <c r="X478" s="14"/>
      <c r="Y478" s="14"/>
      <c r="Z478" s="14"/>
    </row>
    <row r="479" spans="1:26" ht="13" x14ac:dyDescent="0.15">
      <c r="A479" s="14"/>
      <c r="B479" s="14"/>
      <c r="C479" s="14"/>
      <c r="D479" s="14"/>
      <c r="E479" s="14"/>
      <c r="F479" s="14"/>
      <c r="G479" s="14"/>
      <c r="H479" s="14"/>
      <c r="I479" s="14"/>
      <c r="J479" s="14"/>
      <c r="K479" s="14"/>
      <c r="L479" s="14"/>
      <c r="M479" s="14"/>
      <c r="N479" s="14"/>
      <c r="O479" s="14"/>
      <c r="P479" s="14"/>
      <c r="Q479" s="14"/>
      <c r="R479" s="14"/>
      <c r="S479" s="14"/>
      <c r="T479" s="14"/>
      <c r="U479" s="14"/>
      <c r="V479" s="14"/>
      <c r="W479" s="14"/>
      <c r="X479" s="14"/>
      <c r="Y479" s="14"/>
      <c r="Z479" s="14"/>
    </row>
    <row r="480" spans="1:26" ht="13" x14ac:dyDescent="0.15">
      <c r="A480" s="14"/>
      <c r="B480" s="14"/>
      <c r="C480" s="14"/>
      <c r="D480" s="14"/>
      <c r="E480" s="14"/>
      <c r="F480" s="14"/>
      <c r="G480" s="14"/>
      <c r="H480" s="14"/>
      <c r="I480" s="14"/>
      <c r="J480" s="14"/>
      <c r="K480" s="14"/>
      <c r="L480" s="14"/>
      <c r="M480" s="14"/>
      <c r="N480" s="14"/>
      <c r="O480" s="14"/>
      <c r="P480" s="14"/>
      <c r="Q480" s="14"/>
      <c r="R480" s="14"/>
      <c r="S480" s="14"/>
      <c r="T480" s="14"/>
      <c r="U480" s="14"/>
      <c r="V480" s="14"/>
      <c r="W480" s="14"/>
      <c r="X480" s="14"/>
      <c r="Y480" s="14"/>
      <c r="Z480" s="14"/>
    </row>
    <row r="481" spans="1:26" ht="13" x14ac:dyDescent="0.15">
      <c r="A481" s="14"/>
      <c r="B481" s="14"/>
      <c r="C481" s="14"/>
      <c r="D481" s="14"/>
      <c r="E481" s="14"/>
      <c r="F481" s="14"/>
      <c r="G481" s="14"/>
      <c r="H481" s="14"/>
      <c r="I481" s="14"/>
      <c r="J481" s="14"/>
      <c r="K481" s="14"/>
      <c r="L481" s="14"/>
      <c r="M481" s="14"/>
      <c r="N481" s="14"/>
      <c r="O481" s="14"/>
      <c r="P481" s="14"/>
      <c r="Q481" s="14"/>
      <c r="R481" s="14"/>
      <c r="S481" s="14"/>
      <c r="T481" s="14"/>
      <c r="U481" s="14"/>
      <c r="V481" s="14"/>
      <c r="W481" s="14"/>
      <c r="X481" s="14"/>
      <c r="Y481" s="14"/>
      <c r="Z481" s="14"/>
    </row>
    <row r="482" spans="1:26" ht="13" x14ac:dyDescent="0.15">
      <c r="A482" s="14"/>
      <c r="B482" s="14"/>
      <c r="C482" s="14"/>
      <c r="D482" s="14"/>
      <c r="E482" s="14"/>
      <c r="F482" s="14"/>
      <c r="G482" s="14"/>
      <c r="H482" s="14"/>
      <c r="I482" s="14"/>
      <c r="J482" s="14"/>
      <c r="K482" s="14"/>
      <c r="L482" s="14"/>
      <c r="M482" s="14"/>
      <c r="N482" s="14"/>
      <c r="O482" s="14"/>
      <c r="P482" s="14"/>
      <c r="Q482" s="14"/>
      <c r="R482" s="14"/>
      <c r="S482" s="14"/>
      <c r="T482" s="14"/>
      <c r="U482" s="14"/>
      <c r="V482" s="14"/>
      <c r="W482" s="14"/>
      <c r="X482" s="14"/>
      <c r="Y482" s="14"/>
      <c r="Z482" s="14"/>
    </row>
    <row r="483" spans="1:26" ht="13" x14ac:dyDescent="0.15">
      <c r="A483" s="14"/>
      <c r="B483" s="14"/>
      <c r="C483" s="14"/>
      <c r="D483" s="14"/>
      <c r="E483" s="14"/>
      <c r="F483" s="14"/>
      <c r="G483" s="14"/>
      <c r="H483" s="14"/>
      <c r="I483" s="14"/>
      <c r="J483" s="14"/>
      <c r="K483" s="14"/>
      <c r="L483" s="14"/>
      <c r="M483" s="14"/>
      <c r="N483" s="14"/>
      <c r="O483" s="14"/>
      <c r="P483" s="14"/>
      <c r="Q483" s="14"/>
      <c r="R483" s="14"/>
      <c r="S483" s="14"/>
      <c r="T483" s="14"/>
      <c r="U483" s="14"/>
      <c r="V483" s="14"/>
      <c r="W483" s="14"/>
      <c r="X483" s="14"/>
      <c r="Y483" s="14"/>
      <c r="Z483" s="14"/>
    </row>
    <row r="484" spans="1:26" ht="13" x14ac:dyDescent="0.15">
      <c r="A484" s="14"/>
      <c r="B484" s="14"/>
      <c r="C484" s="14"/>
      <c r="D484" s="14"/>
      <c r="E484" s="14"/>
      <c r="F484" s="14"/>
      <c r="G484" s="14"/>
      <c r="H484" s="14"/>
      <c r="I484" s="14"/>
      <c r="J484" s="14"/>
      <c r="K484" s="14"/>
      <c r="L484" s="14"/>
      <c r="M484" s="14"/>
      <c r="N484" s="14"/>
      <c r="O484" s="14"/>
      <c r="P484" s="14"/>
      <c r="Q484" s="14"/>
      <c r="R484" s="14"/>
      <c r="S484" s="14"/>
      <c r="T484" s="14"/>
      <c r="U484" s="14"/>
      <c r="V484" s="14"/>
      <c r="W484" s="14"/>
      <c r="X484" s="14"/>
      <c r="Y484" s="14"/>
      <c r="Z484" s="14"/>
    </row>
    <row r="485" spans="1:26" ht="13" x14ac:dyDescent="0.15">
      <c r="A485" s="14"/>
      <c r="B485" s="14"/>
      <c r="C485" s="14"/>
      <c r="D485" s="14"/>
      <c r="E485" s="14"/>
      <c r="F485" s="14"/>
      <c r="G485" s="14"/>
      <c r="H485" s="14"/>
      <c r="I485" s="14"/>
      <c r="J485" s="14"/>
      <c r="K485" s="14"/>
      <c r="L485" s="14"/>
      <c r="M485" s="14"/>
      <c r="N485" s="14"/>
      <c r="O485" s="14"/>
      <c r="P485" s="14"/>
      <c r="Q485" s="14"/>
      <c r="R485" s="14"/>
      <c r="S485" s="14"/>
      <c r="T485" s="14"/>
      <c r="U485" s="14"/>
      <c r="V485" s="14"/>
      <c r="W485" s="14"/>
      <c r="X485" s="14"/>
      <c r="Y485" s="14"/>
      <c r="Z485" s="14"/>
    </row>
    <row r="486" spans="1:26" ht="13" x14ac:dyDescent="0.15">
      <c r="A486" s="14"/>
      <c r="B486" s="14"/>
      <c r="C486" s="14"/>
      <c r="D486" s="14"/>
      <c r="E486" s="14"/>
      <c r="F486" s="14"/>
      <c r="G486" s="14"/>
      <c r="H486" s="14"/>
      <c r="I486" s="14"/>
      <c r="J486" s="14"/>
      <c r="K486" s="14"/>
      <c r="L486" s="14"/>
      <c r="M486" s="14"/>
      <c r="N486" s="14"/>
      <c r="O486" s="14"/>
      <c r="P486" s="14"/>
      <c r="Q486" s="14"/>
      <c r="R486" s="14"/>
      <c r="S486" s="14"/>
      <c r="T486" s="14"/>
      <c r="U486" s="14"/>
      <c r="V486" s="14"/>
      <c r="W486" s="14"/>
      <c r="X486" s="14"/>
      <c r="Y486" s="14"/>
      <c r="Z486" s="14"/>
    </row>
    <row r="487" spans="1:26" ht="13" x14ac:dyDescent="0.15">
      <c r="A487" s="14"/>
      <c r="B487" s="14"/>
      <c r="C487" s="14"/>
      <c r="D487" s="14"/>
      <c r="E487" s="14"/>
      <c r="F487" s="14"/>
      <c r="G487" s="14"/>
      <c r="H487" s="14"/>
      <c r="I487" s="14"/>
      <c r="J487" s="14"/>
      <c r="K487" s="14"/>
      <c r="L487" s="14"/>
      <c r="M487" s="14"/>
      <c r="N487" s="14"/>
      <c r="O487" s="14"/>
      <c r="P487" s="14"/>
      <c r="Q487" s="14"/>
      <c r="R487" s="14"/>
      <c r="S487" s="14"/>
      <c r="T487" s="14"/>
      <c r="U487" s="14"/>
      <c r="V487" s="14"/>
      <c r="W487" s="14"/>
      <c r="X487" s="14"/>
      <c r="Y487" s="14"/>
      <c r="Z487" s="14"/>
    </row>
    <row r="488" spans="1:26" ht="13" x14ac:dyDescent="0.15">
      <c r="A488" s="14"/>
      <c r="B488" s="14"/>
      <c r="C488" s="14"/>
      <c r="D488" s="14"/>
      <c r="E488" s="14"/>
      <c r="F488" s="14"/>
      <c r="G488" s="14"/>
      <c r="H488" s="14"/>
      <c r="I488" s="14"/>
      <c r="J488" s="14"/>
      <c r="K488" s="14"/>
      <c r="L488" s="14"/>
      <c r="M488" s="14"/>
      <c r="N488" s="14"/>
      <c r="O488" s="14"/>
      <c r="P488" s="14"/>
      <c r="Q488" s="14"/>
      <c r="R488" s="14"/>
      <c r="S488" s="14"/>
      <c r="T488" s="14"/>
      <c r="U488" s="14"/>
      <c r="V488" s="14"/>
      <c r="W488" s="14"/>
      <c r="X488" s="14"/>
      <c r="Y488" s="14"/>
      <c r="Z488" s="14"/>
    </row>
    <row r="489" spans="1:26" ht="13" x14ac:dyDescent="0.15">
      <c r="A489" s="14"/>
      <c r="B489" s="14"/>
      <c r="C489" s="14"/>
      <c r="D489" s="14"/>
      <c r="E489" s="14"/>
      <c r="F489" s="14"/>
      <c r="G489" s="14"/>
      <c r="H489" s="14"/>
      <c r="I489" s="14"/>
      <c r="J489" s="14"/>
      <c r="K489" s="14"/>
      <c r="L489" s="14"/>
      <c r="M489" s="14"/>
      <c r="N489" s="14"/>
      <c r="O489" s="14"/>
      <c r="P489" s="14"/>
      <c r="Q489" s="14"/>
      <c r="R489" s="14"/>
      <c r="S489" s="14"/>
      <c r="T489" s="14"/>
      <c r="U489" s="14"/>
      <c r="V489" s="14"/>
      <c r="W489" s="14"/>
      <c r="X489" s="14"/>
      <c r="Y489" s="14"/>
      <c r="Z489" s="14"/>
    </row>
    <row r="490" spans="1:26" ht="13" x14ac:dyDescent="0.15">
      <c r="A490" s="14"/>
      <c r="B490" s="14"/>
      <c r="C490" s="14"/>
      <c r="D490" s="14"/>
      <c r="E490" s="14"/>
      <c r="F490" s="14"/>
      <c r="G490" s="14"/>
      <c r="H490" s="14"/>
      <c r="I490" s="14"/>
      <c r="J490" s="14"/>
      <c r="K490" s="14"/>
      <c r="L490" s="14"/>
      <c r="M490" s="14"/>
      <c r="N490" s="14"/>
      <c r="O490" s="14"/>
      <c r="P490" s="14"/>
      <c r="Q490" s="14"/>
      <c r="R490" s="14"/>
      <c r="S490" s="14"/>
      <c r="T490" s="14"/>
      <c r="U490" s="14"/>
      <c r="V490" s="14"/>
      <c r="W490" s="14"/>
      <c r="X490" s="14"/>
      <c r="Y490" s="14"/>
      <c r="Z490" s="14"/>
    </row>
    <row r="491" spans="1:26" ht="13" x14ac:dyDescent="0.15">
      <c r="A491" s="14"/>
      <c r="B491" s="14"/>
      <c r="C491" s="14"/>
      <c r="D491" s="14"/>
      <c r="E491" s="14"/>
      <c r="F491" s="14"/>
      <c r="G491" s="14"/>
      <c r="H491" s="14"/>
      <c r="I491" s="14"/>
      <c r="J491" s="14"/>
      <c r="K491" s="14"/>
      <c r="L491" s="14"/>
      <c r="M491" s="14"/>
      <c r="N491" s="14"/>
      <c r="O491" s="14"/>
      <c r="P491" s="14"/>
      <c r="Q491" s="14"/>
      <c r="R491" s="14"/>
      <c r="S491" s="14"/>
      <c r="T491" s="14"/>
      <c r="U491" s="14"/>
      <c r="V491" s="14"/>
      <c r="W491" s="14"/>
      <c r="X491" s="14"/>
      <c r="Y491" s="14"/>
      <c r="Z491" s="14"/>
    </row>
    <row r="492" spans="1:26" ht="13" x14ac:dyDescent="0.15">
      <c r="A492" s="14"/>
      <c r="B492" s="14"/>
      <c r="C492" s="14"/>
      <c r="D492" s="14"/>
      <c r="E492" s="14"/>
      <c r="F492" s="14"/>
      <c r="G492" s="14"/>
      <c r="H492" s="14"/>
      <c r="I492" s="14"/>
      <c r="J492" s="14"/>
      <c r="K492" s="14"/>
      <c r="L492" s="14"/>
      <c r="M492" s="14"/>
      <c r="N492" s="14"/>
      <c r="O492" s="14"/>
      <c r="P492" s="14"/>
      <c r="Q492" s="14"/>
      <c r="R492" s="14"/>
      <c r="S492" s="14"/>
      <c r="T492" s="14"/>
      <c r="U492" s="14"/>
      <c r="V492" s="14"/>
      <c r="W492" s="14"/>
      <c r="X492" s="14"/>
      <c r="Y492" s="14"/>
      <c r="Z492" s="14"/>
    </row>
    <row r="493" spans="1:26" ht="13" x14ac:dyDescent="0.15">
      <c r="A493" s="14"/>
      <c r="B493" s="14"/>
      <c r="C493" s="14"/>
      <c r="D493" s="14"/>
      <c r="E493" s="14"/>
      <c r="F493" s="14"/>
      <c r="G493" s="14"/>
      <c r="H493" s="14"/>
      <c r="I493" s="14"/>
      <c r="J493" s="14"/>
      <c r="K493" s="14"/>
      <c r="L493" s="14"/>
      <c r="M493" s="14"/>
      <c r="N493" s="14"/>
      <c r="O493" s="14"/>
      <c r="P493" s="14"/>
      <c r="Q493" s="14"/>
      <c r="R493" s="14"/>
      <c r="S493" s="14"/>
      <c r="T493" s="14"/>
      <c r="U493" s="14"/>
      <c r="V493" s="14"/>
      <c r="W493" s="14"/>
      <c r="X493" s="14"/>
      <c r="Y493" s="14"/>
      <c r="Z493" s="14"/>
    </row>
    <row r="494" spans="1:26" ht="13" x14ac:dyDescent="0.15">
      <c r="A494" s="14"/>
      <c r="B494" s="14"/>
      <c r="C494" s="14"/>
      <c r="D494" s="14"/>
      <c r="E494" s="14"/>
      <c r="F494" s="14"/>
      <c r="G494" s="14"/>
      <c r="H494" s="14"/>
      <c r="I494" s="14"/>
      <c r="J494" s="14"/>
      <c r="K494" s="14"/>
      <c r="L494" s="14"/>
      <c r="M494" s="14"/>
      <c r="N494" s="14"/>
      <c r="O494" s="14"/>
      <c r="P494" s="14"/>
      <c r="Q494" s="14"/>
      <c r="R494" s="14"/>
      <c r="S494" s="14"/>
      <c r="T494" s="14"/>
      <c r="U494" s="14"/>
      <c r="V494" s="14"/>
      <c r="W494" s="14"/>
      <c r="X494" s="14"/>
      <c r="Y494" s="14"/>
      <c r="Z494" s="14"/>
    </row>
    <row r="495" spans="1:26" ht="13" x14ac:dyDescent="0.15">
      <c r="A495" s="14"/>
      <c r="B495" s="14"/>
      <c r="C495" s="14"/>
      <c r="D495" s="14"/>
      <c r="E495" s="14"/>
      <c r="F495" s="14"/>
      <c r="G495" s="14"/>
      <c r="H495" s="14"/>
      <c r="I495" s="14"/>
      <c r="J495" s="14"/>
      <c r="K495" s="14"/>
      <c r="L495" s="14"/>
      <c r="M495" s="14"/>
      <c r="N495" s="14"/>
      <c r="O495" s="14"/>
      <c r="P495" s="14"/>
      <c r="Q495" s="14"/>
      <c r="R495" s="14"/>
      <c r="S495" s="14"/>
      <c r="T495" s="14"/>
      <c r="U495" s="14"/>
      <c r="V495" s="14"/>
      <c r="W495" s="14"/>
      <c r="X495" s="14"/>
      <c r="Y495" s="14"/>
      <c r="Z495" s="14"/>
    </row>
    <row r="496" spans="1:26" ht="13" x14ac:dyDescent="0.15">
      <c r="A496" s="14"/>
      <c r="B496" s="14"/>
      <c r="C496" s="14"/>
      <c r="D496" s="14"/>
      <c r="E496" s="14"/>
      <c r="F496" s="14"/>
      <c r="G496" s="14"/>
      <c r="H496" s="14"/>
      <c r="I496" s="14"/>
      <c r="J496" s="14"/>
      <c r="K496" s="14"/>
      <c r="L496" s="14"/>
      <c r="M496" s="14"/>
      <c r="N496" s="14"/>
      <c r="O496" s="14"/>
      <c r="P496" s="14"/>
      <c r="Q496" s="14"/>
      <c r="R496" s="14"/>
      <c r="S496" s="14"/>
      <c r="T496" s="14"/>
      <c r="U496" s="14"/>
      <c r="V496" s="14"/>
      <c r="W496" s="14"/>
      <c r="X496" s="14"/>
      <c r="Y496" s="14"/>
      <c r="Z496" s="14"/>
    </row>
    <row r="497" spans="1:26" ht="13" x14ac:dyDescent="0.15">
      <c r="A497" s="14"/>
      <c r="B497" s="14"/>
      <c r="C497" s="14"/>
      <c r="D497" s="14"/>
      <c r="E497" s="14"/>
      <c r="F497" s="14"/>
      <c r="G497" s="14"/>
      <c r="H497" s="14"/>
      <c r="I497" s="14"/>
      <c r="J497" s="14"/>
      <c r="K497" s="14"/>
      <c r="L497" s="14"/>
      <c r="M497" s="14"/>
      <c r="N497" s="14"/>
      <c r="O497" s="14"/>
      <c r="P497" s="14"/>
      <c r="Q497" s="14"/>
      <c r="R497" s="14"/>
      <c r="S497" s="14"/>
      <c r="T497" s="14"/>
      <c r="U497" s="14"/>
      <c r="V497" s="14"/>
      <c r="W497" s="14"/>
      <c r="X497" s="14"/>
      <c r="Y497" s="14"/>
      <c r="Z497" s="14"/>
    </row>
    <row r="498" spans="1:26" ht="13" x14ac:dyDescent="0.15">
      <c r="A498" s="14"/>
      <c r="B498" s="14"/>
      <c r="C498" s="14"/>
      <c r="D498" s="14"/>
      <c r="E498" s="14"/>
      <c r="F498" s="14"/>
      <c r="G498" s="14"/>
      <c r="H498" s="14"/>
      <c r="I498" s="14"/>
      <c r="J498" s="14"/>
      <c r="K498" s="14"/>
      <c r="L498" s="14"/>
      <c r="M498" s="14"/>
      <c r="N498" s="14"/>
      <c r="O498" s="14"/>
      <c r="P498" s="14"/>
      <c r="Q498" s="14"/>
      <c r="R498" s="14"/>
      <c r="S498" s="14"/>
      <c r="T498" s="14"/>
      <c r="U498" s="14"/>
      <c r="V498" s="14"/>
      <c r="W498" s="14"/>
      <c r="X498" s="14"/>
      <c r="Y498" s="14"/>
      <c r="Z498" s="14"/>
    </row>
    <row r="499" spans="1:26" ht="13" x14ac:dyDescent="0.15">
      <c r="A499" s="14"/>
      <c r="B499" s="14"/>
      <c r="C499" s="14"/>
      <c r="D499" s="14"/>
      <c r="E499" s="14"/>
      <c r="F499" s="14"/>
      <c r="G499" s="14"/>
      <c r="H499" s="14"/>
      <c r="I499" s="14"/>
      <c r="J499" s="14"/>
      <c r="K499" s="14"/>
      <c r="L499" s="14"/>
      <c r="M499" s="14"/>
      <c r="N499" s="14"/>
      <c r="O499" s="14"/>
      <c r="P499" s="14"/>
      <c r="Q499" s="14"/>
      <c r="R499" s="14"/>
      <c r="S499" s="14"/>
      <c r="T499" s="14"/>
      <c r="U499" s="14"/>
      <c r="V499" s="14"/>
      <c r="W499" s="14"/>
      <c r="X499" s="14"/>
      <c r="Y499" s="14"/>
      <c r="Z499" s="14"/>
    </row>
    <row r="500" spans="1:26" ht="13" x14ac:dyDescent="0.15">
      <c r="A500" s="14"/>
      <c r="B500" s="14"/>
      <c r="C500" s="14"/>
      <c r="D500" s="14"/>
      <c r="E500" s="14"/>
      <c r="F500" s="14"/>
      <c r="G500" s="14"/>
      <c r="H500" s="14"/>
      <c r="I500" s="14"/>
      <c r="J500" s="14"/>
      <c r="K500" s="14"/>
      <c r="L500" s="14"/>
      <c r="M500" s="14"/>
      <c r="N500" s="14"/>
      <c r="O500" s="14"/>
      <c r="P500" s="14"/>
      <c r="Q500" s="14"/>
      <c r="R500" s="14"/>
      <c r="S500" s="14"/>
      <c r="T500" s="14"/>
      <c r="U500" s="14"/>
      <c r="V500" s="14"/>
      <c r="W500" s="14"/>
      <c r="X500" s="14"/>
      <c r="Y500" s="14"/>
      <c r="Z500" s="14"/>
    </row>
    <row r="501" spans="1:26" ht="13" x14ac:dyDescent="0.15">
      <c r="A501" s="14"/>
      <c r="B501" s="14"/>
      <c r="C501" s="14"/>
      <c r="D501" s="14"/>
      <c r="E501" s="14"/>
      <c r="F501" s="14"/>
      <c r="G501" s="14"/>
      <c r="H501" s="14"/>
      <c r="I501" s="14"/>
      <c r="J501" s="14"/>
      <c r="K501" s="14"/>
      <c r="L501" s="14"/>
      <c r="M501" s="14"/>
      <c r="N501" s="14"/>
      <c r="O501" s="14"/>
      <c r="P501" s="14"/>
      <c r="Q501" s="14"/>
      <c r="R501" s="14"/>
      <c r="S501" s="14"/>
      <c r="T501" s="14"/>
      <c r="U501" s="14"/>
      <c r="V501" s="14"/>
      <c r="W501" s="14"/>
      <c r="X501" s="14"/>
      <c r="Y501" s="14"/>
      <c r="Z501" s="14"/>
    </row>
    <row r="502" spans="1:26" ht="13" x14ac:dyDescent="0.15">
      <c r="A502" s="14"/>
      <c r="B502" s="14"/>
      <c r="C502" s="14"/>
      <c r="D502" s="14"/>
      <c r="E502" s="14"/>
      <c r="F502" s="14"/>
      <c r="G502" s="14"/>
      <c r="H502" s="14"/>
      <c r="I502" s="14"/>
      <c r="J502" s="14"/>
      <c r="K502" s="14"/>
      <c r="L502" s="14"/>
      <c r="M502" s="14"/>
      <c r="N502" s="14"/>
      <c r="O502" s="14"/>
      <c r="P502" s="14"/>
      <c r="Q502" s="14"/>
      <c r="R502" s="14"/>
      <c r="S502" s="14"/>
      <c r="T502" s="14"/>
      <c r="U502" s="14"/>
      <c r="V502" s="14"/>
      <c r="W502" s="14"/>
      <c r="X502" s="14"/>
      <c r="Y502" s="14"/>
      <c r="Z502" s="14"/>
    </row>
    <row r="503" spans="1:26" ht="13" x14ac:dyDescent="0.15">
      <c r="A503" s="14"/>
      <c r="B503" s="14"/>
      <c r="C503" s="14"/>
      <c r="D503" s="14"/>
      <c r="E503" s="14"/>
      <c r="F503" s="14"/>
      <c r="G503" s="14"/>
      <c r="H503" s="14"/>
      <c r="I503" s="14"/>
      <c r="J503" s="14"/>
      <c r="K503" s="14"/>
      <c r="L503" s="14"/>
      <c r="M503" s="14"/>
      <c r="N503" s="14"/>
      <c r="O503" s="14"/>
      <c r="P503" s="14"/>
      <c r="Q503" s="14"/>
      <c r="R503" s="14"/>
      <c r="S503" s="14"/>
      <c r="T503" s="14"/>
      <c r="U503" s="14"/>
      <c r="V503" s="14"/>
      <c r="W503" s="14"/>
      <c r="X503" s="14"/>
      <c r="Y503" s="14"/>
      <c r="Z503" s="14"/>
    </row>
    <row r="504" spans="1:26" ht="13" x14ac:dyDescent="0.15">
      <c r="A504" s="14"/>
      <c r="B504" s="14"/>
      <c r="C504" s="14"/>
      <c r="D504" s="14"/>
      <c r="E504" s="14"/>
      <c r="F504" s="14"/>
      <c r="G504" s="14"/>
      <c r="H504" s="14"/>
      <c r="I504" s="14"/>
      <c r="J504" s="14"/>
      <c r="K504" s="14"/>
      <c r="L504" s="14"/>
      <c r="M504" s="14"/>
      <c r="N504" s="14"/>
      <c r="O504" s="14"/>
      <c r="P504" s="14"/>
      <c r="Q504" s="14"/>
      <c r="R504" s="14"/>
      <c r="S504" s="14"/>
      <c r="T504" s="14"/>
      <c r="U504" s="14"/>
      <c r="V504" s="14"/>
      <c r="W504" s="14"/>
      <c r="X504" s="14"/>
      <c r="Y504" s="14"/>
      <c r="Z504" s="14"/>
    </row>
    <row r="505" spans="1:26" ht="13" x14ac:dyDescent="0.15">
      <c r="A505" s="14"/>
      <c r="B505" s="14"/>
      <c r="C505" s="14"/>
      <c r="D505" s="14"/>
      <c r="E505" s="14"/>
      <c r="F505" s="14"/>
      <c r="G505" s="14"/>
      <c r="H505" s="14"/>
      <c r="I505" s="14"/>
      <c r="J505" s="14"/>
      <c r="K505" s="14"/>
      <c r="L505" s="14"/>
      <c r="M505" s="14"/>
      <c r="N505" s="14"/>
      <c r="O505" s="14"/>
      <c r="P505" s="14"/>
      <c r="Q505" s="14"/>
      <c r="R505" s="14"/>
      <c r="S505" s="14"/>
      <c r="T505" s="14"/>
      <c r="U505" s="14"/>
      <c r="V505" s="14"/>
      <c r="W505" s="14"/>
      <c r="X505" s="14"/>
      <c r="Y505" s="14"/>
      <c r="Z505" s="14"/>
    </row>
    <row r="506" spans="1:26" ht="13" x14ac:dyDescent="0.15">
      <c r="A506" s="14"/>
      <c r="B506" s="14"/>
      <c r="C506" s="14"/>
      <c r="D506" s="14"/>
      <c r="E506" s="14"/>
      <c r="F506" s="14"/>
      <c r="G506" s="14"/>
      <c r="H506" s="14"/>
      <c r="I506" s="14"/>
      <c r="J506" s="14"/>
      <c r="K506" s="14"/>
      <c r="L506" s="14"/>
      <c r="M506" s="14"/>
      <c r="N506" s="14"/>
      <c r="O506" s="14"/>
      <c r="P506" s="14"/>
      <c r="Q506" s="14"/>
      <c r="R506" s="14"/>
      <c r="S506" s="14"/>
      <c r="T506" s="14"/>
      <c r="U506" s="14"/>
      <c r="V506" s="14"/>
      <c r="W506" s="14"/>
      <c r="X506" s="14"/>
      <c r="Y506" s="14"/>
      <c r="Z506" s="14"/>
    </row>
    <row r="507" spans="1:26" ht="13" x14ac:dyDescent="0.15">
      <c r="A507" s="14"/>
      <c r="B507" s="14"/>
      <c r="C507" s="14"/>
      <c r="D507" s="14"/>
      <c r="E507" s="14"/>
      <c r="F507" s="14"/>
      <c r="G507" s="14"/>
      <c r="H507" s="14"/>
      <c r="I507" s="14"/>
      <c r="J507" s="14"/>
      <c r="K507" s="14"/>
      <c r="L507" s="14"/>
      <c r="M507" s="14"/>
      <c r="N507" s="14"/>
      <c r="O507" s="14"/>
      <c r="P507" s="14"/>
      <c r="Q507" s="14"/>
      <c r="R507" s="14"/>
      <c r="S507" s="14"/>
      <c r="T507" s="14"/>
      <c r="U507" s="14"/>
      <c r="V507" s="14"/>
      <c r="W507" s="14"/>
      <c r="X507" s="14"/>
      <c r="Y507" s="14"/>
      <c r="Z507" s="14"/>
    </row>
    <row r="508" spans="1:26" ht="13" x14ac:dyDescent="0.15">
      <c r="A508" s="14"/>
      <c r="B508" s="14"/>
      <c r="C508" s="14"/>
      <c r="D508" s="14"/>
      <c r="E508" s="14"/>
      <c r="F508" s="14"/>
      <c r="G508" s="14"/>
      <c r="H508" s="14"/>
      <c r="I508" s="14"/>
      <c r="J508" s="14"/>
      <c r="K508" s="14"/>
      <c r="L508" s="14"/>
      <c r="M508" s="14"/>
      <c r="N508" s="14"/>
      <c r="O508" s="14"/>
      <c r="P508" s="14"/>
      <c r="Q508" s="14"/>
      <c r="R508" s="14"/>
      <c r="S508" s="14"/>
      <c r="T508" s="14"/>
      <c r="U508" s="14"/>
      <c r="V508" s="14"/>
      <c r="W508" s="14"/>
      <c r="X508" s="14"/>
      <c r="Y508" s="14"/>
      <c r="Z508" s="14"/>
    </row>
    <row r="509" spans="1:26" ht="13" x14ac:dyDescent="0.15">
      <c r="A509" s="14"/>
      <c r="B509" s="14"/>
      <c r="C509" s="14"/>
      <c r="D509" s="14"/>
      <c r="E509" s="14"/>
      <c r="F509" s="14"/>
      <c r="G509" s="14"/>
      <c r="H509" s="14"/>
      <c r="I509" s="14"/>
      <c r="J509" s="14"/>
      <c r="K509" s="14"/>
      <c r="L509" s="14"/>
      <c r="M509" s="14"/>
      <c r="N509" s="14"/>
      <c r="O509" s="14"/>
      <c r="P509" s="14"/>
      <c r="Q509" s="14"/>
      <c r="R509" s="14"/>
      <c r="S509" s="14"/>
      <c r="T509" s="14"/>
      <c r="U509" s="14"/>
      <c r="V509" s="14"/>
      <c r="W509" s="14"/>
      <c r="X509" s="14"/>
      <c r="Y509" s="14"/>
      <c r="Z509" s="14"/>
    </row>
    <row r="510" spans="1:26" ht="13" x14ac:dyDescent="0.15">
      <c r="A510" s="14"/>
      <c r="B510" s="14"/>
      <c r="C510" s="14"/>
      <c r="D510" s="14"/>
      <c r="E510" s="14"/>
      <c r="F510" s="14"/>
      <c r="G510" s="14"/>
      <c r="H510" s="14"/>
      <c r="I510" s="14"/>
      <c r="J510" s="14"/>
      <c r="K510" s="14"/>
      <c r="L510" s="14"/>
      <c r="M510" s="14"/>
      <c r="N510" s="14"/>
      <c r="O510" s="14"/>
      <c r="P510" s="14"/>
      <c r="Q510" s="14"/>
      <c r="R510" s="14"/>
      <c r="S510" s="14"/>
      <c r="T510" s="14"/>
      <c r="U510" s="14"/>
      <c r="V510" s="14"/>
      <c r="W510" s="14"/>
      <c r="X510" s="14"/>
      <c r="Y510" s="14"/>
      <c r="Z510" s="14"/>
    </row>
    <row r="511" spans="1:26" ht="13" x14ac:dyDescent="0.15">
      <c r="A511" s="14"/>
      <c r="B511" s="14"/>
      <c r="C511" s="14"/>
      <c r="D511" s="14"/>
      <c r="E511" s="14"/>
      <c r="F511" s="14"/>
      <c r="G511" s="14"/>
      <c r="H511" s="14"/>
      <c r="I511" s="14"/>
      <c r="J511" s="14"/>
      <c r="K511" s="14"/>
      <c r="L511" s="14"/>
      <c r="M511" s="14"/>
      <c r="N511" s="14"/>
      <c r="O511" s="14"/>
      <c r="P511" s="14"/>
      <c r="Q511" s="14"/>
      <c r="R511" s="14"/>
      <c r="S511" s="14"/>
      <c r="T511" s="14"/>
      <c r="U511" s="14"/>
      <c r="V511" s="14"/>
      <c r="W511" s="14"/>
      <c r="X511" s="14"/>
      <c r="Y511" s="14"/>
      <c r="Z511" s="14"/>
    </row>
    <row r="512" spans="1:26" ht="13" x14ac:dyDescent="0.15">
      <c r="A512" s="14"/>
      <c r="B512" s="14"/>
      <c r="C512" s="14"/>
      <c r="D512" s="14"/>
      <c r="E512" s="14"/>
      <c r="F512" s="14"/>
      <c r="G512" s="14"/>
      <c r="H512" s="14"/>
      <c r="I512" s="14"/>
      <c r="J512" s="14"/>
      <c r="K512" s="14"/>
      <c r="L512" s="14"/>
      <c r="M512" s="14"/>
      <c r="N512" s="14"/>
      <c r="O512" s="14"/>
      <c r="P512" s="14"/>
      <c r="Q512" s="14"/>
      <c r="R512" s="14"/>
      <c r="S512" s="14"/>
      <c r="T512" s="14"/>
      <c r="U512" s="14"/>
      <c r="V512" s="14"/>
      <c r="W512" s="14"/>
      <c r="X512" s="14"/>
      <c r="Y512" s="14"/>
      <c r="Z512" s="14"/>
    </row>
    <row r="513" spans="1:26" ht="13" x14ac:dyDescent="0.15">
      <c r="A513" s="14"/>
      <c r="B513" s="14"/>
      <c r="C513" s="14"/>
      <c r="D513" s="14"/>
      <c r="E513" s="14"/>
      <c r="F513" s="14"/>
      <c r="G513" s="14"/>
      <c r="H513" s="14"/>
      <c r="I513" s="14"/>
      <c r="J513" s="14"/>
      <c r="K513" s="14"/>
      <c r="L513" s="14"/>
      <c r="M513" s="14"/>
      <c r="N513" s="14"/>
      <c r="O513" s="14"/>
      <c r="P513" s="14"/>
      <c r="Q513" s="14"/>
      <c r="R513" s="14"/>
      <c r="S513" s="14"/>
      <c r="T513" s="14"/>
      <c r="U513" s="14"/>
      <c r="V513" s="14"/>
      <c r="W513" s="14"/>
      <c r="X513" s="14"/>
      <c r="Y513" s="14"/>
      <c r="Z513" s="14"/>
    </row>
    <row r="514" spans="1:26" ht="13" x14ac:dyDescent="0.15">
      <c r="A514" s="14"/>
      <c r="B514" s="14"/>
      <c r="C514" s="14"/>
      <c r="D514" s="14"/>
      <c r="E514" s="14"/>
      <c r="F514" s="14"/>
      <c r="G514" s="14"/>
      <c r="H514" s="14"/>
      <c r="I514" s="14"/>
      <c r="J514" s="14"/>
      <c r="K514" s="14"/>
      <c r="L514" s="14"/>
      <c r="M514" s="14"/>
      <c r="N514" s="14"/>
      <c r="O514" s="14"/>
      <c r="P514" s="14"/>
      <c r="Q514" s="14"/>
      <c r="R514" s="14"/>
      <c r="S514" s="14"/>
      <c r="T514" s="14"/>
      <c r="U514" s="14"/>
      <c r="V514" s="14"/>
      <c r="W514" s="14"/>
      <c r="X514" s="14"/>
      <c r="Y514" s="14"/>
      <c r="Z514" s="14"/>
    </row>
    <row r="515" spans="1:26" ht="13" x14ac:dyDescent="0.15">
      <c r="A515" s="14"/>
      <c r="B515" s="14"/>
      <c r="C515" s="14"/>
      <c r="D515" s="14"/>
      <c r="E515" s="14"/>
      <c r="F515" s="14"/>
      <c r="G515" s="14"/>
      <c r="H515" s="14"/>
      <c r="I515" s="14"/>
      <c r="J515" s="14"/>
      <c r="K515" s="14"/>
      <c r="L515" s="14"/>
      <c r="M515" s="14"/>
      <c r="N515" s="14"/>
      <c r="O515" s="14"/>
      <c r="P515" s="14"/>
      <c r="Q515" s="14"/>
      <c r="R515" s="14"/>
      <c r="S515" s="14"/>
      <c r="T515" s="14"/>
      <c r="U515" s="14"/>
      <c r="V515" s="14"/>
      <c r="W515" s="14"/>
      <c r="X515" s="14"/>
      <c r="Y515" s="14"/>
      <c r="Z515" s="14"/>
    </row>
    <row r="516" spans="1:26" ht="13" x14ac:dyDescent="0.15">
      <c r="A516" s="14"/>
      <c r="B516" s="14"/>
      <c r="C516" s="14"/>
      <c r="D516" s="14"/>
      <c r="E516" s="14"/>
      <c r="F516" s="14"/>
      <c r="G516" s="14"/>
      <c r="H516" s="14"/>
      <c r="I516" s="14"/>
      <c r="J516" s="14"/>
      <c r="K516" s="14"/>
      <c r="L516" s="14"/>
      <c r="M516" s="14"/>
      <c r="N516" s="14"/>
      <c r="O516" s="14"/>
      <c r="P516" s="14"/>
      <c r="Q516" s="14"/>
      <c r="R516" s="14"/>
      <c r="S516" s="14"/>
      <c r="T516" s="14"/>
      <c r="U516" s="14"/>
      <c r="V516" s="14"/>
      <c r="W516" s="14"/>
      <c r="X516" s="14"/>
      <c r="Y516" s="14"/>
      <c r="Z516" s="14"/>
    </row>
    <row r="517" spans="1:26" ht="13" x14ac:dyDescent="0.15">
      <c r="A517" s="14"/>
      <c r="B517" s="14"/>
      <c r="C517" s="14"/>
      <c r="D517" s="14"/>
      <c r="E517" s="14"/>
      <c r="F517" s="14"/>
      <c r="G517" s="14"/>
      <c r="H517" s="14"/>
      <c r="I517" s="14"/>
      <c r="J517" s="14"/>
      <c r="K517" s="14"/>
      <c r="L517" s="14"/>
      <c r="M517" s="14"/>
      <c r="N517" s="14"/>
      <c r="O517" s="14"/>
      <c r="P517" s="14"/>
      <c r="Q517" s="14"/>
      <c r="R517" s="14"/>
      <c r="S517" s="14"/>
      <c r="T517" s="14"/>
      <c r="U517" s="14"/>
      <c r="V517" s="14"/>
      <c r="W517" s="14"/>
      <c r="X517" s="14"/>
      <c r="Y517" s="14"/>
      <c r="Z517" s="14"/>
    </row>
    <row r="518" spans="1:26" ht="13" x14ac:dyDescent="0.15">
      <c r="A518" s="14"/>
      <c r="B518" s="14"/>
      <c r="C518" s="14"/>
      <c r="D518" s="14"/>
      <c r="E518" s="14"/>
      <c r="F518" s="14"/>
      <c r="G518" s="14"/>
      <c r="H518" s="14"/>
      <c r="I518" s="14"/>
      <c r="J518" s="14"/>
      <c r="K518" s="14"/>
      <c r="L518" s="14"/>
      <c r="M518" s="14"/>
      <c r="N518" s="14"/>
      <c r="O518" s="14"/>
      <c r="P518" s="14"/>
      <c r="Q518" s="14"/>
      <c r="R518" s="14"/>
      <c r="S518" s="14"/>
      <c r="T518" s="14"/>
      <c r="U518" s="14"/>
      <c r="V518" s="14"/>
      <c r="W518" s="14"/>
      <c r="X518" s="14"/>
      <c r="Y518" s="14"/>
      <c r="Z518" s="14"/>
    </row>
    <row r="519" spans="1:26" ht="13" x14ac:dyDescent="0.15">
      <c r="A519" s="14"/>
      <c r="B519" s="14"/>
      <c r="C519" s="14"/>
      <c r="D519" s="14"/>
      <c r="E519" s="14"/>
      <c r="F519" s="14"/>
      <c r="G519" s="14"/>
      <c r="H519" s="14"/>
      <c r="I519" s="14"/>
      <c r="J519" s="14"/>
      <c r="K519" s="14"/>
      <c r="L519" s="14"/>
      <c r="M519" s="14"/>
      <c r="N519" s="14"/>
      <c r="O519" s="14"/>
      <c r="P519" s="14"/>
      <c r="Q519" s="14"/>
      <c r="R519" s="14"/>
      <c r="S519" s="14"/>
      <c r="T519" s="14"/>
      <c r="U519" s="14"/>
      <c r="V519" s="14"/>
      <c r="W519" s="14"/>
      <c r="X519" s="14"/>
      <c r="Y519" s="14"/>
      <c r="Z519" s="14"/>
    </row>
    <row r="520" spans="1:26" ht="13" x14ac:dyDescent="0.15">
      <c r="A520" s="14"/>
      <c r="B520" s="14"/>
      <c r="C520" s="14"/>
      <c r="D520" s="14"/>
      <c r="E520" s="14"/>
      <c r="F520" s="14"/>
      <c r="G520" s="14"/>
      <c r="H520" s="14"/>
      <c r="I520" s="14"/>
      <c r="J520" s="14"/>
      <c r="K520" s="14"/>
      <c r="L520" s="14"/>
      <c r="M520" s="14"/>
      <c r="N520" s="14"/>
      <c r="O520" s="14"/>
      <c r="P520" s="14"/>
      <c r="Q520" s="14"/>
      <c r="R520" s="14"/>
      <c r="S520" s="14"/>
      <c r="T520" s="14"/>
      <c r="U520" s="14"/>
      <c r="V520" s="14"/>
      <c r="W520" s="14"/>
      <c r="X520" s="14"/>
      <c r="Y520" s="14"/>
      <c r="Z520" s="14"/>
    </row>
    <row r="521" spans="1:26" ht="13" x14ac:dyDescent="0.15">
      <c r="A521" s="14"/>
      <c r="B521" s="14"/>
      <c r="C521" s="14"/>
      <c r="D521" s="14"/>
      <c r="E521" s="14"/>
      <c r="F521" s="14"/>
      <c r="G521" s="14"/>
      <c r="H521" s="14"/>
      <c r="I521" s="14"/>
      <c r="J521" s="14"/>
      <c r="K521" s="14"/>
      <c r="L521" s="14"/>
      <c r="M521" s="14"/>
      <c r="N521" s="14"/>
      <c r="O521" s="14"/>
      <c r="P521" s="14"/>
      <c r="Q521" s="14"/>
      <c r="R521" s="14"/>
      <c r="S521" s="14"/>
      <c r="T521" s="14"/>
      <c r="U521" s="14"/>
      <c r="V521" s="14"/>
      <c r="W521" s="14"/>
      <c r="X521" s="14"/>
      <c r="Y521" s="14"/>
      <c r="Z521" s="14"/>
    </row>
    <row r="522" spans="1:26" ht="13" x14ac:dyDescent="0.15">
      <c r="A522" s="14"/>
      <c r="B522" s="14"/>
      <c r="C522" s="14"/>
      <c r="D522" s="14"/>
      <c r="E522" s="14"/>
      <c r="F522" s="14"/>
      <c r="G522" s="14"/>
      <c r="H522" s="14"/>
      <c r="I522" s="14"/>
      <c r="J522" s="14"/>
      <c r="K522" s="14"/>
      <c r="L522" s="14"/>
      <c r="M522" s="14"/>
      <c r="N522" s="14"/>
      <c r="O522" s="14"/>
      <c r="P522" s="14"/>
      <c r="Q522" s="14"/>
      <c r="R522" s="14"/>
      <c r="S522" s="14"/>
      <c r="T522" s="14"/>
      <c r="U522" s="14"/>
      <c r="V522" s="14"/>
      <c r="W522" s="14"/>
      <c r="X522" s="14"/>
      <c r="Y522" s="14"/>
      <c r="Z522" s="14"/>
    </row>
    <row r="523" spans="1:26" ht="13" x14ac:dyDescent="0.15">
      <c r="A523" s="14"/>
      <c r="B523" s="14"/>
      <c r="C523" s="14"/>
      <c r="D523" s="14"/>
      <c r="E523" s="14"/>
      <c r="F523" s="14"/>
      <c r="G523" s="14"/>
      <c r="H523" s="14"/>
      <c r="I523" s="14"/>
      <c r="J523" s="14"/>
      <c r="K523" s="14"/>
      <c r="L523" s="14"/>
      <c r="M523" s="14"/>
      <c r="N523" s="14"/>
      <c r="O523" s="14"/>
      <c r="P523" s="14"/>
      <c r="Q523" s="14"/>
      <c r="R523" s="14"/>
      <c r="S523" s="14"/>
      <c r="T523" s="14"/>
      <c r="U523" s="14"/>
      <c r="V523" s="14"/>
      <c r="W523" s="14"/>
      <c r="X523" s="14"/>
      <c r="Y523" s="14"/>
      <c r="Z523" s="14"/>
    </row>
    <row r="524" spans="1:26" ht="13" x14ac:dyDescent="0.15">
      <c r="A524" s="14"/>
      <c r="B524" s="14"/>
      <c r="C524" s="14"/>
      <c r="D524" s="14"/>
      <c r="E524" s="14"/>
      <c r="F524" s="14"/>
      <c r="G524" s="14"/>
      <c r="H524" s="14"/>
      <c r="I524" s="14"/>
      <c r="J524" s="14"/>
      <c r="K524" s="14"/>
      <c r="L524" s="14"/>
      <c r="M524" s="14"/>
      <c r="N524" s="14"/>
      <c r="O524" s="14"/>
      <c r="P524" s="14"/>
      <c r="Q524" s="14"/>
      <c r="R524" s="14"/>
      <c r="S524" s="14"/>
      <c r="T524" s="14"/>
      <c r="U524" s="14"/>
      <c r="V524" s="14"/>
      <c r="W524" s="14"/>
      <c r="X524" s="14"/>
      <c r="Y524" s="14"/>
      <c r="Z524" s="14"/>
    </row>
    <row r="525" spans="1:26" ht="13" x14ac:dyDescent="0.15">
      <c r="A525" s="14"/>
      <c r="B525" s="14"/>
      <c r="C525" s="14"/>
      <c r="D525" s="14"/>
      <c r="E525" s="14"/>
      <c r="F525" s="14"/>
      <c r="G525" s="14"/>
      <c r="H525" s="14"/>
      <c r="I525" s="14"/>
      <c r="J525" s="14"/>
      <c r="K525" s="14"/>
      <c r="L525" s="14"/>
      <c r="M525" s="14"/>
      <c r="N525" s="14"/>
      <c r="O525" s="14"/>
      <c r="P525" s="14"/>
      <c r="Q525" s="14"/>
      <c r="R525" s="14"/>
      <c r="S525" s="14"/>
      <c r="T525" s="14"/>
      <c r="U525" s="14"/>
      <c r="V525" s="14"/>
      <c r="W525" s="14"/>
      <c r="X525" s="14"/>
      <c r="Y525" s="14"/>
      <c r="Z525" s="14"/>
    </row>
    <row r="526" spans="1:26" ht="13" x14ac:dyDescent="0.15">
      <c r="A526" s="14"/>
      <c r="B526" s="14"/>
      <c r="C526" s="14"/>
      <c r="D526" s="14"/>
      <c r="E526" s="14"/>
      <c r="F526" s="14"/>
      <c r="G526" s="14"/>
      <c r="H526" s="14"/>
      <c r="I526" s="14"/>
      <c r="J526" s="14"/>
      <c r="K526" s="14"/>
      <c r="L526" s="14"/>
      <c r="M526" s="14"/>
      <c r="N526" s="14"/>
      <c r="O526" s="14"/>
      <c r="P526" s="14"/>
      <c r="Q526" s="14"/>
      <c r="R526" s="14"/>
      <c r="S526" s="14"/>
      <c r="T526" s="14"/>
      <c r="U526" s="14"/>
      <c r="V526" s="14"/>
      <c r="W526" s="14"/>
      <c r="X526" s="14"/>
      <c r="Y526" s="14"/>
      <c r="Z526" s="14"/>
    </row>
    <row r="527" spans="1:26" ht="13" x14ac:dyDescent="0.15">
      <c r="A527" s="14"/>
      <c r="B527" s="14"/>
      <c r="C527" s="14"/>
      <c r="D527" s="14"/>
      <c r="E527" s="14"/>
      <c r="F527" s="14"/>
      <c r="G527" s="14"/>
      <c r="H527" s="14"/>
      <c r="I527" s="14"/>
      <c r="J527" s="14"/>
      <c r="K527" s="14"/>
      <c r="L527" s="14"/>
      <c r="M527" s="14"/>
      <c r="N527" s="14"/>
      <c r="O527" s="14"/>
      <c r="P527" s="14"/>
      <c r="Q527" s="14"/>
      <c r="R527" s="14"/>
      <c r="S527" s="14"/>
      <c r="T527" s="14"/>
      <c r="U527" s="14"/>
      <c r="V527" s="14"/>
      <c r="W527" s="14"/>
      <c r="X527" s="14"/>
      <c r="Y527" s="14"/>
      <c r="Z527" s="14"/>
    </row>
    <row r="528" spans="1:26" ht="13" x14ac:dyDescent="0.15">
      <c r="A528" s="14"/>
      <c r="B528" s="14"/>
      <c r="C528" s="14"/>
      <c r="D528" s="14"/>
      <c r="E528" s="14"/>
      <c r="F528" s="14"/>
      <c r="G528" s="14"/>
      <c r="H528" s="14"/>
      <c r="I528" s="14"/>
      <c r="J528" s="14"/>
      <c r="K528" s="14"/>
      <c r="L528" s="14"/>
      <c r="M528" s="14"/>
      <c r="N528" s="14"/>
      <c r="O528" s="14"/>
      <c r="P528" s="14"/>
      <c r="Q528" s="14"/>
      <c r="R528" s="14"/>
      <c r="S528" s="14"/>
      <c r="T528" s="14"/>
      <c r="U528" s="14"/>
      <c r="V528" s="14"/>
      <c r="W528" s="14"/>
      <c r="X528" s="14"/>
      <c r="Y528" s="14"/>
      <c r="Z528" s="14"/>
    </row>
    <row r="529" spans="1:26" ht="13" x14ac:dyDescent="0.15">
      <c r="A529" s="14"/>
      <c r="B529" s="14"/>
      <c r="C529" s="14"/>
      <c r="D529" s="14"/>
      <c r="E529" s="14"/>
      <c r="F529" s="14"/>
      <c r="G529" s="14"/>
      <c r="H529" s="14"/>
      <c r="I529" s="14"/>
      <c r="J529" s="14"/>
      <c r="K529" s="14"/>
      <c r="L529" s="14"/>
      <c r="M529" s="14"/>
      <c r="N529" s="14"/>
      <c r="O529" s="14"/>
      <c r="P529" s="14"/>
      <c r="Q529" s="14"/>
      <c r="R529" s="14"/>
      <c r="S529" s="14"/>
      <c r="T529" s="14"/>
      <c r="U529" s="14"/>
      <c r="V529" s="14"/>
      <c r="W529" s="14"/>
      <c r="X529" s="14"/>
      <c r="Y529" s="14"/>
      <c r="Z529" s="14"/>
    </row>
    <row r="530" spans="1:26" ht="13" x14ac:dyDescent="0.15">
      <c r="A530" s="14"/>
      <c r="B530" s="14"/>
      <c r="C530" s="14"/>
      <c r="D530" s="14"/>
      <c r="E530" s="14"/>
      <c r="F530" s="14"/>
      <c r="G530" s="14"/>
      <c r="H530" s="14"/>
      <c r="I530" s="14"/>
      <c r="J530" s="14"/>
      <c r="K530" s="14"/>
      <c r="L530" s="14"/>
      <c r="M530" s="14"/>
      <c r="N530" s="14"/>
      <c r="O530" s="14"/>
      <c r="P530" s="14"/>
      <c r="Q530" s="14"/>
      <c r="R530" s="14"/>
      <c r="S530" s="14"/>
      <c r="T530" s="14"/>
      <c r="U530" s="14"/>
      <c r="V530" s="14"/>
      <c r="W530" s="14"/>
      <c r="X530" s="14"/>
      <c r="Y530" s="14"/>
      <c r="Z530" s="14"/>
    </row>
    <row r="531" spans="1:26" ht="13" x14ac:dyDescent="0.15">
      <c r="A531" s="14"/>
      <c r="B531" s="14"/>
      <c r="C531" s="14"/>
      <c r="D531" s="14"/>
      <c r="E531" s="14"/>
      <c r="F531" s="14"/>
      <c r="G531" s="14"/>
      <c r="H531" s="14"/>
      <c r="I531" s="14"/>
      <c r="J531" s="14"/>
      <c r="K531" s="14"/>
      <c r="L531" s="14"/>
      <c r="M531" s="14"/>
      <c r="N531" s="14"/>
      <c r="O531" s="14"/>
      <c r="P531" s="14"/>
      <c r="Q531" s="14"/>
      <c r="R531" s="14"/>
      <c r="S531" s="14"/>
      <c r="T531" s="14"/>
      <c r="U531" s="14"/>
      <c r="V531" s="14"/>
      <c r="W531" s="14"/>
      <c r="X531" s="14"/>
      <c r="Y531" s="14"/>
      <c r="Z531" s="14"/>
    </row>
    <row r="532" spans="1:26" ht="13" x14ac:dyDescent="0.15">
      <c r="A532" s="14"/>
      <c r="B532" s="14"/>
      <c r="C532" s="14"/>
      <c r="D532" s="14"/>
      <c r="E532" s="14"/>
      <c r="F532" s="14"/>
      <c r="G532" s="14"/>
      <c r="H532" s="14"/>
      <c r="I532" s="14"/>
      <c r="J532" s="14"/>
      <c r="K532" s="14"/>
      <c r="L532" s="14"/>
      <c r="M532" s="14"/>
      <c r="N532" s="14"/>
      <c r="O532" s="14"/>
      <c r="P532" s="14"/>
      <c r="Q532" s="14"/>
      <c r="R532" s="14"/>
      <c r="S532" s="14"/>
      <c r="T532" s="14"/>
      <c r="U532" s="14"/>
      <c r="V532" s="14"/>
      <c r="W532" s="14"/>
      <c r="X532" s="14"/>
      <c r="Y532" s="14"/>
      <c r="Z532" s="14"/>
    </row>
    <row r="533" spans="1:26" ht="13" x14ac:dyDescent="0.15">
      <c r="A533" s="14"/>
      <c r="B533" s="14"/>
      <c r="C533" s="14"/>
      <c r="D533" s="14"/>
      <c r="E533" s="14"/>
      <c r="F533" s="14"/>
      <c r="G533" s="14"/>
      <c r="H533" s="14"/>
      <c r="I533" s="14"/>
      <c r="J533" s="14"/>
      <c r="K533" s="14"/>
      <c r="L533" s="14"/>
      <c r="M533" s="14"/>
      <c r="N533" s="14"/>
      <c r="O533" s="14"/>
      <c r="P533" s="14"/>
      <c r="Q533" s="14"/>
      <c r="R533" s="14"/>
      <c r="S533" s="14"/>
      <c r="T533" s="14"/>
      <c r="U533" s="14"/>
      <c r="V533" s="14"/>
      <c r="W533" s="14"/>
      <c r="X533" s="14"/>
      <c r="Y533" s="14"/>
      <c r="Z533" s="14"/>
    </row>
    <row r="534" spans="1:26" ht="13" x14ac:dyDescent="0.15">
      <c r="A534" s="14"/>
      <c r="B534" s="14"/>
      <c r="C534" s="14"/>
      <c r="D534" s="14"/>
      <c r="E534" s="14"/>
      <c r="F534" s="14"/>
      <c r="G534" s="14"/>
      <c r="H534" s="14"/>
      <c r="I534" s="14"/>
      <c r="J534" s="14"/>
      <c r="K534" s="14"/>
      <c r="L534" s="14"/>
      <c r="M534" s="14"/>
      <c r="N534" s="14"/>
      <c r="O534" s="14"/>
      <c r="P534" s="14"/>
      <c r="Q534" s="14"/>
      <c r="R534" s="14"/>
      <c r="S534" s="14"/>
      <c r="T534" s="14"/>
      <c r="U534" s="14"/>
      <c r="V534" s="14"/>
      <c r="W534" s="14"/>
      <c r="X534" s="14"/>
      <c r="Y534" s="14"/>
      <c r="Z534" s="14"/>
    </row>
    <row r="535" spans="1:26" ht="13" x14ac:dyDescent="0.15">
      <c r="A535" s="14"/>
      <c r="B535" s="14"/>
      <c r="C535" s="14"/>
      <c r="D535" s="14"/>
      <c r="E535" s="14"/>
      <c r="F535" s="14"/>
      <c r="G535" s="14"/>
      <c r="H535" s="14"/>
      <c r="I535" s="14"/>
      <c r="J535" s="14"/>
      <c r="K535" s="14"/>
      <c r="L535" s="14"/>
      <c r="M535" s="14"/>
      <c r="N535" s="14"/>
      <c r="O535" s="14"/>
      <c r="P535" s="14"/>
      <c r="Q535" s="14"/>
      <c r="R535" s="14"/>
      <c r="S535" s="14"/>
      <c r="T535" s="14"/>
      <c r="U535" s="14"/>
      <c r="V535" s="14"/>
      <c r="W535" s="14"/>
      <c r="X535" s="14"/>
      <c r="Y535" s="14"/>
      <c r="Z535" s="14"/>
    </row>
    <row r="536" spans="1:26" ht="13" x14ac:dyDescent="0.15">
      <c r="A536" s="14"/>
      <c r="B536" s="14"/>
      <c r="C536" s="14"/>
      <c r="D536" s="14"/>
      <c r="E536" s="14"/>
      <c r="F536" s="14"/>
      <c r="G536" s="14"/>
      <c r="H536" s="14"/>
      <c r="I536" s="14"/>
      <c r="J536" s="14"/>
      <c r="K536" s="14"/>
      <c r="L536" s="14"/>
      <c r="M536" s="14"/>
      <c r="N536" s="14"/>
      <c r="O536" s="14"/>
      <c r="P536" s="14"/>
      <c r="Q536" s="14"/>
      <c r="R536" s="14"/>
      <c r="S536" s="14"/>
      <c r="T536" s="14"/>
      <c r="U536" s="14"/>
      <c r="V536" s="14"/>
      <c r="W536" s="14"/>
      <c r="X536" s="14"/>
      <c r="Y536" s="14"/>
      <c r="Z536" s="14"/>
    </row>
    <row r="537" spans="1:26" ht="13" x14ac:dyDescent="0.15">
      <c r="A537" s="14"/>
      <c r="B537" s="14"/>
      <c r="C537" s="14"/>
      <c r="D537" s="14"/>
      <c r="E537" s="14"/>
      <c r="F537" s="14"/>
      <c r="G537" s="14"/>
      <c r="H537" s="14"/>
      <c r="I537" s="14"/>
      <c r="J537" s="14"/>
      <c r="K537" s="14"/>
      <c r="L537" s="14"/>
      <c r="M537" s="14"/>
      <c r="N537" s="14"/>
      <c r="O537" s="14"/>
      <c r="P537" s="14"/>
      <c r="Q537" s="14"/>
      <c r="R537" s="14"/>
      <c r="S537" s="14"/>
      <c r="T537" s="14"/>
      <c r="U537" s="14"/>
      <c r="V537" s="14"/>
      <c r="W537" s="14"/>
      <c r="X537" s="14"/>
      <c r="Y537" s="14"/>
      <c r="Z537" s="14"/>
    </row>
    <row r="538" spans="1:26" ht="13" x14ac:dyDescent="0.15">
      <c r="A538" s="14"/>
      <c r="B538" s="14"/>
      <c r="C538" s="14"/>
      <c r="D538" s="14"/>
      <c r="E538" s="14"/>
      <c r="F538" s="14"/>
      <c r="G538" s="14"/>
      <c r="H538" s="14"/>
      <c r="I538" s="14"/>
      <c r="J538" s="14"/>
      <c r="K538" s="14"/>
      <c r="L538" s="14"/>
      <c r="M538" s="14"/>
      <c r="N538" s="14"/>
      <c r="O538" s="14"/>
      <c r="P538" s="14"/>
      <c r="Q538" s="14"/>
      <c r="R538" s="14"/>
      <c r="S538" s="14"/>
      <c r="T538" s="14"/>
      <c r="U538" s="14"/>
      <c r="V538" s="14"/>
      <c r="W538" s="14"/>
      <c r="X538" s="14"/>
      <c r="Y538" s="14"/>
      <c r="Z538" s="14"/>
    </row>
    <row r="539" spans="1:26" ht="13" x14ac:dyDescent="0.15">
      <c r="A539" s="14"/>
      <c r="B539" s="14"/>
      <c r="C539" s="14"/>
      <c r="D539" s="14"/>
      <c r="E539" s="14"/>
      <c r="F539" s="14"/>
      <c r="G539" s="14"/>
      <c r="H539" s="14"/>
      <c r="I539" s="14"/>
      <c r="J539" s="14"/>
      <c r="K539" s="14"/>
      <c r="L539" s="14"/>
      <c r="M539" s="14"/>
      <c r="N539" s="14"/>
      <c r="O539" s="14"/>
      <c r="P539" s="14"/>
      <c r="Q539" s="14"/>
      <c r="R539" s="14"/>
      <c r="S539" s="14"/>
      <c r="T539" s="14"/>
      <c r="U539" s="14"/>
      <c r="V539" s="14"/>
      <c r="W539" s="14"/>
      <c r="X539" s="14"/>
      <c r="Y539" s="14"/>
      <c r="Z539" s="14"/>
    </row>
    <row r="540" spans="1:26" ht="13" x14ac:dyDescent="0.15">
      <c r="A540" s="14"/>
      <c r="B540" s="14"/>
      <c r="C540" s="14"/>
      <c r="D540" s="14"/>
      <c r="E540" s="14"/>
      <c r="F540" s="14"/>
      <c r="G540" s="14"/>
      <c r="H540" s="14"/>
      <c r="I540" s="14"/>
      <c r="J540" s="14"/>
      <c r="K540" s="14"/>
      <c r="L540" s="14"/>
      <c r="M540" s="14"/>
      <c r="N540" s="14"/>
      <c r="O540" s="14"/>
      <c r="P540" s="14"/>
      <c r="Q540" s="14"/>
      <c r="R540" s="14"/>
      <c r="S540" s="14"/>
      <c r="T540" s="14"/>
      <c r="U540" s="14"/>
      <c r="V540" s="14"/>
      <c r="W540" s="14"/>
      <c r="X540" s="14"/>
      <c r="Y540" s="14"/>
      <c r="Z540" s="14"/>
    </row>
    <row r="541" spans="1:26" ht="13" x14ac:dyDescent="0.15">
      <c r="A541" s="14"/>
      <c r="B541" s="14"/>
      <c r="C541" s="14"/>
      <c r="D541" s="14"/>
      <c r="E541" s="14"/>
      <c r="F541" s="14"/>
      <c r="G541" s="14"/>
      <c r="H541" s="14"/>
      <c r="I541" s="14"/>
      <c r="J541" s="14"/>
      <c r="K541" s="14"/>
      <c r="L541" s="14"/>
      <c r="M541" s="14"/>
      <c r="N541" s="14"/>
      <c r="O541" s="14"/>
      <c r="P541" s="14"/>
      <c r="Q541" s="14"/>
      <c r="R541" s="14"/>
      <c r="S541" s="14"/>
      <c r="T541" s="14"/>
      <c r="U541" s="14"/>
      <c r="V541" s="14"/>
      <c r="W541" s="14"/>
      <c r="X541" s="14"/>
      <c r="Y541" s="14"/>
      <c r="Z541" s="14"/>
    </row>
    <row r="542" spans="1:26" ht="13" x14ac:dyDescent="0.15">
      <c r="A542" s="14"/>
      <c r="B542" s="14"/>
      <c r="C542" s="14"/>
      <c r="D542" s="14"/>
      <c r="E542" s="14"/>
      <c r="F542" s="14"/>
      <c r="G542" s="14"/>
      <c r="H542" s="14"/>
      <c r="I542" s="14"/>
      <c r="J542" s="14"/>
      <c r="K542" s="14"/>
      <c r="L542" s="14"/>
      <c r="M542" s="14"/>
      <c r="N542" s="14"/>
      <c r="O542" s="14"/>
      <c r="P542" s="14"/>
      <c r="Q542" s="14"/>
      <c r="R542" s="14"/>
      <c r="S542" s="14"/>
      <c r="T542" s="14"/>
      <c r="U542" s="14"/>
      <c r="V542" s="14"/>
      <c r="W542" s="14"/>
      <c r="X542" s="14"/>
      <c r="Y542" s="14"/>
      <c r="Z542" s="14"/>
    </row>
    <row r="543" spans="1:26" ht="13" x14ac:dyDescent="0.15">
      <c r="A543" s="14"/>
      <c r="B543" s="14"/>
      <c r="C543" s="14"/>
      <c r="D543" s="14"/>
      <c r="E543" s="14"/>
      <c r="F543" s="14"/>
      <c r="G543" s="14"/>
      <c r="H543" s="14"/>
      <c r="I543" s="14"/>
      <c r="J543" s="14"/>
      <c r="K543" s="14"/>
      <c r="L543" s="14"/>
      <c r="M543" s="14"/>
      <c r="N543" s="14"/>
      <c r="O543" s="14"/>
      <c r="P543" s="14"/>
      <c r="Q543" s="14"/>
      <c r="R543" s="14"/>
      <c r="S543" s="14"/>
      <c r="T543" s="14"/>
      <c r="U543" s="14"/>
      <c r="V543" s="14"/>
      <c r="W543" s="14"/>
      <c r="X543" s="14"/>
      <c r="Y543" s="14"/>
      <c r="Z543" s="14"/>
    </row>
    <row r="544" spans="1:26" ht="13" x14ac:dyDescent="0.15">
      <c r="A544" s="14"/>
      <c r="B544" s="14"/>
      <c r="C544" s="14"/>
      <c r="D544" s="14"/>
      <c r="E544" s="14"/>
      <c r="F544" s="14"/>
      <c r="G544" s="14"/>
      <c r="H544" s="14"/>
      <c r="I544" s="14"/>
      <c r="J544" s="14"/>
      <c r="K544" s="14"/>
      <c r="L544" s="14"/>
      <c r="M544" s="14"/>
      <c r="N544" s="14"/>
      <c r="O544" s="14"/>
      <c r="P544" s="14"/>
      <c r="Q544" s="14"/>
      <c r="R544" s="14"/>
      <c r="S544" s="14"/>
      <c r="T544" s="14"/>
      <c r="U544" s="14"/>
      <c r="V544" s="14"/>
      <c r="W544" s="14"/>
      <c r="X544" s="14"/>
      <c r="Y544" s="14"/>
      <c r="Z544" s="14"/>
    </row>
    <row r="545" spans="1:26" ht="13" x14ac:dyDescent="0.15">
      <c r="A545" s="14"/>
      <c r="B545" s="14"/>
      <c r="C545" s="14"/>
      <c r="D545" s="14"/>
      <c r="E545" s="14"/>
      <c r="F545" s="14"/>
      <c r="G545" s="14"/>
      <c r="H545" s="14"/>
      <c r="I545" s="14"/>
      <c r="J545" s="14"/>
      <c r="K545" s="14"/>
      <c r="L545" s="14"/>
      <c r="M545" s="14"/>
      <c r="N545" s="14"/>
      <c r="O545" s="14"/>
      <c r="P545" s="14"/>
      <c r="Q545" s="14"/>
      <c r="R545" s="14"/>
      <c r="S545" s="14"/>
      <c r="T545" s="14"/>
      <c r="U545" s="14"/>
      <c r="V545" s="14"/>
      <c r="W545" s="14"/>
      <c r="X545" s="14"/>
      <c r="Y545" s="14"/>
      <c r="Z545" s="14"/>
    </row>
    <row r="546" spans="1:26" ht="13" x14ac:dyDescent="0.15">
      <c r="A546" s="14"/>
      <c r="B546" s="14"/>
      <c r="C546" s="14"/>
      <c r="D546" s="14"/>
      <c r="E546" s="14"/>
      <c r="F546" s="14"/>
      <c r="G546" s="14"/>
      <c r="H546" s="14"/>
      <c r="I546" s="14"/>
      <c r="J546" s="14"/>
      <c r="K546" s="14"/>
      <c r="L546" s="14"/>
      <c r="M546" s="14"/>
      <c r="N546" s="14"/>
      <c r="O546" s="14"/>
      <c r="P546" s="14"/>
      <c r="Q546" s="14"/>
      <c r="R546" s="14"/>
      <c r="S546" s="14"/>
      <c r="T546" s="14"/>
      <c r="U546" s="14"/>
      <c r="V546" s="14"/>
      <c r="W546" s="14"/>
      <c r="X546" s="14"/>
      <c r="Y546" s="14"/>
      <c r="Z546" s="14"/>
    </row>
    <row r="547" spans="1:26" ht="13" x14ac:dyDescent="0.15">
      <c r="A547" s="14"/>
      <c r="B547" s="14"/>
      <c r="C547" s="14"/>
      <c r="D547" s="14"/>
      <c r="E547" s="14"/>
      <c r="F547" s="14"/>
      <c r="G547" s="14"/>
      <c r="H547" s="14"/>
      <c r="I547" s="14"/>
      <c r="J547" s="14"/>
      <c r="K547" s="14"/>
      <c r="L547" s="14"/>
      <c r="M547" s="14"/>
      <c r="N547" s="14"/>
      <c r="O547" s="14"/>
      <c r="P547" s="14"/>
      <c r="Q547" s="14"/>
      <c r="R547" s="14"/>
      <c r="S547" s="14"/>
      <c r="T547" s="14"/>
      <c r="U547" s="14"/>
      <c r="V547" s="14"/>
      <c r="W547" s="14"/>
      <c r="X547" s="14"/>
      <c r="Y547" s="14"/>
      <c r="Z547" s="14"/>
    </row>
    <row r="548" spans="1:26" ht="13" x14ac:dyDescent="0.15">
      <c r="A548" s="14"/>
      <c r="B548" s="14"/>
      <c r="C548" s="14"/>
      <c r="D548" s="14"/>
      <c r="E548" s="14"/>
      <c r="F548" s="14"/>
      <c r="G548" s="14"/>
      <c r="H548" s="14"/>
      <c r="I548" s="14"/>
      <c r="J548" s="14"/>
      <c r="K548" s="14"/>
      <c r="L548" s="14"/>
      <c r="M548" s="14"/>
      <c r="N548" s="14"/>
      <c r="O548" s="14"/>
      <c r="P548" s="14"/>
      <c r="Q548" s="14"/>
      <c r="R548" s="14"/>
      <c r="S548" s="14"/>
      <c r="T548" s="14"/>
      <c r="U548" s="14"/>
      <c r="V548" s="14"/>
      <c r="W548" s="14"/>
      <c r="X548" s="14"/>
      <c r="Y548" s="14"/>
      <c r="Z548" s="14"/>
    </row>
    <row r="549" spans="1:26" ht="13" x14ac:dyDescent="0.15">
      <c r="A549" s="14"/>
      <c r="B549" s="14"/>
      <c r="C549" s="14"/>
      <c r="D549" s="14"/>
      <c r="E549" s="14"/>
      <c r="F549" s="14"/>
      <c r="G549" s="14"/>
      <c r="H549" s="14"/>
      <c r="I549" s="14"/>
      <c r="J549" s="14"/>
      <c r="K549" s="14"/>
      <c r="L549" s="14"/>
      <c r="M549" s="14"/>
      <c r="N549" s="14"/>
      <c r="O549" s="14"/>
      <c r="P549" s="14"/>
      <c r="Q549" s="14"/>
      <c r="R549" s="14"/>
      <c r="S549" s="14"/>
      <c r="T549" s="14"/>
      <c r="U549" s="14"/>
      <c r="V549" s="14"/>
      <c r="W549" s="14"/>
      <c r="X549" s="14"/>
      <c r="Y549" s="14"/>
      <c r="Z549" s="14"/>
    </row>
    <row r="550" spans="1:26" ht="13" x14ac:dyDescent="0.15">
      <c r="A550" s="14"/>
      <c r="B550" s="14"/>
      <c r="C550" s="14"/>
      <c r="D550" s="14"/>
      <c r="E550" s="14"/>
      <c r="F550" s="14"/>
      <c r="G550" s="14"/>
      <c r="H550" s="14"/>
      <c r="I550" s="14"/>
      <c r="J550" s="14"/>
      <c r="K550" s="14"/>
      <c r="L550" s="14"/>
      <c r="M550" s="14"/>
      <c r="N550" s="14"/>
      <c r="O550" s="14"/>
      <c r="P550" s="14"/>
      <c r="Q550" s="14"/>
      <c r="R550" s="14"/>
      <c r="S550" s="14"/>
      <c r="T550" s="14"/>
      <c r="U550" s="14"/>
      <c r="V550" s="14"/>
      <c r="W550" s="14"/>
      <c r="X550" s="14"/>
      <c r="Y550" s="14"/>
      <c r="Z550" s="14"/>
    </row>
    <row r="551" spans="1:26" ht="13" x14ac:dyDescent="0.15">
      <c r="A551" s="14"/>
      <c r="B551" s="14"/>
      <c r="C551" s="14"/>
      <c r="D551" s="14"/>
      <c r="E551" s="14"/>
      <c r="F551" s="14"/>
      <c r="G551" s="14"/>
      <c r="H551" s="14"/>
      <c r="I551" s="14"/>
      <c r="J551" s="14"/>
      <c r="K551" s="14"/>
      <c r="L551" s="14"/>
      <c r="M551" s="14"/>
      <c r="N551" s="14"/>
      <c r="O551" s="14"/>
      <c r="P551" s="14"/>
      <c r="Q551" s="14"/>
      <c r="R551" s="14"/>
      <c r="S551" s="14"/>
      <c r="T551" s="14"/>
      <c r="U551" s="14"/>
      <c r="V551" s="14"/>
      <c r="W551" s="14"/>
      <c r="X551" s="14"/>
      <c r="Y551" s="14"/>
      <c r="Z551" s="14"/>
    </row>
    <row r="552" spans="1:26" ht="13" x14ac:dyDescent="0.15">
      <c r="A552" s="14"/>
      <c r="B552" s="14"/>
      <c r="C552" s="14"/>
      <c r="D552" s="14"/>
      <c r="E552" s="14"/>
      <c r="F552" s="14"/>
      <c r="G552" s="14"/>
      <c r="H552" s="14"/>
      <c r="I552" s="14"/>
      <c r="J552" s="14"/>
      <c r="K552" s="14"/>
      <c r="L552" s="14"/>
      <c r="M552" s="14"/>
      <c r="N552" s="14"/>
      <c r="O552" s="14"/>
      <c r="P552" s="14"/>
      <c r="Q552" s="14"/>
      <c r="R552" s="14"/>
      <c r="S552" s="14"/>
      <c r="T552" s="14"/>
      <c r="U552" s="14"/>
      <c r="V552" s="14"/>
      <c r="W552" s="14"/>
      <c r="X552" s="14"/>
      <c r="Y552" s="14"/>
      <c r="Z552" s="14"/>
    </row>
    <row r="553" spans="1:26" ht="13" x14ac:dyDescent="0.15">
      <c r="A553" s="14"/>
      <c r="B553" s="14"/>
      <c r="C553" s="14"/>
      <c r="D553" s="14"/>
      <c r="E553" s="14"/>
      <c r="F553" s="14"/>
      <c r="G553" s="14"/>
      <c r="H553" s="14"/>
      <c r="I553" s="14"/>
      <c r="J553" s="14"/>
      <c r="K553" s="14"/>
      <c r="L553" s="14"/>
      <c r="M553" s="14"/>
      <c r="N553" s="14"/>
      <c r="O553" s="14"/>
      <c r="P553" s="14"/>
      <c r="Q553" s="14"/>
      <c r="R553" s="14"/>
      <c r="S553" s="14"/>
      <c r="T553" s="14"/>
      <c r="U553" s="14"/>
      <c r="V553" s="14"/>
      <c r="W553" s="14"/>
      <c r="X553" s="14"/>
      <c r="Y553" s="14"/>
      <c r="Z553" s="14"/>
    </row>
    <row r="554" spans="1:26" ht="13" x14ac:dyDescent="0.15">
      <c r="A554" s="14"/>
      <c r="B554" s="14"/>
      <c r="C554" s="14"/>
      <c r="D554" s="14"/>
      <c r="E554" s="14"/>
      <c r="F554" s="14"/>
      <c r="G554" s="14"/>
      <c r="H554" s="14"/>
      <c r="I554" s="14"/>
      <c r="J554" s="14"/>
      <c r="K554" s="14"/>
      <c r="L554" s="14"/>
      <c r="M554" s="14"/>
      <c r="N554" s="14"/>
      <c r="O554" s="14"/>
      <c r="P554" s="14"/>
      <c r="Q554" s="14"/>
      <c r="R554" s="14"/>
      <c r="S554" s="14"/>
      <c r="T554" s="14"/>
      <c r="U554" s="14"/>
      <c r="V554" s="14"/>
      <c r="W554" s="14"/>
      <c r="X554" s="14"/>
      <c r="Y554" s="14"/>
      <c r="Z554" s="14"/>
    </row>
    <row r="555" spans="1:26" ht="13" x14ac:dyDescent="0.15">
      <c r="A555" s="14"/>
      <c r="B555" s="14"/>
      <c r="C555" s="14"/>
      <c r="D555" s="14"/>
      <c r="E555" s="14"/>
      <c r="F555" s="14"/>
      <c r="G555" s="14"/>
      <c r="H555" s="14"/>
      <c r="I555" s="14"/>
      <c r="J555" s="14"/>
      <c r="K555" s="14"/>
      <c r="L555" s="14"/>
      <c r="M555" s="14"/>
      <c r="N555" s="14"/>
      <c r="O555" s="14"/>
      <c r="P555" s="14"/>
      <c r="Q555" s="14"/>
      <c r="R555" s="14"/>
      <c r="S555" s="14"/>
      <c r="T555" s="14"/>
      <c r="U555" s="14"/>
      <c r="V555" s="14"/>
      <c r="W555" s="14"/>
      <c r="X555" s="14"/>
      <c r="Y555" s="14"/>
      <c r="Z555" s="14"/>
    </row>
    <row r="556" spans="1:26" ht="13" x14ac:dyDescent="0.15">
      <c r="A556" s="14"/>
      <c r="B556" s="14"/>
      <c r="C556" s="14"/>
      <c r="D556" s="14"/>
      <c r="E556" s="14"/>
      <c r="F556" s="14"/>
      <c r="G556" s="14"/>
      <c r="H556" s="14"/>
      <c r="I556" s="14"/>
      <c r="J556" s="14"/>
      <c r="K556" s="14"/>
      <c r="L556" s="14"/>
      <c r="M556" s="14"/>
      <c r="N556" s="14"/>
      <c r="O556" s="14"/>
      <c r="P556" s="14"/>
      <c r="Q556" s="14"/>
      <c r="R556" s="14"/>
      <c r="S556" s="14"/>
      <c r="T556" s="14"/>
      <c r="U556" s="14"/>
      <c r="V556" s="14"/>
      <c r="W556" s="14"/>
      <c r="X556" s="14"/>
      <c r="Y556" s="14"/>
      <c r="Z556" s="14"/>
    </row>
    <row r="557" spans="1:26" ht="13" x14ac:dyDescent="0.15">
      <c r="A557" s="14"/>
      <c r="B557" s="14"/>
      <c r="C557" s="14"/>
      <c r="D557" s="14"/>
      <c r="E557" s="14"/>
      <c r="F557" s="14"/>
      <c r="G557" s="14"/>
      <c r="H557" s="14"/>
      <c r="I557" s="14"/>
      <c r="J557" s="14"/>
      <c r="K557" s="14"/>
      <c r="L557" s="14"/>
      <c r="M557" s="14"/>
      <c r="N557" s="14"/>
      <c r="O557" s="14"/>
      <c r="P557" s="14"/>
      <c r="Q557" s="14"/>
      <c r="R557" s="14"/>
      <c r="S557" s="14"/>
      <c r="T557" s="14"/>
      <c r="U557" s="14"/>
      <c r="V557" s="14"/>
      <c r="W557" s="14"/>
      <c r="X557" s="14"/>
      <c r="Y557" s="14"/>
      <c r="Z557" s="14"/>
    </row>
    <row r="558" spans="1:26" ht="13" x14ac:dyDescent="0.15">
      <c r="A558" s="14"/>
      <c r="B558" s="14"/>
      <c r="C558" s="14"/>
      <c r="D558" s="14"/>
      <c r="E558" s="14"/>
      <c r="F558" s="14"/>
      <c r="G558" s="14"/>
      <c r="H558" s="14"/>
      <c r="I558" s="14"/>
      <c r="J558" s="14"/>
      <c r="K558" s="14"/>
      <c r="L558" s="14"/>
      <c r="M558" s="14"/>
      <c r="N558" s="14"/>
      <c r="O558" s="14"/>
      <c r="P558" s="14"/>
      <c r="Q558" s="14"/>
      <c r="R558" s="14"/>
      <c r="S558" s="14"/>
      <c r="T558" s="14"/>
      <c r="U558" s="14"/>
      <c r="V558" s="14"/>
      <c r="W558" s="14"/>
      <c r="X558" s="14"/>
      <c r="Y558" s="14"/>
      <c r="Z558" s="14"/>
    </row>
    <row r="559" spans="1:26" ht="13" x14ac:dyDescent="0.15">
      <c r="A559" s="14"/>
      <c r="B559" s="14"/>
      <c r="C559" s="14"/>
      <c r="D559" s="14"/>
      <c r="E559" s="14"/>
      <c r="F559" s="14"/>
      <c r="G559" s="14"/>
      <c r="H559" s="14"/>
      <c r="I559" s="14"/>
      <c r="J559" s="14"/>
      <c r="K559" s="14"/>
      <c r="L559" s="14"/>
      <c r="M559" s="14"/>
      <c r="N559" s="14"/>
      <c r="O559" s="14"/>
      <c r="P559" s="14"/>
      <c r="Q559" s="14"/>
      <c r="R559" s="14"/>
      <c r="S559" s="14"/>
      <c r="T559" s="14"/>
      <c r="U559" s="14"/>
      <c r="V559" s="14"/>
      <c r="W559" s="14"/>
      <c r="X559" s="14"/>
      <c r="Y559" s="14"/>
      <c r="Z559" s="14"/>
    </row>
    <row r="560" spans="1:26" ht="13" x14ac:dyDescent="0.15">
      <c r="A560" s="14"/>
      <c r="B560" s="14"/>
      <c r="C560" s="14"/>
      <c r="D560" s="14"/>
      <c r="E560" s="14"/>
      <c r="F560" s="14"/>
      <c r="G560" s="14"/>
      <c r="H560" s="14"/>
      <c r="I560" s="14"/>
      <c r="J560" s="14"/>
      <c r="K560" s="14"/>
      <c r="L560" s="14"/>
      <c r="M560" s="14"/>
      <c r="N560" s="14"/>
      <c r="O560" s="14"/>
      <c r="P560" s="14"/>
      <c r="Q560" s="14"/>
      <c r="R560" s="14"/>
      <c r="S560" s="14"/>
      <c r="T560" s="14"/>
      <c r="U560" s="14"/>
      <c r="V560" s="14"/>
      <c r="W560" s="14"/>
      <c r="X560" s="14"/>
      <c r="Y560" s="14"/>
      <c r="Z560" s="14"/>
    </row>
    <row r="561" spans="1:26" ht="13" x14ac:dyDescent="0.15">
      <c r="A561" s="14"/>
      <c r="B561" s="14"/>
      <c r="C561" s="14"/>
      <c r="D561" s="14"/>
      <c r="E561" s="14"/>
      <c r="F561" s="14"/>
      <c r="G561" s="14"/>
      <c r="H561" s="14"/>
      <c r="I561" s="14"/>
      <c r="J561" s="14"/>
      <c r="K561" s="14"/>
      <c r="L561" s="14"/>
      <c r="M561" s="14"/>
      <c r="N561" s="14"/>
      <c r="O561" s="14"/>
      <c r="P561" s="14"/>
      <c r="Q561" s="14"/>
      <c r="R561" s="14"/>
      <c r="S561" s="14"/>
      <c r="T561" s="14"/>
      <c r="U561" s="14"/>
      <c r="V561" s="14"/>
      <c r="W561" s="14"/>
      <c r="X561" s="14"/>
      <c r="Y561" s="14"/>
      <c r="Z561" s="14"/>
    </row>
    <row r="562" spans="1:26" ht="13" x14ac:dyDescent="0.15">
      <c r="A562" s="14"/>
      <c r="B562" s="14"/>
      <c r="C562" s="14"/>
      <c r="D562" s="14"/>
      <c r="E562" s="14"/>
      <c r="F562" s="14"/>
      <c r="G562" s="14"/>
      <c r="H562" s="14"/>
      <c r="I562" s="14"/>
      <c r="J562" s="14"/>
      <c r="K562" s="14"/>
      <c r="L562" s="14"/>
      <c r="M562" s="14"/>
      <c r="N562" s="14"/>
      <c r="O562" s="14"/>
      <c r="P562" s="14"/>
      <c r="Q562" s="14"/>
      <c r="R562" s="14"/>
      <c r="S562" s="14"/>
      <c r="T562" s="14"/>
      <c r="U562" s="14"/>
      <c r="V562" s="14"/>
      <c r="W562" s="14"/>
      <c r="X562" s="14"/>
      <c r="Y562" s="14"/>
      <c r="Z562" s="14"/>
    </row>
    <row r="563" spans="1:26" ht="13" x14ac:dyDescent="0.15">
      <c r="A563" s="14"/>
      <c r="B563" s="14"/>
      <c r="C563" s="14"/>
      <c r="D563" s="14"/>
      <c r="E563" s="14"/>
      <c r="F563" s="14"/>
      <c r="G563" s="14"/>
      <c r="H563" s="14"/>
      <c r="I563" s="14"/>
      <c r="J563" s="14"/>
      <c r="K563" s="14"/>
      <c r="L563" s="14"/>
      <c r="M563" s="14"/>
      <c r="N563" s="14"/>
      <c r="O563" s="14"/>
      <c r="P563" s="14"/>
      <c r="Q563" s="14"/>
      <c r="R563" s="14"/>
      <c r="S563" s="14"/>
      <c r="T563" s="14"/>
      <c r="U563" s="14"/>
      <c r="V563" s="14"/>
      <c r="W563" s="14"/>
      <c r="X563" s="14"/>
      <c r="Y563" s="14"/>
      <c r="Z563" s="14"/>
    </row>
    <row r="564" spans="1:26" ht="13" x14ac:dyDescent="0.15">
      <c r="A564" s="14"/>
      <c r="B564" s="14"/>
      <c r="C564" s="14"/>
      <c r="D564" s="14"/>
      <c r="E564" s="14"/>
      <c r="F564" s="14"/>
      <c r="G564" s="14"/>
      <c r="H564" s="14"/>
      <c r="I564" s="14"/>
      <c r="J564" s="14"/>
      <c r="K564" s="14"/>
      <c r="L564" s="14"/>
      <c r="M564" s="14"/>
      <c r="N564" s="14"/>
      <c r="O564" s="14"/>
      <c r="P564" s="14"/>
      <c r="Q564" s="14"/>
      <c r="R564" s="14"/>
      <c r="S564" s="14"/>
      <c r="T564" s="14"/>
      <c r="U564" s="14"/>
      <c r="V564" s="14"/>
      <c r="W564" s="14"/>
      <c r="X564" s="14"/>
      <c r="Y564" s="14"/>
      <c r="Z564" s="14"/>
    </row>
    <row r="565" spans="1:26" ht="13" x14ac:dyDescent="0.15">
      <c r="A565" s="14"/>
      <c r="B565" s="14"/>
      <c r="C565" s="14"/>
      <c r="D565" s="14"/>
      <c r="E565" s="14"/>
      <c r="F565" s="14"/>
      <c r="G565" s="14"/>
      <c r="H565" s="14"/>
      <c r="I565" s="14"/>
      <c r="J565" s="14"/>
      <c r="K565" s="14"/>
      <c r="L565" s="14"/>
      <c r="M565" s="14"/>
      <c r="N565" s="14"/>
      <c r="O565" s="14"/>
      <c r="P565" s="14"/>
      <c r="Q565" s="14"/>
      <c r="R565" s="14"/>
      <c r="S565" s="14"/>
      <c r="T565" s="14"/>
      <c r="U565" s="14"/>
      <c r="V565" s="14"/>
      <c r="W565" s="14"/>
      <c r="X565" s="14"/>
      <c r="Y565" s="14"/>
      <c r="Z565" s="14"/>
    </row>
    <row r="566" spans="1:26" ht="13" x14ac:dyDescent="0.15">
      <c r="A566" s="14"/>
      <c r="B566" s="14"/>
      <c r="C566" s="14"/>
      <c r="D566" s="14"/>
      <c r="E566" s="14"/>
      <c r="F566" s="14"/>
      <c r="G566" s="14"/>
      <c r="H566" s="14"/>
      <c r="I566" s="14"/>
      <c r="J566" s="14"/>
      <c r="K566" s="14"/>
      <c r="L566" s="14"/>
      <c r="M566" s="14"/>
      <c r="N566" s="14"/>
      <c r="O566" s="14"/>
      <c r="P566" s="14"/>
      <c r="Q566" s="14"/>
      <c r="R566" s="14"/>
      <c r="S566" s="14"/>
      <c r="T566" s="14"/>
      <c r="U566" s="14"/>
      <c r="V566" s="14"/>
      <c r="W566" s="14"/>
      <c r="X566" s="14"/>
      <c r="Y566" s="14"/>
      <c r="Z566" s="14"/>
    </row>
    <row r="567" spans="1:26" ht="13" x14ac:dyDescent="0.15">
      <c r="A567" s="14"/>
      <c r="B567" s="14"/>
      <c r="C567" s="14"/>
      <c r="D567" s="14"/>
      <c r="E567" s="14"/>
      <c r="F567" s="14"/>
      <c r="G567" s="14"/>
      <c r="H567" s="14"/>
      <c r="I567" s="14"/>
      <c r="J567" s="14"/>
      <c r="K567" s="14"/>
      <c r="L567" s="14"/>
      <c r="M567" s="14"/>
      <c r="N567" s="14"/>
      <c r="O567" s="14"/>
      <c r="P567" s="14"/>
      <c r="Q567" s="14"/>
      <c r="R567" s="14"/>
      <c r="S567" s="14"/>
      <c r="T567" s="14"/>
      <c r="U567" s="14"/>
      <c r="V567" s="14"/>
      <c r="W567" s="14"/>
      <c r="X567" s="14"/>
      <c r="Y567" s="14"/>
      <c r="Z567" s="14"/>
    </row>
    <row r="568" spans="1:26" ht="13" x14ac:dyDescent="0.15">
      <c r="A568" s="14"/>
      <c r="B568" s="14"/>
      <c r="C568" s="14"/>
      <c r="D568" s="14"/>
      <c r="E568" s="14"/>
      <c r="F568" s="14"/>
      <c r="G568" s="14"/>
      <c r="H568" s="14"/>
      <c r="I568" s="14"/>
      <c r="J568" s="14"/>
      <c r="K568" s="14"/>
      <c r="L568" s="14"/>
      <c r="M568" s="14"/>
      <c r="N568" s="14"/>
      <c r="O568" s="14"/>
      <c r="P568" s="14"/>
      <c r="Q568" s="14"/>
      <c r="R568" s="14"/>
      <c r="S568" s="14"/>
      <c r="T568" s="14"/>
      <c r="U568" s="14"/>
      <c r="V568" s="14"/>
      <c r="W568" s="14"/>
      <c r="X568" s="14"/>
      <c r="Y568" s="14"/>
      <c r="Z568" s="14"/>
    </row>
    <row r="569" spans="1:26" ht="13" x14ac:dyDescent="0.15">
      <c r="A569" s="14"/>
      <c r="B569" s="14"/>
      <c r="C569" s="14"/>
      <c r="D569" s="14"/>
      <c r="E569" s="14"/>
      <c r="F569" s="14"/>
      <c r="G569" s="14"/>
      <c r="H569" s="14"/>
      <c r="I569" s="14"/>
      <c r="J569" s="14"/>
      <c r="K569" s="14"/>
      <c r="L569" s="14"/>
      <c r="M569" s="14"/>
      <c r="N569" s="14"/>
      <c r="O569" s="14"/>
      <c r="P569" s="14"/>
      <c r="Q569" s="14"/>
      <c r="R569" s="14"/>
      <c r="S569" s="14"/>
      <c r="T569" s="14"/>
      <c r="U569" s="14"/>
      <c r="V569" s="14"/>
      <c r="W569" s="14"/>
      <c r="X569" s="14"/>
      <c r="Y569" s="14"/>
      <c r="Z569" s="14"/>
    </row>
    <row r="570" spans="1:26" ht="13" x14ac:dyDescent="0.15">
      <c r="A570" s="14"/>
      <c r="B570" s="14"/>
      <c r="C570" s="14"/>
      <c r="D570" s="14"/>
      <c r="E570" s="14"/>
      <c r="F570" s="14"/>
      <c r="G570" s="14"/>
      <c r="H570" s="14"/>
      <c r="I570" s="14"/>
      <c r="J570" s="14"/>
      <c r="K570" s="14"/>
      <c r="L570" s="14"/>
      <c r="M570" s="14"/>
      <c r="N570" s="14"/>
      <c r="O570" s="14"/>
      <c r="P570" s="14"/>
      <c r="Q570" s="14"/>
      <c r="R570" s="14"/>
      <c r="S570" s="14"/>
      <c r="T570" s="14"/>
      <c r="U570" s="14"/>
      <c r="V570" s="14"/>
      <c r="W570" s="14"/>
      <c r="X570" s="14"/>
      <c r="Y570" s="14"/>
      <c r="Z570" s="14"/>
    </row>
    <row r="571" spans="1:26" ht="13" x14ac:dyDescent="0.15">
      <c r="A571" s="14"/>
      <c r="B571" s="14"/>
      <c r="C571" s="14"/>
      <c r="D571" s="14"/>
      <c r="E571" s="14"/>
      <c r="F571" s="14"/>
      <c r="G571" s="14"/>
      <c r="H571" s="14"/>
      <c r="I571" s="14"/>
      <c r="J571" s="14"/>
      <c r="K571" s="14"/>
      <c r="L571" s="14"/>
      <c r="M571" s="14"/>
      <c r="N571" s="14"/>
      <c r="O571" s="14"/>
      <c r="P571" s="14"/>
      <c r="Q571" s="14"/>
      <c r="R571" s="14"/>
      <c r="S571" s="14"/>
      <c r="T571" s="14"/>
      <c r="U571" s="14"/>
      <c r="V571" s="14"/>
      <c r="W571" s="14"/>
      <c r="X571" s="14"/>
      <c r="Y571" s="14"/>
      <c r="Z571" s="14"/>
    </row>
    <row r="572" spans="1:26" ht="13" x14ac:dyDescent="0.15">
      <c r="A572" s="14"/>
      <c r="B572" s="14"/>
      <c r="C572" s="14"/>
      <c r="D572" s="14"/>
      <c r="E572" s="14"/>
      <c r="F572" s="14"/>
      <c r="G572" s="14"/>
      <c r="H572" s="14"/>
      <c r="I572" s="14"/>
      <c r="J572" s="14"/>
      <c r="K572" s="14"/>
      <c r="L572" s="14"/>
      <c r="M572" s="14"/>
      <c r="N572" s="14"/>
      <c r="O572" s="14"/>
      <c r="P572" s="14"/>
      <c r="Q572" s="14"/>
      <c r="R572" s="14"/>
      <c r="S572" s="14"/>
      <c r="T572" s="14"/>
      <c r="U572" s="14"/>
      <c r="V572" s="14"/>
      <c r="W572" s="14"/>
      <c r="X572" s="14"/>
      <c r="Y572" s="14"/>
      <c r="Z572" s="14"/>
    </row>
    <row r="573" spans="1:26" ht="13" x14ac:dyDescent="0.15">
      <c r="A573" s="14"/>
      <c r="B573" s="14"/>
      <c r="C573" s="14"/>
      <c r="D573" s="14"/>
      <c r="E573" s="14"/>
      <c r="F573" s="14"/>
      <c r="G573" s="14"/>
      <c r="H573" s="14"/>
      <c r="I573" s="14"/>
      <c r="J573" s="14"/>
      <c r="K573" s="14"/>
      <c r="L573" s="14"/>
      <c r="M573" s="14"/>
      <c r="N573" s="14"/>
      <c r="O573" s="14"/>
      <c r="P573" s="14"/>
      <c r="Q573" s="14"/>
      <c r="R573" s="14"/>
      <c r="S573" s="14"/>
      <c r="T573" s="14"/>
      <c r="U573" s="14"/>
      <c r="V573" s="14"/>
      <c r="W573" s="14"/>
      <c r="X573" s="14"/>
      <c r="Y573" s="14"/>
      <c r="Z573" s="14"/>
    </row>
    <row r="574" spans="1:26" ht="13" x14ac:dyDescent="0.15">
      <c r="A574" s="14"/>
      <c r="B574" s="14"/>
      <c r="C574" s="14"/>
      <c r="D574" s="14"/>
      <c r="E574" s="14"/>
      <c r="F574" s="14"/>
      <c r="G574" s="14"/>
      <c r="H574" s="14"/>
      <c r="I574" s="14"/>
      <c r="J574" s="14"/>
      <c r="K574" s="14"/>
      <c r="L574" s="14"/>
      <c r="M574" s="14"/>
      <c r="N574" s="14"/>
      <c r="O574" s="14"/>
      <c r="P574" s="14"/>
      <c r="Q574" s="14"/>
      <c r="R574" s="14"/>
      <c r="S574" s="14"/>
      <c r="T574" s="14"/>
      <c r="U574" s="14"/>
      <c r="V574" s="14"/>
      <c r="W574" s="14"/>
      <c r="X574" s="14"/>
      <c r="Y574" s="14"/>
      <c r="Z574" s="14"/>
    </row>
    <row r="575" spans="1:26" ht="13" x14ac:dyDescent="0.15">
      <c r="A575" s="14"/>
      <c r="B575" s="14"/>
      <c r="C575" s="14"/>
      <c r="D575" s="14"/>
      <c r="E575" s="14"/>
      <c r="F575" s="14"/>
      <c r="G575" s="14"/>
      <c r="H575" s="14"/>
      <c r="I575" s="14"/>
      <c r="J575" s="14"/>
      <c r="K575" s="14"/>
      <c r="L575" s="14"/>
      <c r="M575" s="14"/>
      <c r="N575" s="14"/>
      <c r="O575" s="14"/>
      <c r="P575" s="14"/>
      <c r="Q575" s="14"/>
      <c r="R575" s="14"/>
      <c r="S575" s="14"/>
      <c r="T575" s="14"/>
      <c r="U575" s="14"/>
      <c r="V575" s="14"/>
      <c r="W575" s="14"/>
      <c r="X575" s="14"/>
      <c r="Y575" s="14"/>
      <c r="Z575" s="14"/>
    </row>
    <row r="576" spans="1:26" ht="13" x14ac:dyDescent="0.15">
      <c r="A576" s="14"/>
      <c r="B576" s="14"/>
      <c r="C576" s="14"/>
      <c r="D576" s="14"/>
      <c r="E576" s="14"/>
      <c r="F576" s="14"/>
      <c r="G576" s="14"/>
      <c r="H576" s="14"/>
      <c r="I576" s="14"/>
      <c r="J576" s="14"/>
      <c r="K576" s="14"/>
      <c r="L576" s="14"/>
      <c r="M576" s="14"/>
      <c r="N576" s="14"/>
      <c r="O576" s="14"/>
      <c r="P576" s="14"/>
      <c r="Q576" s="14"/>
      <c r="R576" s="14"/>
      <c r="S576" s="14"/>
      <c r="T576" s="14"/>
      <c r="U576" s="14"/>
      <c r="V576" s="14"/>
      <c r="W576" s="14"/>
      <c r="X576" s="14"/>
      <c r="Y576" s="14"/>
      <c r="Z576" s="14"/>
    </row>
    <row r="577" spans="1:26" ht="13" x14ac:dyDescent="0.15">
      <c r="A577" s="14"/>
      <c r="B577" s="14"/>
      <c r="C577" s="14"/>
      <c r="D577" s="14"/>
      <c r="E577" s="14"/>
      <c r="F577" s="14"/>
      <c r="G577" s="14"/>
      <c r="H577" s="14"/>
      <c r="I577" s="14"/>
      <c r="J577" s="14"/>
      <c r="K577" s="14"/>
      <c r="L577" s="14"/>
      <c r="M577" s="14"/>
      <c r="N577" s="14"/>
      <c r="O577" s="14"/>
      <c r="P577" s="14"/>
      <c r="Q577" s="14"/>
      <c r="R577" s="14"/>
      <c r="S577" s="14"/>
      <c r="T577" s="14"/>
      <c r="U577" s="14"/>
      <c r="V577" s="14"/>
      <c r="W577" s="14"/>
      <c r="X577" s="14"/>
      <c r="Y577" s="14"/>
      <c r="Z577" s="14"/>
    </row>
    <row r="578" spans="1:26" ht="13" x14ac:dyDescent="0.15">
      <c r="A578" s="14"/>
      <c r="B578" s="14"/>
      <c r="C578" s="14"/>
      <c r="D578" s="14"/>
      <c r="E578" s="14"/>
      <c r="F578" s="14"/>
      <c r="G578" s="14"/>
      <c r="H578" s="14"/>
      <c r="I578" s="14"/>
      <c r="J578" s="14"/>
      <c r="K578" s="14"/>
      <c r="L578" s="14"/>
      <c r="M578" s="14"/>
      <c r="N578" s="14"/>
      <c r="O578" s="14"/>
      <c r="P578" s="14"/>
      <c r="Q578" s="14"/>
      <c r="R578" s="14"/>
      <c r="S578" s="14"/>
      <c r="T578" s="14"/>
      <c r="U578" s="14"/>
      <c r="V578" s="14"/>
      <c r="W578" s="14"/>
      <c r="X578" s="14"/>
      <c r="Y578" s="14"/>
      <c r="Z578" s="14"/>
    </row>
    <row r="579" spans="1:26" ht="13" x14ac:dyDescent="0.15">
      <c r="A579" s="14"/>
      <c r="B579" s="14"/>
      <c r="C579" s="14"/>
      <c r="D579" s="14"/>
      <c r="E579" s="14"/>
      <c r="F579" s="14"/>
      <c r="G579" s="14"/>
      <c r="H579" s="14"/>
      <c r="I579" s="14"/>
      <c r="J579" s="14"/>
      <c r="K579" s="14"/>
      <c r="L579" s="14"/>
      <c r="M579" s="14"/>
      <c r="N579" s="14"/>
      <c r="O579" s="14"/>
      <c r="P579" s="14"/>
      <c r="Q579" s="14"/>
      <c r="R579" s="14"/>
      <c r="S579" s="14"/>
      <c r="T579" s="14"/>
      <c r="U579" s="14"/>
      <c r="V579" s="14"/>
      <c r="W579" s="14"/>
      <c r="X579" s="14"/>
      <c r="Y579" s="14"/>
      <c r="Z579" s="14"/>
    </row>
    <row r="580" spans="1:26" ht="13" x14ac:dyDescent="0.15">
      <c r="A580" s="14"/>
      <c r="B580" s="14"/>
      <c r="C580" s="14"/>
      <c r="D580" s="14"/>
      <c r="E580" s="14"/>
      <c r="F580" s="14"/>
      <c r="G580" s="14"/>
      <c r="H580" s="14"/>
      <c r="I580" s="14"/>
      <c r="J580" s="14"/>
      <c r="K580" s="14"/>
      <c r="L580" s="14"/>
      <c r="M580" s="14"/>
      <c r="N580" s="14"/>
      <c r="O580" s="14"/>
      <c r="P580" s="14"/>
      <c r="Q580" s="14"/>
      <c r="R580" s="14"/>
      <c r="S580" s="14"/>
      <c r="T580" s="14"/>
      <c r="U580" s="14"/>
      <c r="V580" s="14"/>
      <c r="W580" s="14"/>
      <c r="X580" s="14"/>
      <c r="Y580" s="14"/>
      <c r="Z580" s="14"/>
    </row>
    <row r="581" spans="1:26" ht="13" x14ac:dyDescent="0.15">
      <c r="A581" s="14"/>
      <c r="B581" s="14"/>
      <c r="C581" s="14"/>
      <c r="D581" s="14"/>
      <c r="E581" s="14"/>
      <c r="F581" s="14"/>
      <c r="G581" s="14"/>
      <c r="H581" s="14"/>
      <c r="I581" s="14"/>
      <c r="J581" s="14"/>
      <c r="K581" s="14"/>
      <c r="L581" s="14"/>
      <c r="M581" s="14"/>
      <c r="N581" s="14"/>
      <c r="O581" s="14"/>
      <c r="P581" s="14"/>
      <c r="Q581" s="14"/>
      <c r="R581" s="14"/>
      <c r="S581" s="14"/>
      <c r="T581" s="14"/>
      <c r="U581" s="14"/>
      <c r="V581" s="14"/>
      <c r="W581" s="14"/>
      <c r="X581" s="14"/>
      <c r="Y581" s="14"/>
      <c r="Z581" s="14"/>
    </row>
    <row r="582" spans="1:26" ht="13" x14ac:dyDescent="0.15">
      <c r="A582" s="14"/>
      <c r="B582" s="14"/>
      <c r="C582" s="14"/>
      <c r="D582" s="14"/>
      <c r="E582" s="14"/>
      <c r="F582" s="14"/>
      <c r="G582" s="14"/>
      <c r="H582" s="14"/>
      <c r="I582" s="14"/>
      <c r="J582" s="14"/>
      <c r="K582" s="14"/>
      <c r="L582" s="14"/>
      <c r="M582" s="14"/>
      <c r="N582" s="14"/>
      <c r="O582" s="14"/>
      <c r="P582" s="14"/>
      <c r="Q582" s="14"/>
      <c r="R582" s="14"/>
      <c r="S582" s="14"/>
      <c r="T582" s="14"/>
      <c r="U582" s="14"/>
      <c r="V582" s="14"/>
      <c r="W582" s="14"/>
      <c r="X582" s="14"/>
      <c r="Y582" s="14"/>
      <c r="Z582" s="14"/>
    </row>
    <row r="583" spans="1:26" ht="13" x14ac:dyDescent="0.15">
      <c r="A583" s="14"/>
      <c r="B583" s="14"/>
      <c r="C583" s="14"/>
      <c r="D583" s="14"/>
      <c r="E583" s="14"/>
      <c r="F583" s="14"/>
      <c r="G583" s="14"/>
      <c r="H583" s="14"/>
      <c r="I583" s="14"/>
      <c r="J583" s="14"/>
      <c r="K583" s="14"/>
      <c r="L583" s="14"/>
      <c r="M583" s="14"/>
      <c r="N583" s="14"/>
      <c r="O583" s="14"/>
      <c r="P583" s="14"/>
      <c r="Q583" s="14"/>
      <c r="R583" s="14"/>
      <c r="S583" s="14"/>
      <c r="T583" s="14"/>
      <c r="U583" s="14"/>
      <c r="V583" s="14"/>
      <c r="W583" s="14"/>
      <c r="X583" s="14"/>
      <c r="Y583" s="14"/>
      <c r="Z583" s="14"/>
    </row>
    <row r="584" spans="1:26" ht="13" x14ac:dyDescent="0.15">
      <c r="A584" s="14"/>
      <c r="B584" s="14"/>
      <c r="C584" s="14"/>
      <c r="D584" s="14"/>
      <c r="E584" s="14"/>
      <c r="F584" s="14"/>
      <c r="G584" s="14"/>
      <c r="H584" s="14"/>
      <c r="I584" s="14"/>
      <c r="J584" s="14"/>
      <c r="K584" s="14"/>
      <c r="L584" s="14"/>
      <c r="M584" s="14"/>
      <c r="N584" s="14"/>
      <c r="O584" s="14"/>
      <c r="P584" s="14"/>
      <c r="Q584" s="14"/>
      <c r="R584" s="14"/>
      <c r="S584" s="14"/>
      <c r="T584" s="14"/>
      <c r="U584" s="14"/>
      <c r="V584" s="14"/>
      <c r="W584" s="14"/>
      <c r="X584" s="14"/>
      <c r="Y584" s="14"/>
      <c r="Z584" s="14"/>
    </row>
    <row r="585" spans="1:26" ht="13" x14ac:dyDescent="0.15">
      <c r="A585" s="14"/>
      <c r="B585" s="14"/>
      <c r="C585" s="14"/>
      <c r="D585" s="14"/>
      <c r="E585" s="14"/>
      <c r="F585" s="14"/>
      <c r="G585" s="14"/>
      <c r="H585" s="14"/>
      <c r="I585" s="14"/>
      <c r="J585" s="14"/>
      <c r="K585" s="14"/>
      <c r="L585" s="14"/>
      <c r="M585" s="14"/>
      <c r="N585" s="14"/>
      <c r="O585" s="14"/>
      <c r="P585" s="14"/>
      <c r="Q585" s="14"/>
      <c r="R585" s="14"/>
      <c r="S585" s="14"/>
      <c r="T585" s="14"/>
      <c r="U585" s="14"/>
      <c r="V585" s="14"/>
      <c r="W585" s="14"/>
      <c r="X585" s="14"/>
      <c r="Y585" s="14"/>
      <c r="Z585" s="14"/>
    </row>
    <row r="586" spans="1:26" ht="13" x14ac:dyDescent="0.15">
      <c r="A586" s="14"/>
      <c r="B586" s="14"/>
      <c r="C586" s="14"/>
      <c r="D586" s="14"/>
      <c r="E586" s="14"/>
      <c r="F586" s="14"/>
      <c r="G586" s="14"/>
      <c r="H586" s="14"/>
      <c r="I586" s="14"/>
      <c r="J586" s="14"/>
      <c r="K586" s="14"/>
      <c r="L586" s="14"/>
      <c r="M586" s="14"/>
      <c r="N586" s="14"/>
      <c r="O586" s="14"/>
      <c r="P586" s="14"/>
      <c r="Q586" s="14"/>
      <c r="R586" s="14"/>
      <c r="S586" s="14"/>
      <c r="T586" s="14"/>
      <c r="U586" s="14"/>
      <c r="V586" s="14"/>
      <c r="W586" s="14"/>
      <c r="X586" s="14"/>
      <c r="Y586" s="14"/>
      <c r="Z586" s="14"/>
    </row>
    <row r="587" spans="1:26" ht="13" x14ac:dyDescent="0.15">
      <c r="A587" s="14"/>
      <c r="B587" s="14"/>
      <c r="C587" s="14"/>
      <c r="D587" s="14"/>
      <c r="E587" s="14"/>
      <c r="F587" s="14"/>
      <c r="G587" s="14"/>
      <c r="H587" s="14"/>
      <c r="I587" s="14"/>
      <c r="J587" s="14"/>
      <c r="K587" s="14"/>
      <c r="L587" s="14"/>
      <c r="M587" s="14"/>
      <c r="N587" s="14"/>
      <c r="O587" s="14"/>
      <c r="P587" s="14"/>
      <c r="Q587" s="14"/>
      <c r="R587" s="14"/>
      <c r="S587" s="14"/>
      <c r="T587" s="14"/>
      <c r="U587" s="14"/>
      <c r="V587" s="14"/>
      <c r="W587" s="14"/>
      <c r="X587" s="14"/>
      <c r="Y587" s="14"/>
      <c r="Z587" s="14"/>
    </row>
    <row r="588" spans="1:26" ht="13" x14ac:dyDescent="0.15">
      <c r="A588" s="14"/>
      <c r="B588" s="14"/>
      <c r="C588" s="14"/>
      <c r="D588" s="14"/>
      <c r="E588" s="14"/>
      <c r="F588" s="14"/>
      <c r="G588" s="14"/>
      <c r="H588" s="14"/>
      <c r="I588" s="14"/>
      <c r="J588" s="14"/>
      <c r="K588" s="14"/>
      <c r="L588" s="14"/>
      <c r="M588" s="14"/>
      <c r="N588" s="14"/>
      <c r="O588" s="14"/>
      <c r="P588" s="14"/>
      <c r="Q588" s="14"/>
      <c r="R588" s="14"/>
      <c r="S588" s="14"/>
      <c r="T588" s="14"/>
      <c r="U588" s="14"/>
      <c r="V588" s="14"/>
      <c r="W588" s="14"/>
      <c r="X588" s="14"/>
      <c r="Y588" s="14"/>
      <c r="Z588" s="14"/>
    </row>
    <row r="589" spans="1:26" ht="13" x14ac:dyDescent="0.15">
      <c r="A589" s="14"/>
      <c r="B589" s="14"/>
      <c r="C589" s="14"/>
      <c r="D589" s="14"/>
      <c r="E589" s="14"/>
      <c r="F589" s="14"/>
      <c r="G589" s="14"/>
      <c r="H589" s="14"/>
      <c r="I589" s="14"/>
      <c r="J589" s="14"/>
      <c r="K589" s="14"/>
      <c r="L589" s="14"/>
      <c r="M589" s="14"/>
      <c r="N589" s="14"/>
      <c r="O589" s="14"/>
      <c r="P589" s="14"/>
      <c r="Q589" s="14"/>
      <c r="R589" s="14"/>
      <c r="S589" s="14"/>
      <c r="T589" s="14"/>
      <c r="U589" s="14"/>
      <c r="V589" s="14"/>
      <c r="W589" s="14"/>
      <c r="X589" s="14"/>
      <c r="Y589" s="14"/>
      <c r="Z589" s="14"/>
    </row>
    <row r="590" spans="1:26" ht="13" x14ac:dyDescent="0.15">
      <c r="A590" s="14"/>
      <c r="B590" s="14"/>
      <c r="C590" s="14"/>
      <c r="D590" s="14"/>
      <c r="E590" s="14"/>
      <c r="F590" s="14"/>
      <c r="G590" s="14"/>
      <c r="H590" s="14"/>
      <c r="I590" s="14"/>
      <c r="J590" s="14"/>
      <c r="K590" s="14"/>
      <c r="L590" s="14"/>
      <c r="M590" s="14"/>
      <c r="N590" s="14"/>
      <c r="O590" s="14"/>
      <c r="P590" s="14"/>
      <c r="Q590" s="14"/>
      <c r="R590" s="14"/>
      <c r="S590" s="14"/>
      <c r="T590" s="14"/>
      <c r="U590" s="14"/>
      <c r="V590" s="14"/>
      <c r="W590" s="14"/>
      <c r="X590" s="14"/>
      <c r="Y590" s="14"/>
      <c r="Z590" s="14"/>
    </row>
    <row r="591" spans="1:26" ht="13" x14ac:dyDescent="0.15">
      <c r="A591" s="14"/>
      <c r="B591" s="14"/>
      <c r="C591" s="14"/>
      <c r="D591" s="14"/>
      <c r="E591" s="14"/>
      <c r="F591" s="14"/>
      <c r="G591" s="14"/>
      <c r="H591" s="14"/>
      <c r="I591" s="14"/>
      <c r="J591" s="14"/>
      <c r="K591" s="14"/>
      <c r="L591" s="14"/>
      <c r="M591" s="14"/>
      <c r="N591" s="14"/>
      <c r="O591" s="14"/>
      <c r="P591" s="14"/>
      <c r="Q591" s="14"/>
      <c r="R591" s="14"/>
      <c r="S591" s="14"/>
      <c r="T591" s="14"/>
      <c r="U591" s="14"/>
      <c r="V591" s="14"/>
      <c r="W591" s="14"/>
      <c r="X591" s="14"/>
      <c r="Y591" s="14"/>
      <c r="Z591" s="14"/>
    </row>
    <row r="592" spans="1:26" ht="13" x14ac:dyDescent="0.15">
      <c r="A592" s="14"/>
      <c r="B592" s="14"/>
      <c r="C592" s="14"/>
      <c r="D592" s="14"/>
      <c r="E592" s="14"/>
      <c r="F592" s="14"/>
      <c r="G592" s="14"/>
      <c r="H592" s="14"/>
      <c r="I592" s="14"/>
      <c r="J592" s="14"/>
      <c r="K592" s="14"/>
      <c r="L592" s="14"/>
      <c r="M592" s="14"/>
      <c r="N592" s="14"/>
      <c r="O592" s="14"/>
      <c r="P592" s="14"/>
      <c r="Q592" s="14"/>
      <c r="R592" s="14"/>
      <c r="S592" s="14"/>
      <c r="T592" s="14"/>
      <c r="U592" s="14"/>
      <c r="V592" s="14"/>
      <c r="W592" s="14"/>
      <c r="X592" s="14"/>
      <c r="Y592" s="14"/>
      <c r="Z592" s="14"/>
    </row>
    <row r="593" spans="1:26" ht="13" x14ac:dyDescent="0.15">
      <c r="A593" s="14"/>
      <c r="B593" s="14"/>
      <c r="C593" s="14"/>
      <c r="D593" s="14"/>
      <c r="E593" s="14"/>
      <c r="F593" s="14"/>
      <c r="G593" s="14"/>
      <c r="H593" s="14"/>
      <c r="I593" s="14"/>
      <c r="J593" s="14"/>
      <c r="K593" s="14"/>
      <c r="L593" s="14"/>
      <c r="M593" s="14"/>
      <c r="N593" s="14"/>
      <c r="O593" s="14"/>
      <c r="P593" s="14"/>
      <c r="Q593" s="14"/>
      <c r="R593" s="14"/>
      <c r="S593" s="14"/>
      <c r="T593" s="14"/>
      <c r="U593" s="14"/>
      <c r="V593" s="14"/>
      <c r="W593" s="14"/>
      <c r="X593" s="14"/>
      <c r="Y593" s="14"/>
      <c r="Z593" s="14"/>
    </row>
    <row r="594" spans="1:26" ht="13" x14ac:dyDescent="0.15">
      <c r="A594" s="14"/>
      <c r="B594" s="14"/>
      <c r="C594" s="14"/>
      <c r="D594" s="14"/>
      <c r="E594" s="14"/>
      <c r="F594" s="14"/>
      <c r="G594" s="14"/>
      <c r="H594" s="14"/>
      <c r="I594" s="14"/>
      <c r="J594" s="14"/>
      <c r="K594" s="14"/>
      <c r="L594" s="14"/>
      <c r="M594" s="14"/>
      <c r="N594" s="14"/>
      <c r="O594" s="14"/>
      <c r="P594" s="14"/>
      <c r="Q594" s="14"/>
      <c r="R594" s="14"/>
      <c r="S594" s="14"/>
      <c r="T594" s="14"/>
      <c r="U594" s="14"/>
      <c r="V594" s="14"/>
      <c r="W594" s="14"/>
      <c r="X594" s="14"/>
      <c r="Y594" s="14"/>
      <c r="Z594" s="14"/>
    </row>
    <row r="595" spans="1:26" ht="13" x14ac:dyDescent="0.15">
      <c r="A595" s="14"/>
      <c r="B595" s="14"/>
      <c r="C595" s="14"/>
      <c r="D595" s="14"/>
      <c r="E595" s="14"/>
      <c r="F595" s="14"/>
      <c r="G595" s="14"/>
      <c r="H595" s="14"/>
      <c r="I595" s="14"/>
      <c r="J595" s="14"/>
      <c r="K595" s="14"/>
      <c r="L595" s="14"/>
      <c r="M595" s="14"/>
      <c r="N595" s="14"/>
      <c r="O595" s="14"/>
      <c r="P595" s="14"/>
      <c r="Q595" s="14"/>
      <c r="R595" s="14"/>
      <c r="S595" s="14"/>
      <c r="T595" s="14"/>
      <c r="U595" s="14"/>
      <c r="V595" s="14"/>
      <c r="W595" s="14"/>
      <c r="X595" s="14"/>
      <c r="Y595" s="14"/>
      <c r="Z595" s="14"/>
    </row>
    <row r="596" spans="1:26" ht="13" x14ac:dyDescent="0.15">
      <c r="A596" s="14"/>
      <c r="B596" s="14"/>
      <c r="C596" s="14"/>
      <c r="D596" s="14"/>
      <c r="E596" s="14"/>
      <c r="F596" s="14"/>
      <c r="G596" s="14"/>
      <c r="H596" s="14"/>
      <c r="I596" s="14"/>
      <c r="J596" s="14"/>
      <c r="K596" s="14"/>
      <c r="L596" s="14"/>
      <c r="M596" s="14"/>
      <c r="N596" s="14"/>
      <c r="O596" s="14"/>
      <c r="P596" s="14"/>
      <c r="Q596" s="14"/>
      <c r="R596" s="14"/>
      <c r="S596" s="14"/>
      <c r="T596" s="14"/>
      <c r="U596" s="14"/>
      <c r="V596" s="14"/>
      <c r="W596" s="14"/>
      <c r="X596" s="14"/>
      <c r="Y596" s="14"/>
      <c r="Z596" s="14"/>
    </row>
    <row r="597" spans="1:26" ht="13" x14ac:dyDescent="0.15">
      <c r="A597" s="14"/>
      <c r="B597" s="14"/>
      <c r="C597" s="14"/>
      <c r="D597" s="14"/>
      <c r="E597" s="14"/>
      <c r="F597" s="14"/>
      <c r="G597" s="14"/>
      <c r="H597" s="14"/>
      <c r="I597" s="14"/>
      <c r="J597" s="14"/>
      <c r="K597" s="14"/>
      <c r="L597" s="14"/>
      <c r="M597" s="14"/>
      <c r="N597" s="14"/>
      <c r="O597" s="14"/>
      <c r="P597" s="14"/>
      <c r="Q597" s="14"/>
      <c r="R597" s="14"/>
      <c r="S597" s="14"/>
      <c r="T597" s="14"/>
      <c r="U597" s="14"/>
      <c r="V597" s="14"/>
      <c r="W597" s="14"/>
      <c r="X597" s="14"/>
      <c r="Y597" s="14"/>
      <c r="Z597" s="14"/>
    </row>
    <row r="598" spans="1:26" ht="13" x14ac:dyDescent="0.15">
      <c r="A598" s="14"/>
      <c r="B598" s="14"/>
      <c r="C598" s="14"/>
      <c r="D598" s="14"/>
      <c r="E598" s="14"/>
      <c r="F598" s="14"/>
      <c r="G598" s="14"/>
      <c r="H598" s="14"/>
      <c r="I598" s="14"/>
      <c r="J598" s="14"/>
      <c r="K598" s="14"/>
      <c r="L598" s="14"/>
      <c r="M598" s="14"/>
      <c r="N598" s="14"/>
      <c r="O598" s="14"/>
      <c r="P598" s="14"/>
      <c r="Q598" s="14"/>
      <c r="R598" s="14"/>
      <c r="S598" s="14"/>
      <c r="T598" s="14"/>
      <c r="U598" s="14"/>
      <c r="V598" s="14"/>
      <c r="W598" s="14"/>
      <c r="X598" s="14"/>
      <c r="Y598" s="14"/>
      <c r="Z598" s="14"/>
    </row>
    <row r="599" spans="1:26" ht="13" x14ac:dyDescent="0.15">
      <c r="A599" s="14"/>
      <c r="B599" s="14"/>
      <c r="C599" s="14"/>
      <c r="D599" s="14"/>
      <c r="E599" s="14"/>
      <c r="F599" s="14"/>
      <c r="G599" s="14"/>
      <c r="H599" s="14"/>
      <c r="I599" s="14"/>
      <c r="J599" s="14"/>
      <c r="K599" s="14"/>
      <c r="L599" s="14"/>
      <c r="M599" s="14"/>
      <c r="N599" s="14"/>
      <c r="O599" s="14"/>
      <c r="P599" s="14"/>
      <c r="Q599" s="14"/>
      <c r="R599" s="14"/>
      <c r="S599" s="14"/>
      <c r="T599" s="14"/>
      <c r="U599" s="14"/>
      <c r="V599" s="14"/>
      <c r="W599" s="14"/>
      <c r="X599" s="14"/>
      <c r="Y599" s="14"/>
      <c r="Z599" s="14"/>
    </row>
    <row r="600" spans="1:26" ht="13" x14ac:dyDescent="0.15">
      <c r="A600" s="14"/>
      <c r="B600" s="14"/>
      <c r="C600" s="14"/>
      <c r="D600" s="14"/>
      <c r="E600" s="14"/>
      <c r="F600" s="14"/>
      <c r="G600" s="14"/>
      <c r="H600" s="14"/>
      <c r="I600" s="14"/>
      <c r="J600" s="14"/>
      <c r="K600" s="14"/>
      <c r="L600" s="14"/>
      <c r="M600" s="14"/>
      <c r="N600" s="14"/>
      <c r="O600" s="14"/>
      <c r="P600" s="14"/>
      <c r="Q600" s="14"/>
      <c r="R600" s="14"/>
      <c r="S600" s="14"/>
      <c r="T600" s="14"/>
      <c r="U600" s="14"/>
      <c r="V600" s="14"/>
      <c r="W600" s="14"/>
      <c r="X600" s="14"/>
      <c r="Y600" s="14"/>
      <c r="Z600" s="14"/>
    </row>
    <row r="601" spans="1:26" ht="13" x14ac:dyDescent="0.15">
      <c r="A601" s="14"/>
      <c r="B601" s="14"/>
      <c r="C601" s="14"/>
      <c r="D601" s="14"/>
      <c r="E601" s="14"/>
      <c r="F601" s="14"/>
      <c r="G601" s="14"/>
      <c r="H601" s="14"/>
      <c r="I601" s="14"/>
      <c r="J601" s="14"/>
      <c r="K601" s="14"/>
      <c r="L601" s="14"/>
      <c r="M601" s="14"/>
      <c r="N601" s="14"/>
      <c r="O601" s="14"/>
      <c r="P601" s="14"/>
      <c r="Q601" s="14"/>
      <c r="R601" s="14"/>
      <c r="S601" s="14"/>
      <c r="T601" s="14"/>
      <c r="U601" s="14"/>
      <c r="V601" s="14"/>
      <c r="W601" s="14"/>
      <c r="X601" s="14"/>
      <c r="Y601" s="14"/>
      <c r="Z601" s="14"/>
    </row>
    <row r="602" spans="1:26" ht="13" x14ac:dyDescent="0.15">
      <c r="A602" s="14"/>
      <c r="B602" s="14"/>
      <c r="C602" s="14"/>
      <c r="D602" s="14"/>
      <c r="E602" s="14"/>
      <c r="F602" s="14"/>
      <c r="G602" s="14"/>
      <c r="H602" s="14"/>
      <c r="I602" s="14"/>
      <c r="J602" s="14"/>
      <c r="K602" s="14"/>
      <c r="L602" s="14"/>
      <c r="M602" s="14"/>
      <c r="N602" s="14"/>
      <c r="O602" s="14"/>
      <c r="P602" s="14"/>
      <c r="Q602" s="14"/>
      <c r="R602" s="14"/>
      <c r="S602" s="14"/>
      <c r="T602" s="14"/>
      <c r="U602" s="14"/>
      <c r="V602" s="14"/>
      <c r="W602" s="14"/>
      <c r="X602" s="14"/>
      <c r="Y602" s="14"/>
      <c r="Z602" s="14"/>
    </row>
    <row r="603" spans="1:26" ht="13" x14ac:dyDescent="0.15">
      <c r="A603" s="14"/>
      <c r="B603" s="14"/>
      <c r="C603" s="14"/>
      <c r="D603" s="14"/>
      <c r="E603" s="14"/>
      <c r="F603" s="14"/>
      <c r="G603" s="14"/>
      <c r="H603" s="14"/>
      <c r="I603" s="14"/>
      <c r="J603" s="14"/>
      <c r="K603" s="14"/>
      <c r="L603" s="14"/>
      <c r="M603" s="14"/>
      <c r="N603" s="14"/>
      <c r="O603" s="14"/>
      <c r="P603" s="14"/>
      <c r="Q603" s="14"/>
      <c r="R603" s="14"/>
      <c r="S603" s="14"/>
      <c r="T603" s="14"/>
      <c r="U603" s="14"/>
      <c r="V603" s="14"/>
      <c r="W603" s="14"/>
      <c r="X603" s="14"/>
      <c r="Y603" s="14"/>
      <c r="Z603" s="14"/>
    </row>
    <row r="604" spans="1:26" ht="13" x14ac:dyDescent="0.15">
      <c r="A604" s="14"/>
      <c r="B604" s="14"/>
      <c r="C604" s="14"/>
      <c r="D604" s="14"/>
      <c r="E604" s="14"/>
      <c r="F604" s="14"/>
      <c r="G604" s="14"/>
      <c r="H604" s="14"/>
      <c r="I604" s="14"/>
      <c r="J604" s="14"/>
      <c r="K604" s="14"/>
      <c r="L604" s="14"/>
      <c r="M604" s="14"/>
      <c r="N604" s="14"/>
      <c r="O604" s="14"/>
      <c r="P604" s="14"/>
      <c r="Q604" s="14"/>
      <c r="R604" s="14"/>
      <c r="S604" s="14"/>
      <c r="T604" s="14"/>
      <c r="U604" s="14"/>
      <c r="V604" s="14"/>
      <c r="W604" s="14"/>
      <c r="X604" s="14"/>
      <c r="Y604" s="14"/>
      <c r="Z604" s="14"/>
    </row>
    <row r="605" spans="1:26" ht="13" x14ac:dyDescent="0.15">
      <c r="A605" s="14"/>
      <c r="B605" s="14"/>
      <c r="C605" s="14"/>
      <c r="D605" s="14"/>
      <c r="E605" s="14"/>
      <c r="F605" s="14"/>
      <c r="G605" s="14"/>
      <c r="H605" s="14"/>
      <c r="I605" s="14"/>
      <c r="J605" s="14"/>
      <c r="K605" s="14"/>
      <c r="L605" s="14"/>
      <c r="M605" s="14"/>
      <c r="N605" s="14"/>
      <c r="O605" s="14"/>
      <c r="P605" s="14"/>
      <c r="Q605" s="14"/>
      <c r="R605" s="14"/>
      <c r="S605" s="14"/>
      <c r="T605" s="14"/>
      <c r="U605" s="14"/>
      <c r="V605" s="14"/>
      <c r="W605" s="14"/>
      <c r="X605" s="14"/>
      <c r="Y605" s="14"/>
      <c r="Z605" s="14"/>
    </row>
    <row r="606" spans="1:26" ht="13" x14ac:dyDescent="0.15">
      <c r="A606" s="14"/>
      <c r="B606" s="14"/>
      <c r="C606" s="14"/>
      <c r="D606" s="14"/>
      <c r="E606" s="14"/>
      <c r="F606" s="14"/>
      <c r="G606" s="14"/>
      <c r="H606" s="14"/>
      <c r="I606" s="14"/>
      <c r="J606" s="14"/>
      <c r="K606" s="14"/>
      <c r="L606" s="14"/>
      <c r="M606" s="14"/>
      <c r="N606" s="14"/>
      <c r="O606" s="14"/>
      <c r="P606" s="14"/>
      <c r="Q606" s="14"/>
      <c r="R606" s="14"/>
      <c r="S606" s="14"/>
      <c r="T606" s="14"/>
      <c r="U606" s="14"/>
      <c r="V606" s="14"/>
      <c r="W606" s="14"/>
      <c r="X606" s="14"/>
      <c r="Y606" s="14"/>
      <c r="Z606" s="14"/>
    </row>
    <row r="607" spans="1:26" ht="13" x14ac:dyDescent="0.15">
      <c r="A607" s="14"/>
      <c r="B607" s="14"/>
      <c r="C607" s="14"/>
      <c r="D607" s="14"/>
      <c r="E607" s="14"/>
      <c r="F607" s="14"/>
      <c r="G607" s="14"/>
      <c r="H607" s="14"/>
      <c r="I607" s="14"/>
      <c r="J607" s="14"/>
      <c r="K607" s="14"/>
      <c r="L607" s="14"/>
      <c r="M607" s="14"/>
      <c r="N607" s="14"/>
      <c r="O607" s="14"/>
      <c r="P607" s="14"/>
      <c r="Q607" s="14"/>
      <c r="R607" s="14"/>
      <c r="S607" s="14"/>
      <c r="T607" s="14"/>
      <c r="U607" s="14"/>
      <c r="V607" s="14"/>
      <c r="W607" s="14"/>
      <c r="X607" s="14"/>
      <c r="Y607" s="14"/>
      <c r="Z607" s="14"/>
    </row>
    <row r="608" spans="1:26" ht="13" x14ac:dyDescent="0.15">
      <c r="A608" s="14"/>
      <c r="B608" s="14"/>
      <c r="C608" s="14"/>
      <c r="D608" s="14"/>
      <c r="E608" s="14"/>
      <c r="F608" s="14"/>
      <c r="G608" s="14"/>
      <c r="H608" s="14"/>
      <c r="I608" s="14"/>
      <c r="J608" s="14"/>
      <c r="K608" s="14"/>
      <c r="L608" s="14"/>
      <c r="M608" s="14"/>
      <c r="N608" s="14"/>
      <c r="O608" s="14"/>
      <c r="P608" s="14"/>
      <c r="Q608" s="14"/>
      <c r="R608" s="14"/>
      <c r="S608" s="14"/>
      <c r="T608" s="14"/>
      <c r="U608" s="14"/>
      <c r="V608" s="14"/>
      <c r="W608" s="14"/>
      <c r="X608" s="14"/>
      <c r="Y608" s="14"/>
      <c r="Z608" s="14"/>
    </row>
    <row r="609" spans="1:26" ht="13" x14ac:dyDescent="0.15">
      <c r="A609" s="14"/>
      <c r="B609" s="14"/>
      <c r="C609" s="14"/>
      <c r="D609" s="14"/>
      <c r="E609" s="14"/>
      <c r="F609" s="14"/>
      <c r="G609" s="14"/>
      <c r="H609" s="14"/>
      <c r="I609" s="14"/>
      <c r="J609" s="14"/>
      <c r="K609" s="14"/>
      <c r="L609" s="14"/>
      <c r="M609" s="14"/>
      <c r="N609" s="14"/>
      <c r="O609" s="14"/>
      <c r="P609" s="14"/>
      <c r="Q609" s="14"/>
      <c r="R609" s="14"/>
      <c r="S609" s="14"/>
      <c r="T609" s="14"/>
      <c r="U609" s="14"/>
      <c r="V609" s="14"/>
      <c r="W609" s="14"/>
      <c r="X609" s="14"/>
      <c r="Y609" s="14"/>
      <c r="Z609" s="14"/>
    </row>
    <row r="610" spans="1:26" ht="13" x14ac:dyDescent="0.15">
      <c r="A610" s="14"/>
      <c r="B610" s="14"/>
      <c r="C610" s="14"/>
      <c r="D610" s="14"/>
      <c r="E610" s="14"/>
      <c r="F610" s="14"/>
      <c r="G610" s="14"/>
      <c r="H610" s="14"/>
      <c r="I610" s="14"/>
      <c r="J610" s="14"/>
      <c r="K610" s="14"/>
      <c r="L610" s="14"/>
      <c r="M610" s="14"/>
      <c r="N610" s="14"/>
      <c r="O610" s="14"/>
      <c r="P610" s="14"/>
      <c r="Q610" s="14"/>
      <c r="R610" s="14"/>
      <c r="S610" s="14"/>
      <c r="T610" s="14"/>
      <c r="U610" s="14"/>
      <c r="V610" s="14"/>
      <c r="W610" s="14"/>
      <c r="X610" s="14"/>
      <c r="Y610" s="14"/>
      <c r="Z610" s="14"/>
    </row>
    <row r="611" spans="1:26" ht="13" x14ac:dyDescent="0.15">
      <c r="A611" s="14"/>
      <c r="B611" s="14"/>
      <c r="C611" s="14"/>
      <c r="D611" s="14"/>
      <c r="E611" s="14"/>
      <c r="F611" s="14"/>
      <c r="G611" s="14"/>
      <c r="H611" s="14"/>
      <c r="I611" s="14"/>
      <c r="J611" s="14"/>
      <c r="K611" s="14"/>
      <c r="L611" s="14"/>
      <c r="M611" s="14"/>
      <c r="N611" s="14"/>
      <c r="O611" s="14"/>
      <c r="P611" s="14"/>
      <c r="Q611" s="14"/>
      <c r="R611" s="14"/>
      <c r="S611" s="14"/>
      <c r="T611" s="14"/>
      <c r="U611" s="14"/>
      <c r="V611" s="14"/>
      <c r="W611" s="14"/>
      <c r="X611" s="14"/>
      <c r="Y611" s="14"/>
      <c r="Z611" s="14"/>
    </row>
    <row r="612" spans="1:26" ht="13" x14ac:dyDescent="0.15">
      <c r="A612" s="14"/>
      <c r="B612" s="14"/>
      <c r="C612" s="14"/>
      <c r="D612" s="14"/>
      <c r="E612" s="14"/>
      <c r="F612" s="14"/>
      <c r="G612" s="14"/>
      <c r="H612" s="14"/>
      <c r="I612" s="14"/>
      <c r="J612" s="14"/>
      <c r="K612" s="14"/>
      <c r="L612" s="14"/>
      <c r="M612" s="14"/>
      <c r="N612" s="14"/>
      <c r="O612" s="14"/>
      <c r="P612" s="14"/>
      <c r="Q612" s="14"/>
      <c r="R612" s="14"/>
      <c r="S612" s="14"/>
      <c r="T612" s="14"/>
      <c r="U612" s="14"/>
      <c r="V612" s="14"/>
      <c r="W612" s="14"/>
      <c r="X612" s="14"/>
      <c r="Y612" s="14"/>
      <c r="Z612" s="14"/>
    </row>
    <row r="613" spans="1:26" ht="13" x14ac:dyDescent="0.15">
      <c r="A613" s="14"/>
      <c r="B613" s="14"/>
      <c r="C613" s="14"/>
      <c r="D613" s="14"/>
      <c r="E613" s="14"/>
      <c r="F613" s="14"/>
      <c r="G613" s="14"/>
      <c r="H613" s="14"/>
      <c r="I613" s="14"/>
      <c r="J613" s="14"/>
      <c r="K613" s="14"/>
      <c r="L613" s="14"/>
      <c r="M613" s="14"/>
      <c r="N613" s="14"/>
      <c r="O613" s="14"/>
      <c r="P613" s="14"/>
      <c r="Q613" s="14"/>
      <c r="R613" s="14"/>
      <c r="S613" s="14"/>
      <c r="T613" s="14"/>
      <c r="U613" s="14"/>
      <c r="V613" s="14"/>
      <c r="W613" s="14"/>
      <c r="X613" s="14"/>
      <c r="Y613" s="14"/>
      <c r="Z613" s="14"/>
    </row>
    <row r="614" spans="1:26" ht="13" x14ac:dyDescent="0.15">
      <c r="A614" s="14"/>
      <c r="B614" s="14"/>
      <c r="C614" s="14"/>
      <c r="D614" s="14"/>
      <c r="E614" s="14"/>
      <c r="F614" s="14"/>
      <c r="G614" s="14"/>
      <c r="H614" s="14"/>
      <c r="I614" s="14"/>
      <c r="J614" s="14"/>
      <c r="K614" s="14"/>
      <c r="L614" s="14"/>
      <c r="M614" s="14"/>
      <c r="N614" s="14"/>
      <c r="O614" s="14"/>
      <c r="P614" s="14"/>
      <c r="Q614" s="14"/>
      <c r="R614" s="14"/>
      <c r="S614" s="14"/>
      <c r="T614" s="14"/>
      <c r="U614" s="14"/>
      <c r="V614" s="14"/>
      <c r="W614" s="14"/>
      <c r="X614" s="14"/>
      <c r="Y614" s="14"/>
      <c r="Z614" s="14"/>
    </row>
    <row r="615" spans="1:26" ht="13" x14ac:dyDescent="0.15">
      <c r="A615" s="14"/>
      <c r="B615" s="14"/>
      <c r="C615" s="14"/>
      <c r="D615" s="14"/>
      <c r="E615" s="14"/>
      <c r="F615" s="14"/>
      <c r="G615" s="14"/>
      <c r="H615" s="14"/>
      <c r="I615" s="14"/>
      <c r="J615" s="14"/>
      <c r="K615" s="14"/>
      <c r="L615" s="14"/>
      <c r="M615" s="14"/>
      <c r="N615" s="14"/>
      <c r="O615" s="14"/>
      <c r="P615" s="14"/>
      <c r="Q615" s="14"/>
      <c r="R615" s="14"/>
      <c r="S615" s="14"/>
      <c r="T615" s="14"/>
      <c r="U615" s="14"/>
      <c r="V615" s="14"/>
      <c r="W615" s="14"/>
      <c r="X615" s="14"/>
      <c r="Y615" s="14"/>
      <c r="Z615" s="14"/>
    </row>
    <row r="616" spans="1:26" ht="13" x14ac:dyDescent="0.15">
      <c r="A616" s="14"/>
      <c r="B616" s="14"/>
      <c r="C616" s="14"/>
      <c r="D616" s="14"/>
      <c r="E616" s="14"/>
      <c r="F616" s="14"/>
      <c r="G616" s="14"/>
      <c r="H616" s="14"/>
      <c r="I616" s="14"/>
      <c r="J616" s="14"/>
      <c r="K616" s="14"/>
      <c r="L616" s="14"/>
      <c r="M616" s="14"/>
      <c r="N616" s="14"/>
      <c r="O616" s="14"/>
      <c r="P616" s="14"/>
      <c r="Q616" s="14"/>
      <c r="R616" s="14"/>
      <c r="S616" s="14"/>
      <c r="T616" s="14"/>
      <c r="U616" s="14"/>
      <c r="V616" s="14"/>
      <c r="W616" s="14"/>
      <c r="X616" s="14"/>
      <c r="Y616" s="14"/>
      <c r="Z616" s="14"/>
    </row>
    <row r="617" spans="1:26" ht="13" x14ac:dyDescent="0.15">
      <c r="A617" s="14"/>
      <c r="B617" s="14"/>
      <c r="C617" s="14"/>
      <c r="D617" s="14"/>
      <c r="E617" s="14"/>
      <c r="F617" s="14"/>
      <c r="G617" s="14"/>
      <c r="H617" s="14"/>
      <c r="I617" s="14"/>
      <c r="J617" s="14"/>
      <c r="K617" s="14"/>
      <c r="L617" s="14"/>
      <c r="M617" s="14"/>
      <c r="N617" s="14"/>
      <c r="O617" s="14"/>
      <c r="P617" s="14"/>
      <c r="Q617" s="14"/>
      <c r="R617" s="14"/>
      <c r="S617" s="14"/>
      <c r="T617" s="14"/>
      <c r="U617" s="14"/>
      <c r="V617" s="14"/>
      <c r="W617" s="14"/>
      <c r="X617" s="14"/>
      <c r="Y617" s="14"/>
      <c r="Z617" s="14"/>
    </row>
    <row r="618" spans="1:26" ht="13" x14ac:dyDescent="0.15">
      <c r="A618" s="14"/>
      <c r="B618" s="14"/>
      <c r="C618" s="14"/>
      <c r="D618" s="14"/>
      <c r="E618" s="14"/>
      <c r="F618" s="14"/>
      <c r="G618" s="14"/>
      <c r="H618" s="14"/>
      <c r="I618" s="14"/>
      <c r="J618" s="14"/>
      <c r="K618" s="14"/>
      <c r="L618" s="14"/>
      <c r="M618" s="14"/>
      <c r="N618" s="14"/>
      <c r="O618" s="14"/>
      <c r="P618" s="14"/>
      <c r="Q618" s="14"/>
      <c r="R618" s="14"/>
      <c r="S618" s="14"/>
      <c r="T618" s="14"/>
      <c r="U618" s="14"/>
      <c r="V618" s="14"/>
      <c r="W618" s="14"/>
      <c r="X618" s="14"/>
      <c r="Y618" s="14"/>
      <c r="Z618" s="14"/>
    </row>
    <row r="619" spans="1:26" ht="13" x14ac:dyDescent="0.15">
      <c r="A619" s="14"/>
      <c r="B619" s="14"/>
      <c r="C619" s="14"/>
      <c r="D619" s="14"/>
      <c r="E619" s="14"/>
      <c r="F619" s="14"/>
      <c r="G619" s="14"/>
      <c r="H619" s="14"/>
      <c r="I619" s="14"/>
      <c r="J619" s="14"/>
      <c r="K619" s="14"/>
      <c r="L619" s="14"/>
      <c r="M619" s="14"/>
      <c r="N619" s="14"/>
      <c r="O619" s="14"/>
      <c r="P619" s="14"/>
      <c r="Q619" s="14"/>
      <c r="R619" s="14"/>
      <c r="S619" s="14"/>
      <c r="T619" s="14"/>
      <c r="U619" s="14"/>
      <c r="V619" s="14"/>
      <c r="W619" s="14"/>
      <c r="X619" s="14"/>
      <c r="Y619" s="14"/>
      <c r="Z619" s="14"/>
    </row>
    <row r="620" spans="1:26" ht="13" x14ac:dyDescent="0.15">
      <c r="A620" s="14"/>
      <c r="B620" s="14"/>
      <c r="C620" s="14"/>
      <c r="D620" s="14"/>
      <c r="E620" s="14"/>
      <c r="F620" s="14"/>
      <c r="G620" s="14"/>
      <c r="H620" s="14"/>
      <c r="I620" s="14"/>
      <c r="J620" s="14"/>
      <c r="K620" s="14"/>
      <c r="L620" s="14"/>
      <c r="M620" s="14"/>
      <c r="N620" s="14"/>
      <c r="O620" s="14"/>
      <c r="P620" s="14"/>
      <c r="Q620" s="14"/>
      <c r="R620" s="14"/>
      <c r="S620" s="14"/>
      <c r="T620" s="14"/>
      <c r="U620" s="14"/>
      <c r="V620" s="14"/>
      <c r="W620" s="14"/>
      <c r="X620" s="14"/>
      <c r="Y620" s="14"/>
      <c r="Z620" s="14"/>
    </row>
    <row r="621" spans="1:26" ht="13" x14ac:dyDescent="0.15">
      <c r="A621" s="14"/>
      <c r="B621" s="14"/>
      <c r="C621" s="14"/>
      <c r="D621" s="14"/>
      <c r="E621" s="14"/>
      <c r="F621" s="14"/>
      <c r="G621" s="14"/>
      <c r="H621" s="14"/>
      <c r="I621" s="14"/>
      <c r="J621" s="14"/>
      <c r="K621" s="14"/>
      <c r="L621" s="14"/>
      <c r="M621" s="14"/>
      <c r="N621" s="14"/>
      <c r="O621" s="14"/>
      <c r="P621" s="14"/>
      <c r="Q621" s="14"/>
      <c r="R621" s="14"/>
      <c r="S621" s="14"/>
      <c r="T621" s="14"/>
      <c r="U621" s="14"/>
      <c r="V621" s="14"/>
      <c r="W621" s="14"/>
      <c r="X621" s="14"/>
      <c r="Y621" s="14"/>
      <c r="Z621" s="14"/>
    </row>
    <row r="622" spans="1:26" ht="13" x14ac:dyDescent="0.15">
      <c r="A622" s="14"/>
      <c r="B622" s="14"/>
      <c r="C622" s="14"/>
      <c r="D622" s="14"/>
      <c r="E622" s="14"/>
      <c r="F622" s="14"/>
      <c r="G622" s="14"/>
      <c r="H622" s="14"/>
      <c r="I622" s="14"/>
      <c r="J622" s="14"/>
      <c r="K622" s="14"/>
      <c r="L622" s="14"/>
      <c r="M622" s="14"/>
      <c r="N622" s="14"/>
      <c r="O622" s="14"/>
      <c r="P622" s="14"/>
      <c r="Q622" s="14"/>
      <c r="R622" s="14"/>
      <c r="S622" s="14"/>
      <c r="T622" s="14"/>
      <c r="U622" s="14"/>
      <c r="V622" s="14"/>
      <c r="W622" s="14"/>
      <c r="X622" s="14"/>
      <c r="Y622" s="14"/>
      <c r="Z622" s="14"/>
    </row>
    <row r="623" spans="1:26" ht="13" x14ac:dyDescent="0.15">
      <c r="A623" s="14"/>
      <c r="B623" s="14"/>
      <c r="C623" s="14"/>
      <c r="D623" s="14"/>
      <c r="E623" s="14"/>
      <c r="F623" s="14"/>
      <c r="G623" s="14"/>
      <c r="H623" s="14"/>
      <c r="I623" s="14"/>
      <c r="J623" s="14"/>
      <c r="K623" s="14"/>
      <c r="L623" s="14"/>
      <c r="M623" s="14"/>
      <c r="N623" s="14"/>
      <c r="O623" s="14"/>
      <c r="P623" s="14"/>
      <c r="Q623" s="14"/>
      <c r="R623" s="14"/>
      <c r="S623" s="14"/>
      <c r="T623" s="14"/>
      <c r="U623" s="14"/>
      <c r="V623" s="14"/>
      <c r="W623" s="14"/>
      <c r="X623" s="14"/>
      <c r="Y623" s="14"/>
      <c r="Z623" s="14"/>
    </row>
    <row r="624" spans="1:26" ht="13" x14ac:dyDescent="0.15">
      <c r="A624" s="14"/>
      <c r="B624" s="14"/>
      <c r="C624" s="14"/>
      <c r="D624" s="14"/>
      <c r="E624" s="14"/>
      <c r="F624" s="14"/>
      <c r="G624" s="14"/>
      <c r="H624" s="14"/>
      <c r="I624" s="14"/>
      <c r="J624" s="14"/>
      <c r="K624" s="14"/>
      <c r="L624" s="14"/>
      <c r="M624" s="14"/>
      <c r="N624" s="14"/>
      <c r="O624" s="14"/>
      <c r="P624" s="14"/>
      <c r="Q624" s="14"/>
      <c r="R624" s="14"/>
      <c r="S624" s="14"/>
      <c r="T624" s="14"/>
      <c r="U624" s="14"/>
      <c r="V624" s="14"/>
      <c r="W624" s="14"/>
      <c r="X624" s="14"/>
      <c r="Y624" s="14"/>
      <c r="Z624" s="14"/>
    </row>
    <row r="625" spans="1:26" ht="13" x14ac:dyDescent="0.15">
      <c r="A625" s="14"/>
      <c r="B625" s="14"/>
      <c r="C625" s="14"/>
      <c r="D625" s="14"/>
      <c r="E625" s="14"/>
      <c r="F625" s="14"/>
      <c r="G625" s="14"/>
      <c r="H625" s="14"/>
      <c r="I625" s="14"/>
      <c r="J625" s="14"/>
      <c r="K625" s="14"/>
      <c r="L625" s="14"/>
      <c r="M625" s="14"/>
      <c r="N625" s="14"/>
      <c r="O625" s="14"/>
      <c r="P625" s="14"/>
      <c r="Q625" s="14"/>
      <c r="R625" s="14"/>
      <c r="S625" s="14"/>
      <c r="T625" s="14"/>
      <c r="U625" s="14"/>
      <c r="V625" s="14"/>
      <c r="W625" s="14"/>
      <c r="X625" s="14"/>
      <c r="Y625" s="14"/>
      <c r="Z625" s="14"/>
    </row>
    <row r="626" spans="1:26" ht="13" x14ac:dyDescent="0.15">
      <c r="A626" s="14"/>
      <c r="B626" s="14"/>
      <c r="C626" s="14"/>
      <c r="D626" s="14"/>
      <c r="E626" s="14"/>
      <c r="F626" s="14"/>
      <c r="G626" s="14"/>
      <c r="H626" s="14"/>
      <c r="I626" s="14"/>
      <c r="J626" s="14"/>
      <c r="K626" s="14"/>
      <c r="L626" s="14"/>
      <c r="M626" s="14"/>
      <c r="N626" s="14"/>
      <c r="O626" s="14"/>
      <c r="P626" s="14"/>
      <c r="Q626" s="14"/>
      <c r="R626" s="14"/>
      <c r="S626" s="14"/>
      <c r="T626" s="14"/>
      <c r="U626" s="14"/>
      <c r="V626" s="14"/>
      <c r="W626" s="14"/>
      <c r="X626" s="14"/>
      <c r="Y626" s="14"/>
      <c r="Z626" s="14"/>
    </row>
    <row r="627" spans="1:26" ht="13" x14ac:dyDescent="0.15">
      <c r="A627" s="14"/>
      <c r="B627" s="14"/>
      <c r="C627" s="14"/>
      <c r="D627" s="14"/>
      <c r="E627" s="14"/>
      <c r="F627" s="14"/>
      <c r="G627" s="14"/>
      <c r="H627" s="14"/>
      <c r="I627" s="14"/>
      <c r="J627" s="14"/>
      <c r="K627" s="14"/>
      <c r="L627" s="14"/>
      <c r="M627" s="14"/>
      <c r="N627" s="14"/>
      <c r="O627" s="14"/>
      <c r="P627" s="14"/>
      <c r="Q627" s="14"/>
      <c r="R627" s="14"/>
      <c r="S627" s="14"/>
      <c r="T627" s="14"/>
      <c r="U627" s="14"/>
      <c r="V627" s="14"/>
      <c r="W627" s="14"/>
      <c r="X627" s="14"/>
      <c r="Y627" s="14"/>
      <c r="Z627" s="14"/>
    </row>
    <row r="628" spans="1:26" ht="13" x14ac:dyDescent="0.15">
      <c r="A628" s="14"/>
      <c r="B628" s="14"/>
      <c r="C628" s="14"/>
      <c r="D628" s="14"/>
      <c r="E628" s="14"/>
      <c r="F628" s="14"/>
      <c r="G628" s="14"/>
      <c r="H628" s="14"/>
      <c r="I628" s="14"/>
      <c r="J628" s="14"/>
      <c r="K628" s="14"/>
      <c r="L628" s="14"/>
      <c r="M628" s="14"/>
      <c r="N628" s="14"/>
      <c r="O628" s="14"/>
      <c r="P628" s="14"/>
      <c r="Q628" s="14"/>
      <c r="R628" s="14"/>
      <c r="S628" s="14"/>
      <c r="T628" s="14"/>
      <c r="U628" s="14"/>
      <c r="V628" s="14"/>
      <c r="W628" s="14"/>
      <c r="X628" s="14"/>
      <c r="Y628" s="14"/>
      <c r="Z628" s="14"/>
    </row>
    <row r="629" spans="1:26" ht="13" x14ac:dyDescent="0.15">
      <c r="A629" s="14"/>
      <c r="B629" s="14"/>
      <c r="C629" s="14"/>
      <c r="D629" s="14"/>
      <c r="E629" s="14"/>
      <c r="F629" s="14"/>
      <c r="G629" s="14"/>
      <c r="H629" s="14"/>
      <c r="I629" s="14"/>
      <c r="J629" s="14"/>
      <c r="K629" s="14"/>
      <c r="L629" s="14"/>
      <c r="M629" s="14"/>
      <c r="N629" s="14"/>
      <c r="O629" s="14"/>
      <c r="P629" s="14"/>
      <c r="Q629" s="14"/>
      <c r="R629" s="14"/>
      <c r="S629" s="14"/>
      <c r="T629" s="14"/>
      <c r="U629" s="14"/>
      <c r="V629" s="14"/>
      <c r="W629" s="14"/>
      <c r="X629" s="14"/>
      <c r="Y629" s="14"/>
      <c r="Z629" s="14"/>
    </row>
    <row r="630" spans="1:26" ht="13" x14ac:dyDescent="0.15">
      <c r="A630" s="14"/>
      <c r="B630" s="14"/>
      <c r="C630" s="14"/>
      <c r="D630" s="14"/>
      <c r="E630" s="14"/>
      <c r="F630" s="14"/>
      <c r="G630" s="14"/>
      <c r="H630" s="14"/>
      <c r="I630" s="14"/>
      <c r="J630" s="14"/>
      <c r="K630" s="14"/>
      <c r="L630" s="14"/>
      <c r="M630" s="14"/>
      <c r="N630" s="14"/>
      <c r="O630" s="14"/>
      <c r="P630" s="14"/>
      <c r="Q630" s="14"/>
      <c r="R630" s="14"/>
      <c r="S630" s="14"/>
      <c r="T630" s="14"/>
      <c r="U630" s="14"/>
      <c r="V630" s="14"/>
      <c r="W630" s="14"/>
      <c r="X630" s="14"/>
      <c r="Y630" s="14"/>
      <c r="Z630" s="14"/>
    </row>
    <row r="631" spans="1:26" ht="13" x14ac:dyDescent="0.15">
      <c r="A631" s="14"/>
      <c r="B631" s="14"/>
      <c r="C631" s="14"/>
      <c r="D631" s="14"/>
      <c r="E631" s="14"/>
      <c r="F631" s="14"/>
      <c r="G631" s="14"/>
      <c r="H631" s="14"/>
      <c r="I631" s="14"/>
      <c r="J631" s="14"/>
      <c r="K631" s="14"/>
      <c r="L631" s="14"/>
      <c r="M631" s="14"/>
      <c r="N631" s="14"/>
      <c r="O631" s="14"/>
      <c r="P631" s="14"/>
      <c r="Q631" s="14"/>
      <c r="R631" s="14"/>
      <c r="S631" s="14"/>
      <c r="T631" s="14"/>
      <c r="U631" s="14"/>
      <c r="V631" s="14"/>
      <c r="W631" s="14"/>
      <c r="X631" s="14"/>
      <c r="Y631" s="14"/>
      <c r="Z631" s="14"/>
    </row>
    <row r="632" spans="1:26" ht="13" x14ac:dyDescent="0.15">
      <c r="A632" s="14"/>
      <c r="B632" s="14"/>
      <c r="C632" s="14"/>
      <c r="D632" s="14"/>
      <c r="E632" s="14"/>
      <c r="F632" s="14"/>
      <c r="G632" s="14"/>
      <c r="H632" s="14"/>
      <c r="I632" s="14"/>
      <c r="J632" s="14"/>
      <c r="K632" s="14"/>
      <c r="L632" s="14"/>
      <c r="M632" s="14"/>
      <c r="N632" s="14"/>
      <c r="O632" s="14"/>
      <c r="P632" s="14"/>
      <c r="Q632" s="14"/>
      <c r="R632" s="14"/>
      <c r="S632" s="14"/>
      <c r="T632" s="14"/>
      <c r="U632" s="14"/>
      <c r="V632" s="14"/>
      <c r="W632" s="14"/>
      <c r="X632" s="14"/>
      <c r="Y632" s="14"/>
      <c r="Z632" s="14"/>
    </row>
    <row r="633" spans="1:26" ht="13" x14ac:dyDescent="0.15">
      <c r="A633" s="14"/>
      <c r="B633" s="14"/>
      <c r="C633" s="14"/>
      <c r="D633" s="14"/>
      <c r="E633" s="14"/>
      <c r="F633" s="14"/>
      <c r="G633" s="14"/>
      <c r="H633" s="14"/>
      <c r="I633" s="14"/>
      <c r="J633" s="14"/>
      <c r="K633" s="14"/>
      <c r="L633" s="14"/>
      <c r="M633" s="14"/>
      <c r="N633" s="14"/>
      <c r="O633" s="14"/>
      <c r="P633" s="14"/>
      <c r="Q633" s="14"/>
      <c r="R633" s="14"/>
      <c r="S633" s="14"/>
      <c r="T633" s="14"/>
      <c r="U633" s="14"/>
      <c r="V633" s="14"/>
      <c r="W633" s="14"/>
      <c r="X633" s="14"/>
      <c r="Y633" s="14"/>
      <c r="Z633" s="14"/>
    </row>
    <row r="634" spans="1:26" ht="13" x14ac:dyDescent="0.15">
      <c r="A634" s="14"/>
      <c r="B634" s="14"/>
      <c r="C634" s="14"/>
      <c r="D634" s="14"/>
      <c r="E634" s="14"/>
      <c r="F634" s="14"/>
      <c r="G634" s="14"/>
      <c r="H634" s="14"/>
      <c r="I634" s="14"/>
      <c r="J634" s="14"/>
      <c r="K634" s="14"/>
      <c r="L634" s="14"/>
      <c r="M634" s="14"/>
      <c r="N634" s="14"/>
      <c r="O634" s="14"/>
      <c r="P634" s="14"/>
      <c r="Q634" s="14"/>
      <c r="R634" s="14"/>
      <c r="S634" s="14"/>
      <c r="T634" s="14"/>
      <c r="U634" s="14"/>
      <c r="V634" s="14"/>
      <c r="W634" s="14"/>
      <c r="X634" s="14"/>
      <c r="Y634" s="14"/>
      <c r="Z634" s="14"/>
    </row>
    <row r="635" spans="1:26" ht="13" x14ac:dyDescent="0.15">
      <c r="A635" s="14"/>
      <c r="B635" s="14"/>
      <c r="C635" s="14"/>
      <c r="D635" s="14"/>
      <c r="E635" s="14"/>
      <c r="F635" s="14"/>
      <c r="G635" s="14"/>
      <c r="H635" s="14"/>
      <c r="I635" s="14"/>
      <c r="J635" s="14"/>
      <c r="K635" s="14"/>
      <c r="L635" s="14"/>
      <c r="M635" s="14"/>
      <c r="N635" s="14"/>
      <c r="O635" s="14"/>
      <c r="P635" s="14"/>
      <c r="Q635" s="14"/>
      <c r="R635" s="14"/>
      <c r="S635" s="14"/>
      <c r="T635" s="14"/>
      <c r="U635" s="14"/>
      <c r="V635" s="14"/>
      <c r="W635" s="14"/>
      <c r="X635" s="14"/>
      <c r="Y635" s="14"/>
      <c r="Z635" s="14"/>
    </row>
    <row r="636" spans="1:26" ht="13" x14ac:dyDescent="0.15">
      <c r="A636" s="14"/>
      <c r="B636" s="14"/>
      <c r="C636" s="14"/>
      <c r="D636" s="14"/>
      <c r="E636" s="14"/>
      <c r="F636" s="14"/>
      <c r="G636" s="14"/>
      <c r="H636" s="14"/>
      <c r="I636" s="14"/>
      <c r="J636" s="14"/>
      <c r="K636" s="14"/>
      <c r="L636" s="14"/>
      <c r="M636" s="14"/>
      <c r="N636" s="14"/>
      <c r="O636" s="14"/>
      <c r="P636" s="14"/>
      <c r="Q636" s="14"/>
      <c r="R636" s="14"/>
      <c r="S636" s="14"/>
      <c r="T636" s="14"/>
      <c r="U636" s="14"/>
      <c r="V636" s="14"/>
      <c r="W636" s="14"/>
      <c r="X636" s="14"/>
      <c r="Y636" s="14"/>
      <c r="Z636" s="14"/>
    </row>
    <row r="637" spans="1:26" ht="13" x14ac:dyDescent="0.15">
      <c r="A637" s="14"/>
      <c r="B637" s="14"/>
      <c r="C637" s="14"/>
      <c r="D637" s="14"/>
      <c r="E637" s="14"/>
      <c r="F637" s="14"/>
      <c r="G637" s="14"/>
      <c r="H637" s="14"/>
      <c r="I637" s="14"/>
      <c r="J637" s="14"/>
      <c r="K637" s="14"/>
      <c r="L637" s="14"/>
      <c r="M637" s="14"/>
      <c r="N637" s="14"/>
      <c r="O637" s="14"/>
      <c r="P637" s="14"/>
      <c r="Q637" s="14"/>
      <c r="R637" s="14"/>
      <c r="S637" s="14"/>
      <c r="T637" s="14"/>
      <c r="U637" s="14"/>
      <c r="V637" s="14"/>
      <c r="W637" s="14"/>
      <c r="X637" s="14"/>
      <c r="Y637" s="14"/>
      <c r="Z637" s="14"/>
    </row>
    <row r="638" spans="1:26" ht="13" x14ac:dyDescent="0.15">
      <c r="A638" s="14"/>
      <c r="B638" s="14"/>
      <c r="C638" s="14"/>
      <c r="D638" s="14"/>
      <c r="E638" s="14"/>
      <c r="F638" s="14"/>
      <c r="G638" s="14"/>
      <c r="H638" s="14"/>
      <c r="I638" s="14"/>
      <c r="J638" s="14"/>
      <c r="K638" s="14"/>
      <c r="L638" s="14"/>
      <c r="M638" s="14"/>
      <c r="N638" s="14"/>
      <c r="O638" s="14"/>
      <c r="P638" s="14"/>
      <c r="Q638" s="14"/>
      <c r="R638" s="14"/>
      <c r="S638" s="14"/>
      <c r="T638" s="14"/>
      <c r="U638" s="14"/>
      <c r="V638" s="14"/>
      <c r="W638" s="14"/>
      <c r="X638" s="14"/>
      <c r="Y638" s="14"/>
      <c r="Z638" s="14"/>
    </row>
    <row r="639" spans="1:26" ht="13" x14ac:dyDescent="0.15">
      <c r="A639" s="14"/>
      <c r="B639" s="14"/>
      <c r="C639" s="14"/>
      <c r="D639" s="14"/>
      <c r="E639" s="14"/>
      <c r="F639" s="14"/>
      <c r="G639" s="14"/>
      <c r="H639" s="14"/>
      <c r="I639" s="14"/>
      <c r="J639" s="14"/>
      <c r="K639" s="14"/>
      <c r="L639" s="14"/>
      <c r="M639" s="14"/>
      <c r="N639" s="14"/>
      <c r="O639" s="14"/>
      <c r="P639" s="14"/>
      <c r="Q639" s="14"/>
      <c r="R639" s="14"/>
      <c r="S639" s="14"/>
      <c r="T639" s="14"/>
      <c r="U639" s="14"/>
      <c r="V639" s="14"/>
      <c r="W639" s="14"/>
      <c r="X639" s="14"/>
      <c r="Y639" s="14"/>
      <c r="Z639" s="14"/>
    </row>
    <row r="640" spans="1:26" ht="13" x14ac:dyDescent="0.15">
      <c r="A640" s="14"/>
      <c r="B640" s="14"/>
      <c r="C640" s="14"/>
      <c r="D640" s="14"/>
      <c r="E640" s="14"/>
      <c r="F640" s="14"/>
      <c r="G640" s="14"/>
      <c r="H640" s="14"/>
      <c r="I640" s="14"/>
      <c r="J640" s="14"/>
      <c r="K640" s="14"/>
      <c r="L640" s="14"/>
      <c r="M640" s="14"/>
      <c r="N640" s="14"/>
      <c r="O640" s="14"/>
      <c r="P640" s="14"/>
      <c r="Q640" s="14"/>
      <c r="R640" s="14"/>
      <c r="S640" s="14"/>
      <c r="T640" s="14"/>
      <c r="U640" s="14"/>
      <c r="V640" s="14"/>
      <c r="W640" s="14"/>
      <c r="X640" s="14"/>
      <c r="Y640" s="14"/>
      <c r="Z640" s="14"/>
    </row>
    <row r="641" spans="1:26" ht="13" x14ac:dyDescent="0.15">
      <c r="A641" s="14"/>
      <c r="B641" s="14"/>
      <c r="C641" s="14"/>
      <c r="D641" s="14"/>
      <c r="E641" s="14"/>
      <c r="F641" s="14"/>
      <c r="G641" s="14"/>
      <c r="H641" s="14"/>
      <c r="I641" s="14"/>
      <c r="J641" s="14"/>
      <c r="K641" s="14"/>
      <c r="L641" s="14"/>
      <c r="M641" s="14"/>
      <c r="N641" s="14"/>
      <c r="O641" s="14"/>
      <c r="P641" s="14"/>
      <c r="Q641" s="14"/>
      <c r="R641" s="14"/>
      <c r="S641" s="14"/>
      <c r="T641" s="14"/>
      <c r="U641" s="14"/>
      <c r="V641" s="14"/>
      <c r="W641" s="14"/>
      <c r="X641" s="14"/>
      <c r="Y641" s="14"/>
      <c r="Z641" s="14"/>
    </row>
    <row r="642" spans="1:26" ht="13" x14ac:dyDescent="0.15">
      <c r="A642" s="14"/>
      <c r="B642" s="14"/>
      <c r="C642" s="14"/>
      <c r="D642" s="14"/>
      <c r="E642" s="14"/>
      <c r="F642" s="14"/>
      <c r="G642" s="14"/>
      <c r="H642" s="14"/>
      <c r="I642" s="14"/>
      <c r="J642" s="14"/>
      <c r="K642" s="14"/>
      <c r="L642" s="14"/>
      <c r="M642" s="14"/>
      <c r="N642" s="14"/>
      <c r="O642" s="14"/>
      <c r="P642" s="14"/>
      <c r="Q642" s="14"/>
      <c r="R642" s="14"/>
      <c r="S642" s="14"/>
      <c r="T642" s="14"/>
      <c r="U642" s="14"/>
      <c r="V642" s="14"/>
      <c r="W642" s="14"/>
      <c r="X642" s="14"/>
      <c r="Y642" s="14"/>
      <c r="Z642" s="14"/>
    </row>
    <row r="643" spans="1:26" ht="13" x14ac:dyDescent="0.15">
      <c r="A643" s="14"/>
      <c r="B643" s="14"/>
      <c r="C643" s="14"/>
      <c r="D643" s="14"/>
      <c r="E643" s="14"/>
      <c r="F643" s="14"/>
      <c r="G643" s="14"/>
      <c r="H643" s="14"/>
      <c r="I643" s="14"/>
      <c r="J643" s="14"/>
      <c r="K643" s="14"/>
      <c r="L643" s="14"/>
      <c r="M643" s="14"/>
      <c r="N643" s="14"/>
      <c r="O643" s="14"/>
      <c r="P643" s="14"/>
      <c r="Q643" s="14"/>
      <c r="R643" s="14"/>
      <c r="S643" s="14"/>
      <c r="T643" s="14"/>
      <c r="U643" s="14"/>
      <c r="V643" s="14"/>
      <c r="W643" s="14"/>
      <c r="X643" s="14"/>
      <c r="Y643" s="14"/>
      <c r="Z643" s="14"/>
    </row>
    <row r="644" spans="1:26" ht="13" x14ac:dyDescent="0.15">
      <c r="A644" s="14"/>
      <c r="B644" s="14"/>
      <c r="C644" s="14"/>
      <c r="D644" s="14"/>
      <c r="E644" s="14"/>
      <c r="F644" s="14"/>
      <c r="G644" s="14"/>
      <c r="H644" s="14"/>
      <c r="I644" s="14"/>
      <c r="J644" s="14"/>
      <c r="K644" s="14"/>
      <c r="L644" s="14"/>
      <c r="M644" s="14"/>
      <c r="N644" s="14"/>
      <c r="O644" s="14"/>
      <c r="P644" s="14"/>
      <c r="Q644" s="14"/>
      <c r="R644" s="14"/>
      <c r="S644" s="14"/>
      <c r="T644" s="14"/>
      <c r="U644" s="14"/>
      <c r="V644" s="14"/>
      <c r="W644" s="14"/>
      <c r="X644" s="14"/>
      <c r="Y644" s="14"/>
      <c r="Z644" s="14"/>
    </row>
    <row r="645" spans="1:26" ht="13" x14ac:dyDescent="0.15">
      <c r="A645" s="14"/>
      <c r="B645" s="14"/>
      <c r="C645" s="14"/>
      <c r="D645" s="14"/>
      <c r="E645" s="14"/>
      <c r="F645" s="14"/>
      <c r="G645" s="14"/>
      <c r="H645" s="14"/>
      <c r="I645" s="14"/>
      <c r="J645" s="14"/>
      <c r="K645" s="14"/>
      <c r="L645" s="14"/>
      <c r="M645" s="14"/>
      <c r="N645" s="14"/>
      <c r="O645" s="14"/>
      <c r="P645" s="14"/>
      <c r="Q645" s="14"/>
      <c r="R645" s="14"/>
      <c r="S645" s="14"/>
      <c r="T645" s="14"/>
      <c r="U645" s="14"/>
      <c r="V645" s="14"/>
      <c r="W645" s="14"/>
      <c r="X645" s="14"/>
      <c r="Y645" s="14"/>
      <c r="Z645" s="14"/>
    </row>
    <row r="646" spans="1:26" ht="13" x14ac:dyDescent="0.15">
      <c r="A646" s="14"/>
      <c r="B646" s="14"/>
      <c r="C646" s="14"/>
      <c r="D646" s="14"/>
      <c r="E646" s="14"/>
      <c r="F646" s="14"/>
      <c r="G646" s="14"/>
      <c r="H646" s="14"/>
      <c r="I646" s="14"/>
      <c r="J646" s="14"/>
      <c r="K646" s="14"/>
      <c r="L646" s="14"/>
      <c r="M646" s="14"/>
      <c r="N646" s="14"/>
      <c r="O646" s="14"/>
      <c r="P646" s="14"/>
      <c r="Q646" s="14"/>
      <c r="R646" s="14"/>
      <c r="S646" s="14"/>
      <c r="T646" s="14"/>
      <c r="U646" s="14"/>
      <c r="V646" s="14"/>
      <c r="W646" s="14"/>
      <c r="X646" s="14"/>
      <c r="Y646" s="14"/>
      <c r="Z646" s="14"/>
    </row>
    <row r="647" spans="1:26" ht="13" x14ac:dyDescent="0.15">
      <c r="A647" s="14"/>
      <c r="B647" s="14"/>
      <c r="C647" s="14"/>
      <c r="D647" s="14"/>
      <c r="E647" s="14"/>
      <c r="F647" s="14"/>
      <c r="G647" s="14"/>
      <c r="H647" s="14"/>
      <c r="I647" s="14"/>
      <c r="J647" s="14"/>
      <c r="K647" s="14"/>
      <c r="L647" s="14"/>
      <c r="M647" s="14"/>
      <c r="N647" s="14"/>
      <c r="O647" s="14"/>
      <c r="P647" s="14"/>
      <c r="Q647" s="14"/>
      <c r="R647" s="14"/>
      <c r="S647" s="14"/>
      <c r="T647" s="14"/>
      <c r="U647" s="14"/>
      <c r="V647" s="14"/>
      <c r="W647" s="14"/>
      <c r="X647" s="14"/>
      <c r="Y647" s="14"/>
      <c r="Z647" s="14"/>
    </row>
    <row r="648" spans="1:26" ht="13" x14ac:dyDescent="0.15">
      <c r="A648" s="14"/>
      <c r="B648" s="14"/>
      <c r="C648" s="14"/>
      <c r="D648" s="14"/>
      <c r="E648" s="14"/>
      <c r="F648" s="14"/>
      <c r="G648" s="14"/>
      <c r="H648" s="14"/>
      <c r="I648" s="14"/>
      <c r="J648" s="14"/>
      <c r="K648" s="14"/>
      <c r="L648" s="14"/>
      <c r="M648" s="14"/>
      <c r="N648" s="14"/>
      <c r="O648" s="14"/>
      <c r="P648" s="14"/>
      <c r="Q648" s="14"/>
      <c r="R648" s="14"/>
      <c r="S648" s="14"/>
      <c r="T648" s="14"/>
      <c r="U648" s="14"/>
      <c r="V648" s="14"/>
      <c r="W648" s="14"/>
      <c r="X648" s="14"/>
      <c r="Y648" s="14"/>
      <c r="Z648" s="14"/>
    </row>
    <row r="649" spans="1:26" ht="13" x14ac:dyDescent="0.15">
      <c r="A649" s="14"/>
      <c r="B649" s="14"/>
      <c r="C649" s="14"/>
      <c r="D649" s="14"/>
      <c r="E649" s="14"/>
      <c r="F649" s="14"/>
      <c r="G649" s="14"/>
      <c r="H649" s="14"/>
      <c r="I649" s="14"/>
      <c r="J649" s="14"/>
      <c r="K649" s="14"/>
      <c r="L649" s="14"/>
      <c r="M649" s="14"/>
      <c r="N649" s="14"/>
      <c r="O649" s="14"/>
      <c r="P649" s="14"/>
      <c r="Q649" s="14"/>
      <c r="R649" s="14"/>
      <c r="S649" s="14"/>
      <c r="T649" s="14"/>
      <c r="U649" s="14"/>
      <c r="V649" s="14"/>
      <c r="W649" s="14"/>
      <c r="X649" s="14"/>
      <c r="Y649" s="14"/>
      <c r="Z649" s="14"/>
    </row>
    <row r="650" spans="1:26" ht="13" x14ac:dyDescent="0.15">
      <c r="A650" s="14"/>
      <c r="B650" s="14"/>
      <c r="C650" s="14"/>
      <c r="D650" s="14"/>
      <c r="E650" s="14"/>
      <c r="F650" s="14"/>
      <c r="G650" s="14"/>
      <c r="H650" s="14"/>
      <c r="I650" s="14"/>
      <c r="J650" s="14"/>
      <c r="K650" s="14"/>
      <c r="L650" s="14"/>
      <c r="M650" s="14"/>
      <c r="N650" s="14"/>
      <c r="O650" s="14"/>
      <c r="P650" s="14"/>
      <c r="Q650" s="14"/>
      <c r="R650" s="14"/>
      <c r="S650" s="14"/>
      <c r="T650" s="14"/>
      <c r="U650" s="14"/>
      <c r="V650" s="14"/>
      <c r="W650" s="14"/>
      <c r="X650" s="14"/>
      <c r="Y650" s="14"/>
      <c r="Z650" s="14"/>
    </row>
    <row r="651" spans="1:26" ht="13" x14ac:dyDescent="0.15">
      <c r="A651" s="14"/>
      <c r="B651" s="14"/>
      <c r="C651" s="14"/>
      <c r="D651" s="14"/>
      <c r="E651" s="14"/>
      <c r="F651" s="14"/>
      <c r="G651" s="14"/>
      <c r="H651" s="14"/>
      <c r="I651" s="14"/>
      <c r="J651" s="14"/>
      <c r="K651" s="14"/>
      <c r="L651" s="14"/>
      <c r="M651" s="14"/>
      <c r="N651" s="14"/>
      <c r="O651" s="14"/>
      <c r="P651" s="14"/>
      <c r="Q651" s="14"/>
      <c r="R651" s="14"/>
      <c r="S651" s="14"/>
      <c r="T651" s="14"/>
      <c r="U651" s="14"/>
      <c r="V651" s="14"/>
      <c r="W651" s="14"/>
      <c r="X651" s="14"/>
      <c r="Y651" s="14"/>
      <c r="Z651" s="14"/>
    </row>
    <row r="652" spans="1:26" ht="13" x14ac:dyDescent="0.15">
      <c r="A652" s="14"/>
      <c r="B652" s="14"/>
      <c r="C652" s="14"/>
      <c r="D652" s="14"/>
      <c r="E652" s="14"/>
      <c r="F652" s="14"/>
      <c r="G652" s="14"/>
      <c r="H652" s="14"/>
      <c r="I652" s="14"/>
      <c r="J652" s="14"/>
      <c r="K652" s="14"/>
      <c r="L652" s="14"/>
      <c r="M652" s="14"/>
      <c r="N652" s="14"/>
      <c r="O652" s="14"/>
      <c r="P652" s="14"/>
      <c r="Q652" s="14"/>
      <c r="R652" s="14"/>
      <c r="S652" s="14"/>
      <c r="T652" s="14"/>
      <c r="U652" s="14"/>
      <c r="V652" s="14"/>
      <c r="W652" s="14"/>
      <c r="X652" s="14"/>
      <c r="Y652" s="14"/>
      <c r="Z652" s="14"/>
    </row>
    <row r="653" spans="1:26" ht="13" x14ac:dyDescent="0.15">
      <c r="A653" s="14"/>
      <c r="B653" s="14"/>
      <c r="C653" s="14"/>
      <c r="D653" s="14"/>
      <c r="E653" s="14"/>
      <c r="F653" s="14"/>
      <c r="G653" s="14"/>
      <c r="H653" s="14"/>
      <c r="I653" s="14"/>
      <c r="J653" s="14"/>
      <c r="K653" s="14"/>
      <c r="L653" s="14"/>
      <c r="M653" s="14"/>
      <c r="N653" s="14"/>
      <c r="O653" s="14"/>
      <c r="P653" s="14"/>
      <c r="Q653" s="14"/>
      <c r="R653" s="14"/>
      <c r="S653" s="14"/>
      <c r="T653" s="14"/>
      <c r="U653" s="14"/>
      <c r="V653" s="14"/>
      <c r="W653" s="14"/>
      <c r="X653" s="14"/>
      <c r="Y653" s="14"/>
      <c r="Z653" s="14"/>
    </row>
    <row r="654" spans="1:26" ht="13" x14ac:dyDescent="0.15">
      <c r="A654" s="14"/>
      <c r="B654" s="14"/>
      <c r="C654" s="14"/>
      <c r="D654" s="14"/>
      <c r="E654" s="14"/>
      <c r="F654" s="14"/>
      <c r="G654" s="14"/>
      <c r="H654" s="14"/>
      <c r="I654" s="14"/>
      <c r="J654" s="14"/>
      <c r="K654" s="14"/>
      <c r="L654" s="14"/>
      <c r="M654" s="14"/>
      <c r="N654" s="14"/>
      <c r="O654" s="14"/>
      <c r="P654" s="14"/>
      <c r="Q654" s="14"/>
      <c r="R654" s="14"/>
      <c r="S654" s="14"/>
      <c r="T654" s="14"/>
      <c r="U654" s="14"/>
      <c r="V654" s="14"/>
      <c r="W654" s="14"/>
      <c r="X654" s="14"/>
      <c r="Y654" s="14"/>
      <c r="Z654" s="14"/>
    </row>
    <row r="655" spans="1:26" ht="13" x14ac:dyDescent="0.15">
      <c r="A655" s="14"/>
      <c r="B655" s="14"/>
      <c r="C655" s="14"/>
      <c r="D655" s="14"/>
      <c r="E655" s="14"/>
      <c r="F655" s="14"/>
      <c r="G655" s="14"/>
      <c r="H655" s="14"/>
      <c r="I655" s="14"/>
      <c r="J655" s="14"/>
      <c r="K655" s="14"/>
      <c r="L655" s="14"/>
      <c r="M655" s="14"/>
      <c r="N655" s="14"/>
      <c r="O655" s="14"/>
      <c r="P655" s="14"/>
      <c r="Q655" s="14"/>
      <c r="R655" s="14"/>
      <c r="S655" s="14"/>
      <c r="T655" s="14"/>
      <c r="U655" s="14"/>
      <c r="V655" s="14"/>
      <c r="W655" s="14"/>
      <c r="X655" s="14"/>
      <c r="Y655" s="14"/>
      <c r="Z655" s="14"/>
    </row>
    <row r="656" spans="1:26" ht="13" x14ac:dyDescent="0.15">
      <c r="A656" s="14"/>
      <c r="B656" s="14"/>
      <c r="C656" s="14"/>
      <c r="D656" s="14"/>
      <c r="E656" s="14"/>
      <c r="F656" s="14"/>
      <c r="G656" s="14"/>
      <c r="H656" s="14"/>
      <c r="I656" s="14"/>
      <c r="J656" s="14"/>
      <c r="K656" s="14"/>
      <c r="L656" s="14"/>
      <c r="M656" s="14"/>
      <c r="N656" s="14"/>
      <c r="O656" s="14"/>
      <c r="P656" s="14"/>
      <c r="Q656" s="14"/>
      <c r="R656" s="14"/>
      <c r="S656" s="14"/>
      <c r="T656" s="14"/>
      <c r="U656" s="14"/>
      <c r="V656" s="14"/>
      <c r="W656" s="14"/>
      <c r="X656" s="14"/>
      <c r="Y656" s="14"/>
      <c r="Z656" s="14"/>
    </row>
    <row r="657" spans="1:26" ht="13" x14ac:dyDescent="0.15">
      <c r="A657" s="14"/>
      <c r="B657" s="14"/>
      <c r="C657" s="14"/>
      <c r="D657" s="14"/>
      <c r="E657" s="14"/>
      <c r="F657" s="14"/>
      <c r="G657" s="14"/>
      <c r="H657" s="14"/>
      <c r="I657" s="14"/>
      <c r="J657" s="14"/>
      <c r="K657" s="14"/>
      <c r="L657" s="14"/>
      <c r="M657" s="14"/>
      <c r="N657" s="14"/>
      <c r="O657" s="14"/>
      <c r="P657" s="14"/>
      <c r="Q657" s="14"/>
      <c r="R657" s="14"/>
      <c r="S657" s="14"/>
      <c r="T657" s="14"/>
      <c r="U657" s="14"/>
      <c r="V657" s="14"/>
      <c r="W657" s="14"/>
      <c r="X657" s="14"/>
      <c r="Y657" s="14"/>
      <c r="Z657" s="14"/>
    </row>
    <row r="658" spans="1:26" ht="13" x14ac:dyDescent="0.15">
      <c r="A658" s="14"/>
      <c r="B658" s="14"/>
      <c r="C658" s="14"/>
      <c r="D658" s="14"/>
      <c r="E658" s="14"/>
      <c r="F658" s="14"/>
      <c r="G658" s="14"/>
      <c r="H658" s="14"/>
      <c r="I658" s="14"/>
      <c r="J658" s="14"/>
      <c r="K658" s="14"/>
      <c r="L658" s="14"/>
      <c r="M658" s="14"/>
      <c r="N658" s="14"/>
      <c r="O658" s="14"/>
      <c r="P658" s="14"/>
      <c r="Q658" s="14"/>
      <c r="R658" s="14"/>
      <c r="S658" s="14"/>
      <c r="T658" s="14"/>
      <c r="U658" s="14"/>
      <c r="V658" s="14"/>
      <c r="W658" s="14"/>
      <c r="X658" s="14"/>
      <c r="Y658" s="14"/>
      <c r="Z658" s="14"/>
    </row>
    <row r="659" spans="1:26" ht="13" x14ac:dyDescent="0.15">
      <c r="A659" s="14"/>
      <c r="B659" s="14"/>
      <c r="C659" s="14"/>
      <c r="D659" s="14"/>
      <c r="E659" s="14"/>
      <c r="F659" s="14"/>
      <c r="G659" s="14"/>
      <c r="H659" s="14"/>
      <c r="I659" s="14"/>
      <c r="J659" s="14"/>
      <c r="K659" s="14"/>
      <c r="L659" s="14"/>
      <c r="M659" s="14"/>
      <c r="N659" s="14"/>
      <c r="O659" s="14"/>
      <c r="P659" s="14"/>
      <c r="Q659" s="14"/>
      <c r="R659" s="14"/>
      <c r="S659" s="14"/>
      <c r="T659" s="14"/>
      <c r="U659" s="14"/>
      <c r="V659" s="14"/>
      <c r="W659" s="14"/>
      <c r="X659" s="14"/>
      <c r="Y659" s="14"/>
      <c r="Z659" s="14"/>
    </row>
    <row r="660" spans="1:26" ht="13" x14ac:dyDescent="0.15">
      <c r="A660" s="14"/>
      <c r="B660" s="14"/>
      <c r="C660" s="14"/>
      <c r="D660" s="14"/>
      <c r="E660" s="14"/>
      <c r="F660" s="14"/>
      <c r="G660" s="14"/>
      <c r="H660" s="14"/>
      <c r="I660" s="14"/>
      <c r="J660" s="14"/>
      <c r="K660" s="14"/>
      <c r="L660" s="14"/>
      <c r="M660" s="14"/>
      <c r="N660" s="14"/>
      <c r="O660" s="14"/>
      <c r="P660" s="14"/>
      <c r="Q660" s="14"/>
      <c r="R660" s="14"/>
      <c r="S660" s="14"/>
      <c r="T660" s="14"/>
      <c r="U660" s="14"/>
      <c r="V660" s="14"/>
      <c r="W660" s="14"/>
      <c r="X660" s="14"/>
      <c r="Y660" s="14"/>
      <c r="Z660" s="14"/>
    </row>
    <row r="661" spans="1:26" ht="13" x14ac:dyDescent="0.15">
      <c r="A661" s="14"/>
      <c r="B661" s="14"/>
      <c r="C661" s="14"/>
      <c r="D661" s="14"/>
      <c r="E661" s="14"/>
      <c r="F661" s="14"/>
      <c r="G661" s="14"/>
      <c r="H661" s="14"/>
      <c r="I661" s="14"/>
      <c r="J661" s="14"/>
      <c r="K661" s="14"/>
      <c r="L661" s="14"/>
      <c r="M661" s="14"/>
      <c r="N661" s="14"/>
      <c r="O661" s="14"/>
      <c r="P661" s="14"/>
      <c r="Q661" s="14"/>
      <c r="R661" s="14"/>
      <c r="S661" s="14"/>
      <c r="T661" s="14"/>
      <c r="U661" s="14"/>
      <c r="V661" s="14"/>
      <c r="W661" s="14"/>
      <c r="X661" s="14"/>
      <c r="Y661" s="14"/>
      <c r="Z661" s="14"/>
    </row>
    <row r="662" spans="1:26" ht="13" x14ac:dyDescent="0.15">
      <c r="A662" s="14"/>
      <c r="B662" s="14"/>
      <c r="C662" s="14"/>
      <c r="D662" s="14"/>
      <c r="E662" s="14"/>
      <c r="F662" s="14"/>
      <c r="G662" s="14"/>
      <c r="H662" s="14"/>
      <c r="I662" s="14"/>
      <c r="J662" s="14"/>
      <c r="K662" s="14"/>
      <c r="L662" s="14"/>
      <c r="M662" s="14"/>
      <c r="N662" s="14"/>
      <c r="O662" s="14"/>
      <c r="P662" s="14"/>
      <c r="Q662" s="14"/>
      <c r="R662" s="14"/>
      <c r="S662" s="14"/>
      <c r="T662" s="14"/>
      <c r="U662" s="14"/>
      <c r="V662" s="14"/>
      <c r="W662" s="14"/>
      <c r="X662" s="14"/>
      <c r="Y662" s="14"/>
      <c r="Z662" s="14"/>
    </row>
    <row r="663" spans="1:26" ht="13" x14ac:dyDescent="0.15">
      <c r="A663" s="14"/>
      <c r="B663" s="14"/>
      <c r="C663" s="14"/>
      <c r="D663" s="14"/>
      <c r="E663" s="14"/>
      <c r="F663" s="14"/>
      <c r="G663" s="14"/>
      <c r="H663" s="14"/>
      <c r="I663" s="14"/>
      <c r="J663" s="14"/>
      <c r="K663" s="14"/>
      <c r="L663" s="14"/>
      <c r="M663" s="14"/>
      <c r="N663" s="14"/>
      <c r="O663" s="14"/>
      <c r="P663" s="14"/>
      <c r="Q663" s="14"/>
      <c r="R663" s="14"/>
      <c r="S663" s="14"/>
      <c r="T663" s="14"/>
      <c r="U663" s="14"/>
      <c r="V663" s="14"/>
      <c r="W663" s="14"/>
      <c r="X663" s="14"/>
      <c r="Y663" s="14"/>
      <c r="Z663" s="14"/>
    </row>
    <row r="664" spans="1:26" ht="13" x14ac:dyDescent="0.15">
      <c r="A664" s="14"/>
      <c r="B664" s="14"/>
      <c r="C664" s="14"/>
      <c r="D664" s="14"/>
      <c r="E664" s="14"/>
      <c r="F664" s="14"/>
      <c r="G664" s="14"/>
      <c r="H664" s="14"/>
      <c r="I664" s="14"/>
      <c r="J664" s="14"/>
      <c r="K664" s="14"/>
      <c r="L664" s="14"/>
      <c r="M664" s="14"/>
      <c r="N664" s="14"/>
      <c r="O664" s="14"/>
      <c r="P664" s="14"/>
      <c r="Q664" s="14"/>
      <c r="R664" s="14"/>
      <c r="S664" s="14"/>
      <c r="T664" s="14"/>
      <c r="U664" s="14"/>
      <c r="V664" s="14"/>
      <c r="W664" s="14"/>
      <c r="X664" s="14"/>
      <c r="Y664" s="14"/>
      <c r="Z664" s="14"/>
    </row>
    <row r="665" spans="1:26" ht="13" x14ac:dyDescent="0.15">
      <c r="A665" s="14"/>
      <c r="B665" s="14"/>
      <c r="C665" s="14"/>
      <c r="D665" s="14"/>
      <c r="E665" s="14"/>
      <c r="F665" s="14"/>
      <c r="G665" s="14"/>
      <c r="H665" s="14"/>
      <c r="I665" s="14"/>
      <c r="J665" s="14"/>
      <c r="K665" s="14"/>
      <c r="L665" s="14"/>
      <c r="M665" s="14"/>
      <c r="N665" s="14"/>
      <c r="O665" s="14"/>
      <c r="P665" s="14"/>
      <c r="Q665" s="14"/>
      <c r="R665" s="14"/>
      <c r="S665" s="14"/>
      <c r="T665" s="14"/>
      <c r="U665" s="14"/>
      <c r="V665" s="14"/>
      <c r="W665" s="14"/>
      <c r="X665" s="14"/>
      <c r="Y665" s="14"/>
      <c r="Z665" s="14"/>
    </row>
    <row r="666" spans="1:26" ht="13" x14ac:dyDescent="0.15">
      <c r="A666" s="14"/>
      <c r="B666" s="14"/>
      <c r="C666" s="14"/>
      <c r="D666" s="14"/>
      <c r="E666" s="14"/>
      <c r="F666" s="14"/>
      <c r="G666" s="14"/>
      <c r="H666" s="14"/>
      <c r="I666" s="14"/>
      <c r="J666" s="14"/>
      <c r="K666" s="14"/>
      <c r="L666" s="14"/>
      <c r="M666" s="14"/>
      <c r="N666" s="14"/>
      <c r="O666" s="14"/>
      <c r="P666" s="14"/>
      <c r="Q666" s="14"/>
      <c r="R666" s="14"/>
      <c r="S666" s="14"/>
      <c r="T666" s="14"/>
      <c r="U666" s="14"/>
      <c r="V666" s="14"/>
      <c r="W666" s="14"/>
      <c r="X666" s="14"/>
      <c r="Y666" s="14"/>
      <c r="Z666" s="14"/>
    </row>
    <row r="667" spans="1:26" ht="13" x14ac:dyDescent="0.15">
      <c r="A667" s="14"/>
      <c r="B667" s="14"/>
      <c r="C667" s="14"/>
      <c r="D667" s="14"/>
      <c r="E667" s="14"/>
      <c r="F667" s="14"/>
      <c r="G667" s="14"/>
      <c r="H667" s="14"/>
      <c r="I667" s="14"/>
      <c r="J667" s="14"/>
      <c r="K667" s="14"/>
      <c r="L667" s="14"/>
      <c r="M667" s="14"/>
      <c r="N667" s="14"/>
      <c r="O667" s="14"/>
      <c r="P667" s="14"/>
      <c r="Q667" s="14"/>
      <c r="R667" s="14"/>
      <c r="S667" s="14"/>
      <c r="T667" s="14"/>
      <c r="U667" s="14"/>
      <c r="V667" s="14"/>
      <c r="W667" s="14"/>
      <c r="X667" s="14"/>
      <c r="Y667" s="14"/>
      <c r="Z667" s="14"/>
    </row>
    <row r="668" spans="1:26" ht="13" x14ac:dyDescent="0.15">
      <c r="A668" s="14"/>
      <c r="B668" s="14"/>
      <c r="C668" s="14"/>
      <c r="D668" s="14"/>
      <c r="E668" s="14"/>
      <c r="F668" s="14"/>
      <c r="G668" s="14"/>
      <c r="H668" s="14"/>
      <c r="I668" s="14"/>
      <c r="J668" s="14"/>
      <c r="K668" s="14"/>
      <c r="L668" s="14"/>
      <c r="M668" s="14"/>
      <c r="N668" s="14"/>
      <c r="O668" s="14"/>
      <c r="P668" s="14"/>
      <c r="Q668" s="14"/>
      <c r="R668" s="14"/>
      <c r="S668" s="14"/>
      <c r="T668" s="14"/>
      <c r="U668" s="14"/>
      <c r="V668" s="14"/>
      <c r="W668" s="14"/>
      <c r="X668" s="14"/>
      <c r="Y668" s="14"/>
      <c r="Z668" s="14"/>
    </row>
    <row r="669" spans="1:26" ht="13" x14ac:dyDescent="0.15">
      <c r="A669" s="14"/>
      <c r="B669" s="14"/>
      <c r="C669" s="14"/>
      <c r="D669" s="14"/>
      <c r="E669" s="14"/>
      <c r="F669" s="14"/>
      <c r="G669" s="14"/>
      <c r="H669" s="14"/>
      <c r="I669" s="14"/>
      <c r="J669" s="14"/>
      <c r="K669" s="14"/>
      <c r="L669" s="14"/>
      <c r="M669" s="14"/>
      <c r="N669" s="14"/>
      <c r="O669" s="14"/>
      <c r="P669" s="14"/>
      <c r="Q669" s="14"/>
      <c r="R669" s="14"/>
      <c r="S669" s="14"/>
      <c r="T669" s="14"/>
      <c r="U669" s="14"/>
      <c r="V669" s="14"/>
      <c r="W669" s="14"/>
      <c r="X669" s="14"/>
      <c r="Y669" s="14"/>
      <c r="Z669" s="14"/>
    </row>
    <row r="670" spans="1:26" ht="13" x14ac:dyDescent="0.15">
      <c r="A670" s="14"/>
      <c r="B670" s="14"/>
      <c r="C670" s="14"/>
      <c r="D670" s="14"/>
      <c r="E670" s="14"/>
      <c r="F670" s="14"/>
      <c r="G670" s="14"/>
      <c r="H670" s="14"/>
      <c r="I670" s="14"/>
      <c r="J670" s="14"/>
      <c r="K670" s="14"/>
      <c r="L670" s="14"/>
      <c r="M670" s="14"/>
      <c r="N670" s="14"/>
      <c r="O670" s="14"/>
      <c r="P670" s="14"/>
      <c r="Q670" s="14"/>
      <c r="R670" s="14"/>
      <c r="S670" s="14"/>
      <c r="T670" s="14"/>
      <c r="U670" s="14"/>
      <c r="V670" s="14"/>
      <c r="W670" s="14"/>
      <c r="X670" s="14"/>
      <c r="Y670" s="14"/>
      <c r="Z670" s="14"/>
    </row>
    <row r="671" spans="1:26" ht="13" x14ac:dyDescent="0.15">
      <c r="A671" s="14"/>
      <c r="B671" s="14"/>
      <c r="C671" s="14"/>
      <c r="D671" s="14"/>
      <c r="E671" s="14"/>
      <c r="F671" s="14"/>
      <c r="G671" s="14"/>
      <c r="H671" s="14"/>
      <c r="I671" s="14"/>
      <c r="J671" s="14"/>
      <c r="K671" s="14"/>
      <c r="L671" s="14"/>
      <c r="M671" s="14"/>
      <c r="N671" s="14"/>
      <c r="O671" s="14"/>
      <c r="P671" s="14"/>
      <c r="Q671" s="14"/>
      <c r="R671" s="14"/>
      <c r="S671" s="14"/>
      <c r="T671" s="14"/>
      <c r="U671" s="14"/>
      <c r="V671" s="14"/>
      <c r="W671" s="14"/>
      <c r="X671" s="14"/>
      <c r="Y671" s="14"/>
      <c r="Z671" s="14"/>
    </row>
    <row r="672" spans="1:26" ht="13" x14ac:dyDescent="0.15">
      <c r="A672" s="14"/>
      <c r="B672" s="14"/>
      <c r="C672" s="14"/>
      <c r="D672" s="14"/>
      <c r="E672" s="14"/>
      <c r="F672" s="14"/>
      <c r="G672" s="14"/>
      <c r="H672" s="14"/>
      <c r="I672" s="14"/>
      <c r="J672" s="14"/>
      <c r="K672" s="14"/>
      <c r="L672" s="14"/>
      <c r="M672" s="14"/>
      <c r="N672" s="14"/>
      <c r="O672" s="14"/>
      <c r="P672" s="14"/>
      <c r="Q672" s="14"/>
      <c r="R672" s="14"/>
      <c r="S672" s="14"/>
      <c r="T672" s="14"/>
      <c r="U672" s="14"/>
      <c r="V672" s="14"/>
      <c r="W672" s="14"/>
      <c r="X672" s="14"/>
      <c r="Y672" s="14"/>
      <c r="Z672" s="14"/>
    </row>
    <row r="673" spans="1:26" ht="13" x14ac:dyDescent="0.15">
      <c r="A673" s="14"/>
      <c r="B673" s="14"/>
      <c r="C673" s="14"/>
      <c r="D673" s="14"/>
      <c r="E673" s="14"/>
      <c r="F673" s="14"/>
      <c r="G673" s="14"/>
      <c r="H673" s="14"/>
      <c r="I673" s="14"/>
      <c r="J673" s="14"/>
      <c r="K673" s="14"/>
      <c r="L673" s="14"/>
      <c r="M673" s="14"/>
      <c r="N673" s="14"/>
      <c r="O673" s="14"/>
      <c r="P673" s="14"/>
      <c r="Q673" s="14"/>
      <c r="R673" s="14"/>
      <c r="S673" s="14"/>
      <c r="T673" s="14"/>
      <c r="U673" s="14"/>
      <c r="V673" s="14"/>
      <c r="W673" s="14"/>
      <c r="X673" s="14"/>
      <c r="Y673" s="14"/>
      <c r="Z673" s="14"/>
    </row>
    <row r="674" spans="1:26" ht="13" x14ac:dyDescent="0.15">
      <c r="A674" s="14"/>
      <c r="B674" s="14"/>
      <c r="C674" s="14"/>
      <c r="D674" s="14"/>
      <c r="E674" s="14"/>
      <c r="F674" s="14"/>
      <c r="G674" s="14"/>
      <c r="H674" s="14"/>
      <c r="I674" s="14"/>
      <c r="J674" s="14"/>
      <c r="K674" s="14"/>
      <c r="L674" s="14"/>
      <c r="M674" s="14"/>
      <c r="N674" s="14"/>
      <c r="O674" s="14"/>
      <c r="P674" s="14"/>
      <c r="Q674" s="14"/>
      <c r="R674" s="14"/>
      <c r="S674" s="14"/>
      <c r="T674" s="14"/>
      <c r="U674" s="14"/>
      <c r="V674" s="14"/>
      <c r="W674" s="14"/>
      <c r="X674" s="14"/>
      <c r="Y674" s="14"/>
      <c r="Z674" s="14"/>
    </row>
    <row r="675" spans="1:26" ht="13" x14ac:dyDescent="0.15">
      <c r="A675" s="14"/>
      <c r="B675" s="14"/>
      <c r="C675" s="14"/>
      <c r="D675" s="14"/>
      <c r="E675" s="14"/>
      <c r="F675" s="14"/>
      <c r="G675" s="14"/>
      <c r="H675" s="14"/>
      <c r="I675" s="14"/>
      <c r="J675" s="14"/>
      <c r="K675" s="14"/>
      <c r="L675" s="14"/>
      <c r="M675" s="14"/>
      <c r="N675" s="14"/>
      <c r="O675" s="14"/>
      <c r="P675" s="14"/>
      <c r="Q675" s="14"/>
      <c r="R675" s="14"/>
      <c r="S675" s="14"/>
      <c r="T675" s="14"/>
      <c r="U675" s="14"/>
      <c r="V675" s="14"/>
      <c r="W675" s="14"/>
      <c r="X675" s="14"/>
      <c r="Y675" s="14"/>
      <c r="Z675" s="14"/>
    </row>
    <row r="676" spans="1:26" ht="13" x14ac:dyDescent="0.15">
      <c r="A676" s="14"/>
      <c r="B676" s="14"/>
      <c r="C676" s="14"/>
      <c r="D676" s="14"/>
      <c r="E676" s="14"/>
      <c r="F676" s="14"/>
      <c r="G676" s="14"/>
      <c r="H676" s="14"/>
      <c r="I676" s="14"/>
      <c r="J676" s="14"/>
      <c r="K676" s="14"/>
      <c r="L676" s="14"/>
      <c r="M676" s="14"/>
      <c r="N676" s="14"/>
      <c r="O676" s="14"/>
      <c r="P676" s="14"/>
      <c r="Q676" s="14"/>
      <c r="R676" s="14"/>
      <c r="S676" s="14"/>
      <c r="T676" s="14"/>
      <c r="U676" s="14"/>
      <c r="V676" s="14"/>
      <c r="W676" s="14"/>
      <c r="X676" s="14"/>
      <c r="Y676" s="14"/>
      <c r="Z676" s="14"/>
    </row>
    <row r="677" spans="1:26" ht="13" x14ac:dyDescent="0.15">
      <c r="A677" s="14"/>
      <c r="B677" s="14"/>
      <c r="C677" s="14"/>
      <c r="D677" s="14"/>
      <c r="E677" s="14"/>
      <c r="F677" s="14"/>
      <c r="G677" s="14"/>
      <c r="H677" s="14"/>
      <c r="I677" s="14"/>
      <c r="J677" s="14"/>
      <c r="K677" s="14"/>
      <c r="L677" s="14"/>
      <c r="M677" s="14"/>
      <c r="N677" s="14"/>
      <c r="O677" s="14"/>
      <c r="P677" s="14"/>
      <c r="Q677" s="14"/>
      <c r="R677" s="14"/>
      <c r="S677" s="14"/>
      <c r="T677" s="14"/>
      <c r="U677" s="14"/>
      <c r="V677" s="14"/>
      <c r="W677" s="14"/>
      <c r="X677" s="14"/>
      <c r="Y677" s="14"/>
      <c r="Z677" s="14"/>
    </row>
    <row r="678" spans="1:26" ht="13" x14ac:dyDescent="0.15">
      <c r="A678" s="14"/>
      <c r="B678" s="14"/>
      <c r="C678" s="14"/>
      <c r="D678" s="14"/>
      <c r="E678" s="14"/>
      <c r="F678" s="14"/>
      <c r="G678" s="14"/>
      <c r="H678" s="14"/>
      <c r="I678" s="14"/>
      <c r="J678" s="14"/>
      <c r="K678" s="14"/>
      <c r="L678" s="14"/>
      <c r="M678" s="14"/>
      <c r="N678" s="14"/>
      <c r="O678" s="14"/>
      <c r="P678" s="14"/>
      <c r="Q678" s="14"/>
      <c r="R678" s="14"/>
      <c r="S678" s="14"/>
      <c r="T678" s="14"/>
      <c r="U678" s="14"/>
      <c r="V678" s="14"/>
      <c r="W678" s="14"/>
      <c r="X678" s="14"/>
      <c r="Y678" s="14"/>
      <c r="Z678" s="14"/>
    </row>
    <row r="679" spans="1:26" ht="13" x14ac:dyDescent="0.15">
      <c r="A679" s="14"/>
      <c r="B679" s="14"/>
      <c r="C679" s="14"/>
      <c r="D679" s="14"/>
      <c r="E679" s="14"/>
      <c r="F679" s="14"/>
      <c r="G679" s="14"/>
      <c r="H679" s="14"/>
      <c r="I679" s="14"/>
      <c r="J679" s="14"/>
      <c r="K679" s="14"/>
      <c r="L679" s="14"/>
      <c r="M679" s="14"/>
      <c r="N679" s="14"/>
      <c r="O679" s="14"/>
      <c r="P679" s="14"/>
      <c r="Q679" s="14"/>
      <c r="R679" s="14"/>
      <c r="S679" s="14"/>
      <c r="T679" s="14"/>
      <c r="U679" s="14"/>
      <c r="V679" s="14"/>
      <c r="W679" s="14"/>
      <c r="X679" s="14"/>
      <c r="Y679" s="14"/>
      <c r="Z679" s="14"/>
    </row>
    <row r="680" spans="1:26" ht="13" x14ac:dyDescent="0.15">
      <c r="A680" s="14"/>
      <c r="B680" s="14"/>
      <c r="C680" s="14"/>
      <c r="D680" s="14"/>
      <c r="E680" s="14"/>
      <c r="F680" s="14"/>
      <c r="G680" s="14"/>
      <c r="H680" s="14"/>
      <c r="I680" s="14"/>
      <c r="J680" s="14"/>
      <c r="K680" s="14"/>
      <c r="L680" s="14"/>
      <c r="M680" s="14"/>
      <c r="N680" s="14"/>
      <c r="O680" s="14"/>
      <c r="P680" s="14"/>
      <c r="Q680" s="14"/>
      <c r="R680" s="14"/>
      <c r="S680" s="14"/>
      <c r="T680" s="14"/>
      <c r="U680" s="14"/>
      <c r="V680" s="14"/>
      <c r="W680" s="14"/>
      <c r="X680" s="14"/>
      <c r="Y680" s="14"/>
      <c r="Z680" s="14"/>
    </row>
    <row r="681" spans="1:26" ht="13" x14ac:dyDescent="0.15">
      <c r="A681" s="14"/>
      <c r="B681" s="14"/>
      <c r="C681" s="14"/>
      <c r="D681" s="14"/>
      <c r="E681" s="14"/>
      <c r="F681" s="14"/>
      <c r="G681" s="14"/>
      <c r="H681" s="14"/>
      <c r="I681" s="14"/>
      <c r="J681" s="14"/>
      <c r="K681" s="14"/>
      <c r="L681" s="14"/>
      <c r="M681" s="14"/>
      <c r="N681" s="14"/>
      <c r="O681" s="14"/>
      <c r="P681" s="14"/>
      <c r="Q681" s="14"/>
      <c r="R681" s="14"/>
      <c r="S681" s="14"/>
      <c r="T681" s="14"/>
      <c r="U681" s="14"/>
      <c r="V681" s="14"/>
      <c r="W681" s="14"/>
      <c r="X681" s="14"/>
      <c r="Y681" s="14"/>
      <c r="Z681" s="14"/>
    </row>
    <row r="682" spans="1:26" ht="13" x14ac:dyDescent="0.15">
      <c r="A682" s="14"/>
      <c r="B682" s="14"/>
      <c r="C682" s="14"/>
      <c r="D682" s="14"/>
      <c r="E682" s="14"/>
      <c r="F682" s="14"/>
      <c r="G682" s="14"/>
      <c r="H682" s="14"/>
      <c r="I682" s="14"/>
      <c r="J682" s="14"/>
      <c r="K682" s="14"/>
      <c r="L682" s="14"/>
      <c r="M682" s="14"/>
      <c r="N682" s="14"/>
      <c r="O682" s="14"/>
      <c r="P682" s="14"/>
      <c r="Q682" s="14"/>
      <c r="R682" s="14"/>
      <c r="S682" s="14"/>
      <c r="T682" s="14"/>
      <c r="U682" s="14"/>
      <c r="V682" s="14"/>
      <c r="W682" s="14"/>
      <c r="X682" s="14"/>
      <c r="Y682" s="14"/>
      <c r="Z682" s="14"/>
    </row>
    <row r="683" spans="1:26" ht="13" x14ac:dyDescent="0.15">
      <c r="A683" s="14"/>
      <c r="B683" s="14"/>
      <c r="C683" s="14"/>
      <c r="D683" s="14"/>
      <c r="E683" s="14"/>
      <c r="F683" s="14"/>
      <c r="G683" s="14"/>
      <c r="H683" s="14"/>
      <c r="I683" s="14"/>
      <c r="J683" s="14"/>
      <c r="K683" s="14"/>
      <c r="L683" s="14"/>
      <c r="M683" s="14"/>
      <c r="N683" s="14"/>
      <c r="O683" s="14"/>
      <c r="P683" s="14"/>
      <c r="Q683" s="14"/>
      <c r="R683" s="14"/>
      <c r="S683" s="14"/>
      <c r="T683" s="14"/>
      <c r="U683" s="14"/>
      <c r="V683" s="14"/>
      <c r="W683" s="14"/>
      <c r="X683" s="14"/>
      <c r="Y683" s="14"/>
      <c r="Z683" s="14"/>
    </row>
    <row r="684" spans="1:26" ht="13" x14ac:dyDescent="0.15">
      <c r="A684" s="14"/>
      <c r="B684" s="14"/>
      <c r="C684" s="14"/>
      <c r="D684" s="14"/>
      <c r="E684" s="14"/>
      <c r="F684" s="14"/>
      <c r="G684" s="14"/>
      <c r="H684" s="14"/>
      <c r="I684" s="14"/>
      <c r="J684" s="14"/>
      <c r="K684" s="14"/>
      <c r="L684" s="14"/>
      <c r="M684" s="14"/>
      <c r="N684" s="14"/>
      <c r="O684" s="14"/>
      <c r="P684" s="14"/>
      <c r="Q684" s="14"/>
      <c r="R684" s="14"/>
      <c r="S684" s="14"/>
      <c r="T684" s="14"/>
      <c r="U684" s="14"/>
      <c r="V684" s="14"/>
      <c r="W684" s="14"/>
      <c r="X684" s="14"/>
      <c r="Y684" s="14"/>
      <c r="Z684" s="14"/>
    </row>
    <row r="685" spans="1:26" ht="13" x14ac:dyDescent="0.15">
      <c r="A685" s="14"/>
      <c r="B685" s="14"/>
      <c r="C685" s="14"/>
      <c r="D685" s="14"/>
      <c r="E685" s="14"/>
      <c r="F685" s="14"/>
      <c r="G685" s="14"/>
      <c r="H685" s="14"/>
      <c r="I685" s="14"/>
      <c r="J685" s="14"/>
      <c r="K685" s="14"/>
      <c r="L685" s="14"/>
      <c r="M685" s="14"/>
      <c r="N685" s="14"/>
      <c r="O685" s="14"/>
      <c r="P685" s="14"/>
      <c r="Q685" s="14"/>
      <c r="R685" s="14"/>
      <c r="S685" s="14"/>
      <c r="T685" s="14"/>
      <c r="U685" s="14"/>
      <c r="V685" s="14"/>
      <c r="W685" s="14"/>
      <c r="X685" s="14"/>
      <c r="Y685" s="14"/>
      <c r="Z685" s="14"/>
    </row>
    <row r="686" spans="1:26" ht="13" x14ac:dyDescent="0.15">
      <c r="A686" s="14"/>
      <c r="B686" s="14"/>
      <c r="C686" s="14"/>
      <c r="D686" s="14"/>
      <c r="E686" s="14"/>
      <c r="F686" s="14"/>
      <c r="G686" s="14"/>
      <c r="H686" s="14"/>
      <c r="I686" s="14"/>
      <c r="J686" s="14"/>
      <c r="K686" s="14"/>
      <c r="L686" s="14"/>
      <c r="M686" s="14"/>
      <c r="N686" s="14"/>
      <c r="O686" s="14"/>
      <c r="P686" s="14"/>
      <c r="Q686" s="14"/>
      <c r="R686" s="14"/>
      <c r="S686" s="14"/>
      <c r="T686" s="14"/>
      <c r="U686" s="14"/>
      <c r="V686" s="14"/>
      <c r="W686" s="14"/>
      <c r="X686" s="14"/>
      <c r="Y686" s="14"/>
      <c r="Z686" s="14"/>
    </row>
    <row r="687" spans="1:26" ht="13" x14ac:dyDescent="0.15">
      <c r="A687" s="14"/>
      <c r="B687" s="14"/>
      <c r="C687" s="14"/>
      <c r="D687" s="14"/>
      <c r="E687" s="14"/>
      <c r="F687" s="14"/>
      <c r="G687" s="14"/>
      <c r="H687" s="14"/>
      <c r="I687" s="14"/>
      <c r="J687" s="14"/>
      <c r="K687" s="14"/>
      <c r="L687" s="14"/>
      <c r="M687" s="14"/>
      <c r="N687" s="14"/>
      <c r="O687" s="14"/>
      <c r="P687" s="14"/>
      <c r="Q687" s="14"/>
      <c r="R687" s="14"/>
      <c r="S687" s="14"/>
      <c r="T687" s="14"/>
      <c r="U687" s="14"/>
      <c r="V687" s="14"/>
      <c r="W687" s="14"/>
      <c r="X687" s="14"/>
      <c r="Y687" s="14"/>
      <c r="Z687" s="14"/>
    </row>
    <row r="688" spans="1:26" ht="13" x14ac:dyDescent="0.15">
      <c r="A688" s="14"/>
      <c r="B688" s="14"/>
      <c r="C688" s="14"/>
      <c r="D688" s="14"/>
      <c r="E688" s="14"/>
      <c r="F688" s="14"/>
      <c r="G688" s="14"/>
      <c r="H688" s="14"/>
      <c r="I688" s="14"/>
      <c r="J688" s="14"/>
      <c r="K688" s="14"/>
      <c r="L688" s="14"/>
      <c r="M688" s="14"/>
      <c r="N688" s="14"/>
      <c r="O688" s="14"/>
      <c r="P688" s="14"/>
      <c r="Q688" s="14"/>
      <c r="R688" s="14"/>
      <c r="S688" s="14"/>
      <c r="T688" s="14"/>
      <c r="U688" s="14"/>
      <c r="V688" s="14"/>
      <c r="W688" s="14"/>
      <c r="X688" s="14"/>
      <c r="Y688" s="14"/>
      <c r="Z688" s="14"/>
    </row>
    <row r="689" spans="1:26" ht="13" x14ac:dyDescent="0.15">
      <c r="A689" s="14"/>
      <c r="B689" s="14"/>
      <c r="C689" s="14"/>
      <c r="D689" s="14"/>
      <c r="E689" s="14"/>
      <c r="F689" s="14"/>
      <c r="G689" s="14"/>
      <c r="H689" s="14"/>
      <c r="I689" s="14"/>
      <c r="J689" s="14"/>
      <c r="K689" s="14"/>
      <c r="L689" s="14"/>
      <c r="M689" s="14"/>
      <c r="N689" s="14"/>
      <c r="O689" s="14"/>
      <c r="P689" s="14"/>
      <c r="Q689" s="14"/>
      <c r="R689" s="14"/>
      <c r="S689" s="14"/>
      <c r="T689" s="14"/>
      <c r="U689" s="14"/>
      <c r="V689" s="14"/>
      <c r="W689" s="14"/>
      <c r="X689" s="14"/>
      <c r="Y689" s="14"/>
      <c r="Z689" s="14"/>
    </row>
    <row r="690" spans="1:26" ht="13" x14ac:dyDescent="0.15">
      <c r="A690" s="14"/>
      <c r="B690" s="14"/>
      <c r="C690" s="14"/>
      <c r="D690" s="14"/>
      <c r="E690" s="14"/>
      <c r="F690" s="14"/>
      <c r="G690" s="14"/>
      <c r="H690" s="14"/>
      <c r="I690" s="14"/>
      <c r="J690" s="14"/>
      <c r="K690" s="14"/>
      <c r="L690" s="14"/>
      <c r="M690" s="14"/>
      <c r="N690" s="14"/>
      <c r="O690" s="14"/>
      <c r="P690" s="14"/>
      <c r="Q690" s="14"/>
      <c r="R690" s="14"/>
      <c r="S690" s="14"/>
      <c r="T690" s="14"/>
      <c r="U690" s="14"/>
      <c r="V690" s="14"/>
      <c r="W690" s="14"/>
      <c r="X690" s="14"/>
      <c r="Y690" s="14"/>
      <c r="Z690" s="14"/>
    </row>
    <row r="691" spans="1:26" ht="13" x14ac:dyDescent="0.15">
      <c r="A691" s="14"/>
      <c r="B691" s="14"/>
      <c r="C691" s="14"/>
      <c r="D691" s="14"/>
      <c r="E691" s="14"/>
      <c r="F691" s="14"/>
      <c r="G691" s="14"/>
      <c r="H691" s="14"/>
      <c r="I691" s="14"/>
      <c r="J691" s="14"/>
      <c r="K691" s="14"/>
      <c r="L691" s="14"/>
      <c r="M691" s="14"/>
      <c r="N691" s="14"/>
      <c r="O691" s="14"/>
      <c r="P691" s="14"/>
      <c r="Q691" s="14"/>
      <c r="R691" s="14"/>
      <c r="S691" s="14"/>
      <c r="T691" s="14"/>
      <c r="U691" s="14"/>
      <c r="V691" s="14"/>
      <c r="W691" s="14"/>
      <c r="X691" s="14"/>
      <c r="Y691" s="14"/>
      <c r="Z691" s="14"/>
    </row>
    <row r="692" spans="1:26" ht="13" x14ac:dyDescent="0.15">
      <c r="A692" s="14"/>
      <c r="B692" s="14"/>
      <c r="C692" s="14"/>
      <c r="D692" s="14"/>
      <c r="E692" s="14"/>
      <c r="F692" s="14"/>
      <c r="G692" s="14"/>
      <c r="H692" s="14"/>
      <c r="I692" s="14"/>
      <c r="J692" s="14"/>
      <c r="K692" s="14"/>
      <c r="L692" s="14"/>
      <c r="M692" s="14"/>
      <c r="N692" s="14"/>
      <c r="O692" s="14"/>
      <c r="P692" s="14"/>
      <c r="Q692" s="14"/>
      <c r="R692" s="14"/>
      <c r="S692" s="14"/>
      <c r="T692" s="14"/>
      <c r="U692" s="14"/>
      <c r="V692" s="14"/>
      <c r="W692" s="14"/>
      <c r="X692" s="14"/>
      <c r="Y692" s="14"/>
      <c r="Z692" s="14"/>
    </row>
    <row r="693" spans="1:26" ht="13" x14ac:dyDescent="0.15">
      <c r="A693" s="14"/>
      <c r="B693" s="14"/>
      <c r="C693" s="14"/>
      <c r="D693" s="14"/>
      <c r="E693" s="14"/>
      <c r="F693" s="14"/>
      <c r="G693" s="14"/>
      <c r="H693" s="14"/>
      <c r="I693" s="14"/>
      <c r="J693" s="14"/>
      <c r="K693" s="14"/>
      <c r="L693" s="14"/>
      <c r="M693" s="14"/>
      <c r="N693" s="14"/>
      <c r="O693" s="14"/>
      <c r="P693" s="14"/>
      <c r="Q693" s="14"/>
      <c r="R693" s="14"/>
      <c r="S693" s="14"/>
      <c r="T693" s="14"/>
      <c r="U693" s="14"/>
      <c r="V693" s="14"/>
      <c r="W693" s="14"/>
      <c r="X693" s="14"/>
      <c r="Y693" s="14"/>
      <c r="Z693" s="14"/>
    </row>
    <row r="694" spans="1:26" ht="13" x14ac:dyDescent="0.15">
      <c r="A694" s="14"/>
      <c r="B694" s="14"/>
      <c r="C694" s="14"/>
      <c r="D694" s="14"/>
      <c r="E694" s="14"/>
      <c r="F694" s="14"/>
      <c r="G694" s="14"/>
      <c r="H694" s="14"/>
      <c r="I694" s="14"/>
      <c r="J694" s="14"/>
      <c r="K694" s="14"/>
      <c r="L694" s="14"/>
      <c r="M694" s="14"/>
      <c r="N694" s="14"/>
      <c r="O694" s="14"/>
      <c r="P694" s="14"/>
      <c r="Q694" s="14"/>
      <c r="R694" s="14"/>
      <c r="S694" s="14"/>
      <c r="T694" s="14"/>
      <c r="U694" s="14"/>
      <c r="V694" s="14"/>
      <c r="W694" s="14"/>
      <c r="X694" s="14"/>
      <c r="Y694" s="14"/>
      <c r="Z694" s="14"/>
    </row>
    <row r="695" spans="1:26" ht="13" x14ac:dyDescent="0.15">
      <c r="A695" s="14"/>
      <c r="B695" s="14"/>
      <c r="C695" s="14"/>
      <c r="D695" s="14"/>
      <c r="E695" s="14"/>
      <c r="F695" s="14"/>
      <c r="G695" s="14"/>
      <c r="H695" s="14"/>
      <c r="I695" s="14"/>
      <c r="J695" s="14"/>
      <c r="K695" s="14"/>
      <c r="L695" s="14"/>
      <c r="M695" s="14"/>
      <c r="N695" s="14"/>
      <c r="O695" s="14"/>
      <c r="P695" s="14"/>
      <c r="Q695" s="14"/>
      <c r="R695" s="14"/>
      <c r="S695" s="14"/>
      <c r="T695" s="14"/>
      <c r="U695" s="14"/>
      <c r="V695" s="14"/>
      <c r="W695" s="14"/>
      <c r="X695" s="14"/>
      <c r="Y695" s="14"/>
      <c r="Z695" s="14"/>
    </row>
    <row r="696" spans="1:26" ht="13" x14ac:dyDescent="0.15">
      <c r="A696" s="14"/>
      <c r="B696" s="14"/>
      <c r="C696" s="14"/>
      <c r="D696" s="14"/>
      <c r="E696" s="14"/>
      <c r="F696" s="14"/>
      <c r="G696" s="14"/>
      <c r="H696" s="14"/>
      <c r="I696" s="14"/>
      <c r="J696" s="14"/>
      <c r="K696" s="14"/>
      <c r="L696" s="14"/>
      <c r="M696" s="14"/>
      <c r="N696" s="14"/>
      <c r="O696" s="14"/>
      <c r="P696" s="14"/>
      <c r="Q696" s="14"/>
      <c r="R696" s="14"/>
      <c r="S696" s="14"/>
      <c r="T696" s="14"/>
      <c r="U696" s="14"/>
      <c r="V696" s="14"/>
      <c r="W696" s="14"/>
      <c r="X696" s="14"/>
      <c r="Y696" s="14"/>
      <c r="Z696" s="14"/>
    </row>
    <row r="697" spans="1:26" ht="13" x14ac:dyDescent="0.15">
      <c r="A697" s="14"/>
      <c r="B697" s="14"/>
      <c r="C697" s="14"/>
      <c r="D697" s="14"/>
      <c r="E697" s="14"/>
      <c r="F697" s="14"/>
      <c r="G697" s="14"/>
      <c r="H697" s="14"/>
      <c r="I697" s="14"/>
      <c r="J697" s="14"/>
      <c r="K697" s="14"/>
      <c r="L697" s="14"/>
      <c r="M697" s="14"/>
      <c r="N697" s="14"/>
      <c r="O697" s="14"/>
      <c r="P697" s="14"/>
      <c r="Q697" s="14"/>
      <c r="R697" s="14"/>
      <c r="S697" s="14"/>
      <c r="T697" s="14"/>
      <c r="U697" s="14"/>
      <c r="V697" s="14"/>
      <c r="W697" s="14"/>
      <c r="X697" s="14"/>
      <c r="Y697" s="14"/>
      <c r="Z697" s="14"/>
    </row>
    <row r="698" spans="1:26" ht="13" x14ac:dyDescent="0.15">
      <c r="A698" s="14"/>
      <c r="B698" s="14"/>
      <c r="C698" s="14"/>
      <c r="D698" s="14"/>
      <c r="E698" s="14"/>
      <c r="F698" s="14"/>
      <c r="G698" s="14"/>
      <c r="H698" s="14"/>
      <c r="I698" s="14"/>
      <c r="J698" s="14"/>
      <c r="K698" s="14"/>
      <c r="L698" s="14"/>
      <c r="M698" s="14"/>
      <c r="N698" s="14"/>
      <c r="O698" s="14"/>
      <c r="P698" s="14"/>
      <c r="Q698" s="14"/>
      <c r="R698" s="14"/>
      <c r="S698" s="14"/>
      <c r="T698" s="14"/>
      <c r="U698" s="14"/>
      <c r="V698" s="14"/>
      <c r="W698" s="14"/>
      <c r="X698" s="14"/>
      <c r="Y698" s="14"/>
      <c r="Z698" s="14"/>
    </row>
    <row r="699" spans="1:26" ht="13" x14ac:dyDescent="0.15">
      <c r="A699" s="14"/>
      <c r="B699" s="14"/>
      <c r="C699" s="14"/>
      <c r="D699" s="14"/>
      <c r="E699" s="14"/>
      <c r="F699" s="14"/>
      <c r="G699" s="14"/>
      <c r="H699" s="14"/>
      <c r="I699" s="14"/>
      <c r="J699" s="14"/>
      <c r="K699" s="14"/>
      <c r="L699" s="14"/>
      <c r="M699" s="14"/>
      <c r="N699" s="14"/>
      <c r="O699" s="14"/>
      <c r="P699" s="14"/>
      <c r="Q699" s="14"/>
      <c r="R699" s="14"/>
      <c r="S699" s="14"/>
      <c r="T699" s="14"/>
      <c r="U699" s="14"/>
      <c r="V699" s="14"/>
      <c r="W699" s="14"/>
      <c r="X699" s="14"/>
      <c r="Y699" s="14"/>
      <c r="Z699" s="14"/>
    </row>
    <row r="700" spans="1:26" ht="13" x14ac:dyDescent="0.15">
      <c r="A700" s="14"/>
      <c r="B700" s="14"/>
      <c r="C700" s="14"/>
      <c r="D700" s="14"/>
      <c r="E700" s="14"/>
      <c r="F700" s="14"/>
      <c r="G700" s="14"/>
      <c r="H700" s="14"/>
      <c r="I700" s="14"/>
      <c r="J700" s="14"/>
      <c r="K700" s="14"/>
      <c r="L700" s="14"/>
      <c r="M700" s="14"/>
      <c r="N700" s="14"/>
      <c r="O700" s="14"/>
      <c r="P700" s="14"/>
      <c r="Q700" s="14"/>
      <c r="R700" s="14"/>
      <c r="S700" s="14"/>
      <c r="T700" s="14"/>
      <c r="U700" s="14"/>
      <c r="V700" s="14"/>
      <c r="W700" s="14"/>
      <c r="X700" s="14"/>
      <c r="Y700" s="14"/>
      <c r="Z700" s="14"/>
    </row>
    <row r="701" spans="1:26" ht="13" x14ac:dyDescent="0.15">
      <c r="A701" s="14"/>
      <c r="B701" s="14"/>
      <c r="C701" s="14"/>
      <c r="D701" s="14"/>
      <c r="E701" s="14"/>
      <c r="F701" s="14"/>
      <c r="G701" s="14"/>
      <c r="H701" s="14"/>
      <c r="I701" s="14"/>
      <c r="J701" s="14"/>
      <c r="K701" s="14"/>
      <c r="L701" s="14"/>
      <c r="M701" s="14"/>
      <c r="N701" s="14"/>
      <c r="O701" s="14"/>
      <c r="P701" s="14"/>
      <c r="Q701" s="14"/>
      <c r="R701" s="14"/>
      <c r="S701" s="14"/>
      <c r="T701" s="14"/>
      <c r="U701" s="14"/>
      <c r="V701" s="14"/>
      <c r="W701" s="14"/>
      <c r="X701" s="14"/>
      <c r="Y701" s="14"/>
      <c r="Z701" s="14"/>
    </row>
    <row r="702" spans="1:26" ht="13" x14ac:dyDescent="0.15">
      <c r="A702" s="14"/>
      <c r="B702" s="14"/>
      <c r="C702" s="14"/>
      <c r="D702" s="14"/>
      <c r="E702" s="14"/>
      <c r="F702" s="14"/>
      <c r="G702" s="14"/>
      <c r="H702" s="14"/>
      <c r="I702" s="14"/>
      <c r="J702" s="14"/>
      <c r="K702" s="14"/>
      <c r="L702" s="14"/>
      <c r="M702" s="14"/>
      <c r="N702" s="14"/>
      <c r="O702" s="14"/>
      <c r="P702" s="14"/>
      <c r="Q702" s="14"/>
      <c r="R702" s="14"/>
      <c r="S702" s="14"/>
      <c r="T702" s="14"/>
      <c r="U702" s="14"/>
      <c r="V702" s="14"/>
      <c r="W702" s="14"/>
      <c r="X702" s="14"/>
      <c r="Y702" s="14"/>
      <c r="Z702" s="14"/>
    </row>
    <row r="703" spans="1:26" ht="13" x14ac:dyDescent="0.15">
      <c r="A703" s="14"/>
      <c r="B703" s="14"/>
      <c r="C703" s="14"/>
      <c r="D703" s="14"/>
      <c r="E703" s="14"/>
      <c r="F703" s="14"/>
      <c r="G703" s="14"/>
      <c r="H703" s="14"/>
      <c r="I703" s="14"/>
      <c r="J703" s="14"/>
      <c r="K703" s="14"/>
      <c r="L703" s="14"/>
      <c r="M703" s="14"/>
      <c r="N703" s="14"/>
      <c r="O703" s="14"/>
      <c r="P703" s="14"/>
      <c r="Q703" s="14"/>
      <c r="R703" s="14"/>
      <c r="S703" s="14"/>
      <c r="T703" s="14"/>
      <c r="U703" s="14"/>
      <c r="V703" s="14"/>
      <c r="W703" s="14"/>
      <c r="X703" s="14"/>
      <c r="Y703" s="14"/>
      <c r="Z703" s="14"/>
    </row>
    <row r="704" spans="1:26" ht="13" x14ac:dyDescent="0.15">
      <c r="A704" s="14"/>
      <c r="B704" s="14"/>
      <c r="C704" s="14"/>
      <c r="D704" s="14"/>
      <c r="E704" s="14"/>
      <c r="F704" s="14"/>
      <c r="G704" s="14"/>
      <c r="H704" s="14"/>
      <c r="I704" s="14"/>
      <c r="J704" s="14"/>
      <c r="K704" s="14"/>
      <c r="L704" s="14"/>
      <c r="M704" s="14"/>
      <c r="N704" s="14"/>
      <c r="O704" s="14"/>
      <c r="P704" s="14"/>
      <c r="Q704" s="14"/>
      <c r="R704" s="14"/>
      <c r="S704" s="14"/>
      <c r="T704" s="14"/>
      <c r="U704" s="14"/>
      <c r="V704" s="14"/>
      <c r="W704" s="14"/>
      <c r="X704" s="14"/>
      <c r="Y704" s="14"/>
      <c r="Z704" s="14"/>
    </row>
    <row r="705" spans="1:26" ht="13" x14ac:dyDescent="0.15">
      <c r="A705" s="14"/>
      <c r="B705" s="14"/>
      <c r="C705" s="14"/>
      <c r="D705" s="14"/>
      <c r="E705" s="14"/>
      <c r="F705" s="14"/>
      <c r="G705" s="14"/>
      <c r="H705" s="14"/>
      <c r="I705" s="14"/>
      <c r="J705" s="14"/>
      <c r="K705" s="14"/>
      <c r="L705" s="14"/>
      <c r="M705" s="14"/>
      <c r="N705" s="14"/>
      <c r="O705" s="14"/>
      <c r="P705" s="14"/>
      <c r="Q705" s="14"/>
      <c r="R705" s="14"/>
      <c r="S705" s="14"/>
      <c r="T705" s="14"/>
      <c r="U705" s="14"/>
      <c r="V705" s="14"/>
      <c r="W705" s="14"/>
      <c r="X705" s="14"/>
      <c r="Y705" s="14"/>
      <c r="Z705" s="14"/>
    </row>
    <row r="706" spans="1:26" ht="13" x14ac:dyDescent="0.15">
      <c r="A706" s="14"/>
      <c r="B706" s="14"/>
      <c r="C706" s="14"/>
      <c r="D706" s="14"/>
      <c r="E706" s="14"/>
      <c r="F706" s="14"/>
      <c r="G706" s="14"/>
      <c r="H706" s="14"/>
      <c r="I706" s="14"/>
      <c r="J706" s="14"/>
      <c r="K706" s="14"/>
      <c r="L706" s="14"/>
      <c r="M706" s="14"/>
      <c r="N706" s="14"/>
      <c r="O706" s="14"/>
      <c r="P706" s="14"/>
      <c r="Q706" s="14"/>
      <c r="R706" s="14"/>
      <c r="S706" s="14"/>
      <c r="T706" s="14"/>
      <c r="U706" s="14"/>
      <c r="V706" s="14"/>
      <c r="W706" s="14"/>
      <c r="X706" s="14"/>
      <c r="Y706" s="14"/>
      <c r="Z706" s="14"/>
    </row>
    <row r="707" spans="1:26" ht="13" x14ac:dyDescent="0.15">
      <c r="A707" s="14"/>
      <c r="B707" s="14"/>
      <c r="C707" s="14"/>
      <c r="D707" s="14"/>
      <c r="E707" s="14"/>
      <c r="F707" s="14"/>
      <c r="G707" s="14"/>
      <c r="H707" s="14"/>
      <c r="I707" s="14"/>
      <c r="J707" s="14"/>
      <c r="K707" s="14"/>
      <c r="L707" s="14"/>
      <c r="M707" s="14"/>
      <c r="N707" s="14"/>
      <c r="O707" s="14"/>
      <c r="P707" s="14"/>
      <c r="Q707" s="14"/>
      <c r="R707" s="14"/>
      <c r="S707" s="14"/>
      <c r="T707" s="14"/>
      <c r="U707" s="14"/>
      <c r="V707" s="14"/>
      <c r="W707" s="14"/>
      <c r="X707" s="14"/>
      <c r="Y707" s="14"/>
      <c r="Z707" s="14"/>
    </row>
    <row r="708" spans="1:26" ht="13" x14ac:dyDescent="0.15">
      <c r="A708" s="14"/>
      <c r="B708" s="14"/>
      <c r="C708" s="14"/>
      <c r="D708" s="14"/>
      <c r="E708" s="14"/>
      <c r="F708" s="14"/>
      <c r="G708" s="14"/>
      <c r="H708" s="14"/>
      <c r="I708" s="14"/>
      <c r="J708" s="14"/>
      <c r="K708" s="14"/>
      <c r="L708" s="14"/>
      <c r="M708" s="14"/>
      <c r="N708" s="14"/>
      <c r="O708" s="14"/>
      <c r="P708" s="14"/>
      <c r="Q708" s="14"/>
      <c r="R708" s="14"/>
      <c r="S708" s="14"/>
      <c r="T708" s="14"/>
      <c r="U708" s="14"/>
      <c r="V708" s="14"/>
      <c r="W708" s="14"/>
      <c r="X708" s="14"/>
      <c r="Y708" s="14"/>
      <c r="Z708" s="14"/>
    </row>
    <row r="709" spans="1:26" ht="13" x14ac:dyDescent="0.15">
      <c r="A709" s="14"/>
      <c r="B709" s="14"/>
      <c r="C709" s="14"/>
      <c r="D709" s="14"/>
      <c r="E709" s="14"/>
      <c r="F709" s="14"/>
      <c r="G709" s="14"/>
      <c r="H709" s="14"/>
      <c r="I709" s="14"/>
      <c r="J709" s="14"/>
      <c r="K709" s="14"/>
      <c r="L709" s="14"/>
      <c r="M709" s="14"/>
      <c r="N709" s="14"/>
      <c r="O709" s="14"/>
      <c r="P709" s="14"/>
      <c r="Q709" s="14"/>
      <c r="R709" s="14"/>
      <c r="S709" s="14"/>
      <c r="T709" s="14"/>
      <c r="U709" s="14"/>
      <c r="V709" s="14"/>
      <c r="W709" s="14"/>
      <c r="X709" s="14"/>
      <c r="Y709" s="14"/>
      <c r="Z709" s="14"/>
    </row>
    <row r="710" spans="1:26" ht="13" x14ac:dyDescent="0.15">
      <c r="A710" s="14"/>
      <c r="B710" s="14"/>
      <c r="C710" s="14"/>
      <c r="D710" s="14"/>
      <c r="E710" s="14"/>
      <c r="F710" s="14"/>
      <c r="G710" s="14"/>
      <c r="H710" s="14"/>
      <c r="I710" s="14"/>
      <c r="J710" s="14"/>
      <c r="K710" s="14"/>
      <c r="L710" s="14"/>
      <c r="M710" s="14"/>
      <c r="N710" s="14"/>
      <c r="O710" s="14"/>
      <c r="P710" s="14"/>
      <c r="Q710" s="14"/>
      <c r="R710" s="14"/>
      <c r="S710" s="14"/>
      <c r="T710" s="14"/>
      <c r="U710" s="14"/>
      <c r="V710" s="14"/>
      <c r="W710" s="14"/>
      <c r="X710" s="14"/>
      <c r="Y710" s="14"/>
      <c r="Z710" s="14"/>
    </row>
    <row r="711" spans="1:26" ht="13" x14ac:dyDescent="0.15">
      <c r="A711" s="14"/>
      <c r="B711" s="14"/>
      <c r="C711" s="14"/>
      <c r="D711" s="14"/>
      <c r="E711" s="14"/>
      <c r="F711" s="14"/>
      <c r="G711" s="14"/>
      <c r="H711" s="14"/>
      <c r="I711" s="14"/>
      <c r="J711" s="14"/>
      <c r="K711" s="14"/>
      <c r="L711" s="14"/>
      <c r="M711" s="14"/>
      <c r="N711" s="14"/>
      <c r="O711" s="14"/>
      <c r="P711" s="14"/>
      <c r="Q711" s="14"/>
      <c r="R711" s="14"/>
      <c r="S711" s="14"/>
      <c r="T711" s="14"/>
      <c r="U711" s="14"/>
      <c r="V711" s="14"/>
      <c r="W711" s="14"/>
      <c r="X711" s="14"/>
      <c r="Y711" s="14"/>
      <c r="Z711" s="14"/>
    </row>
    <row r="712" spans="1:26" ht="13" x14ac:dyDescent="0.15">
      <c r="A712" s="14"/>
      <c r="B712" s="14"/>
      <c r="C712" s="14"/>
      <c r="D712" s="14"/>
      <c r="E712" s="14"/>
      <c r="F712" s="14"/>
      <c r="G712" s="14"/>
      <c r="H712" s="14"/>
      <c r="I712" s="14"/>
      <c r="J712" s="14"/>
      <c r="K712" s="14"/>
      <c r="L712" s="14"/>
      <c r="M712" s="14"/>
      <c r="N712" s="14"/>
      <c r="O712" s="14"/>
      <c r="P712" s="14"/>
      <c r="Q712" s="14"/>
      <c r="R712" s="14"/>
      <c r="S712" s="14"/>
      <c r="T712" s="14"/>
      <c r="U712" s="14"/>
      <c r="V712" s="14"/>
      <c r="W712" s="14"/>
      <c r="X712" s="14"/>
      <c r="Y712" s="14"/>
      <c r="Z712" s="14"/>
    </row>
    <row r="713" spans="1:26" ht="13" x14ac:dyDescent="0.15">
      <c r="A713" s="14"/>
      <c r="B713" s="14"/>
      <c r="C713" s="14"/>
      <c r="D713" s="14"/>
      <c r="E713" s="14"/>
      <c r="F713" s="14"/>
      <c r="G713" s="14"/>
      <c r="H713" s="14"/>
      <c r="I713" s="14"/>
      <c r="J713" s="14"/>
      <c r="K713" s="14"/>
      <c r="L713" s="14"/>
      <c r="M713" s="14"/>
      <c r="N713" s="14"/>
      <c r="O713" s="14"/>
      <c r="P713" s="14"/>
      <c r="Q713" s="14"/>
      <c r="R713" s="14"/>
      <c r="S713" s="14"/>
      <c r="T713" s="14"/>
      <c r="U713" s="14"/>
      <c r="V713" s="14"/>
      <c r="W713" s="14"/>
      <c r="X713" s="14"/>
      <c r="Y713" s="14"/>
      <c r="Z713" s="14"/>
    </row>
    <row r="714" spans="1:26" ht="13" x14ac:dyDescent="0.15">
      <c r="A714" s="14"/>
      <c r="B714" s="14"/>
      <c r="C714" s="14"/>
      <c r="D714" s="14"/>
      <c r="E714" s="14"/>
      <c r="F714" s="14"/>
      <c r="G714" s="14"/>
      <c r="H714" s="14"/>
      <c r="I714" s="14"/>
      <c r="J714" s="14"/>
      <c r="K714" s="14"/>
      <c r="L714" s="14"/>
      <c r="M714" s="14"/>
      <c r="N714" s="14"/>
      <c r="O714" s="14"/>
      <c r="P714" s="14"/>
      <c r="Q714" s="14"/>
      <c r="R714" s="14"/>
      <c r="S714" s="14"/>
      <c r="T714" s="14"/>
      <c r="U714" s="14"/>
      <c r="V714" s="14"/>
      <c r="W714" s="14"/>
      <c r="X714" s="14"/>
      <c r="Y714" s="14"/>
      <c r="Z714" s="14"/>
    </row>
    <row r="715" spans="1:26" ht="13" x14ac:dyDescent="0.15">
      <c r="A715" s="14"/>
      <c r="B715" s="14"/>
      <c r="C715" s="14"/>
      <c r="D715" s="14"/>
      <c r="E715" s="14"/>
      <c r="F715" s="14"/>
      <c r="G715" s="14"/>
      <c r="H715" s="14"/>
      <c r="I715" s="14"/>
      <c r="J715" s="14"/>
      <c r="K715" s="14"/>
      <c r="L715" s="14"/>
      <c r="M715" s="14"/>
      <c r="N715" s="14"/>
      <c r="O715" s="14"/>
      <c r="P715" s="14"/>
      <c r="Q715" s="14"/>
      <c r="R715" s="14"/>
      <c r="S715" s="14"/>
      <c r="T715" s="14"/>
      <c r="U715" s="14"/>
      <c r="V715" s="14"/>
      <c r="W715" s="14"/>
      <c r="X715" s="14"/>
      <c r="Y715" s="14"/>
      <c r="Z715" s="14"/>
    </row>
    <row r="716" spans="1:26" ht="13" x14ac:dyDescent="0.15">
      <c r="A716" s="14"/>
      <c r="B716" s="14"/>
      <c r="C716" s="14"/>
      <c r="D716" s="14"/>
      <c r="E716" s="14"/>
      <c r="F716" s="14"/>
      <c r="G716" s="14"/>
      <c r="H716" s="14"/>
      <c r="I716" s="14"/>
      <c r="J716" s="14"/>
      <c r="K716" s="14"/>
      <c r="L716" s="14"/>
      <c r="M716" s="14"/>
      <c r="N716" s="14"/>
      <c r="O716" s="14"/>
      <c r="P716" s="14"/>
      <c r="Q716" s="14"/>
      <c r="R716" s="14"/>
      <c r="S716" s="14"/>
      <c r="T716" s="14"/>
      <c r="U716" s="14"/>
      <c r="V716" s="14"/>
      <c r="W716" s="14"/>
      <c r="X716" s="14"/>
      <c r="Y716" s="14"/>
      <c r="Z716" s="14"/>
    </row>
    <row r="717" spans="1:26" ht="13" x14ac:dyDescent="0.15">
      <c r="A717" s="14"/>
      <c r="B717" s="14"/>
      <c r="C717" s="14"/>
      <c r="D717" s="14"/>
      <c r="E717" s="14"/>
      <c r="F717" s="14"/>
      <c r="G717" s="14"/>
      <c r="H717" s="14"/>
      <c r="I717" s="14"/>
      <c r="J717" s="14"/>
      <c r="K717" s="14"/>
      <c r="L717" s="14"/>
      <c r="M717" s="14"/>
      <c r="N717" s="14"/>
      <c r="O717" s="14"/>
      <c r="P717" s="14"/>
      <c r="Q717" s="14"/>
      <c r="R717" s="14"/>
      <c r="S717" s="14"/>
      <c r="T717" s="14"/>
      <c r="U717" s="14"/>
      <c r="V717" s="14"/>
      <c r="W717" s="14"/>
      <c r="X717" s="14"/>
      <c r="Y717" s="14"/>
      <c r="Z717" s="14"/>
    </row>
    <row r="718" spans="1:26" ht="13" x14ac:dyDescent="0.15">
      <c r="A718" s="14"/>
      <c r="B718" s="14"/>
      <c r="C718" s="14"/>
      <c r="D718" s="14"/>
      <c r="E718" s="14"/>
      <c r="F718" s="14"/>
      <c r="G718" s="14"/>
      <c r="H718" s="14"/>
      <c r="I718" s="14"/>
      <c r="J718" s="14"/>
      <c r="K718" s="14"/>
      <c r="L718" s="14"/>
      <c r="M718" s="14"/>
      <c r="N718" s="14"/>
      <c r="O718" s="14"/>
      <c r="P718" s="14"/>
      <c r="Q718" s="14"/>
      <c r="R718" s="14"/>
      <c r="S718" s="14"/>
      <c r="T718" s="14"/>
      <c r="U718" s="14"/>
      <c r="V718" s="14"/>
      <c r="W718" s="14"/>
      <c r="X718" s="14"/>
      <c r="Y718" s="14"/>
      <c r="Z718" s="14"/>
    </row>
    <row r="719" spans="1:26" ht="13" x14ac:dyDescent="0.15">
      <c r="A719" s="14"/>
      <c r="B719" s="14"/>
      <c r="C719" s="14"/>
      <c r="D719" s="14"/>
      <c r="E719" s="14"/>
      <c r="F719" s="14"/>
      <c r="G719" s="14"/>
      <c r="H719" s="14"/>
      <c r="I719" s="14"/>
      <c r="J719" s="14"/>
      <c r="K719" s="14"/>
      <c r="L719" s="14"/>
      <c r="M719" s="14"/>
      <c r="N719" s="14"/>
      <c r="O719" s="14"/>
      <c r="P719" s="14"/>
      <c r="Q719" s="14"/>
      <c r="R719" s="14"/>
      <c r="S719" s="14"/>
      <c r="T719" s="14"/>
      <c r="U719" s="14"/>
      <c r="V719" s="14"/>
      <c r="W719" s="14"/>
      <c r="X719" s="14"/>
      <c r="Y719" s="14"/>
      <c r="Z719" s="14"/>
    </row>
    <row r="720" spans="1:26" ht="13" x14ac:dyDescent="0.15">
      <c r="A720" s="14"/>
      <c r="B720" s="14"/>
      <c r="C720" s="14"/>
      <c r="D720" s="14"/>
      <c r="E720" s="14"/>
      <c r="F720" s="14"/>
      <c r="G720" s="14"/>
      <c r="H720" s="14"/>
      <c r="I720" s="14"/>
      <c r="J720" s="14"/>
      <c r="K720" s="14"/>
      <c r="L720" s="14"/>
      <c r="M720" s="14"/>
      <c r="N720" s="14"/>
      <c r="O720" s="14"/>
      <c r="P720" s="14"/>
      <c r="Q720" s="14"/>
      <c r="R720" s="14"/>
      <c r="S720" s="14"/>
      <c r="T720" s="14"/>
      <c r="U720" s="14"/>
      <c r="V720" s="14"/>
      <c r="W720" s="14"/>
      <c r="X720" s="14"/>
      <c r="Y720" s="14"/>
      <c r="Z720" s="14"/>
    </row>
    <row r="721" spans="1:26" ht="13" x14ac:dyDescent="0.15">
      <c r="A721" s="14"/>
      <c r="B721" s="14"/>
      <c r="C721" s="14"/>
      <c r="D721" s="14"/>
      <c r="E721" s="14"/>
      <c r="F721" s="14"/>
      <c r="G721" s="14"/>
      <c r="H721" s="14"/>
      <c r="I721" s="14"/>
      <c r="J721" s="14"/>
      <c r="K721" s="14"/>
      <c r="L721" s="14"/>
      <c r="M721" s="14"/>
      <c r="N721" s="14"/>
      <c r="O721" s="14"/>
      <c r="P721" s="14"/>
      <c r="Q721" s="14"/>
      <c r="R721" s="14"/>
      <c r="S721" s="14"/>
      <c r="T721" s="14"/>
      <c r="U721" s="14"/>
      <c r="V721" s="14"/>
      <c r="W721" s="14"/>
      <c r="X721" s="14"/>
      <c r="Y721" s="14"/>
      <c r="Z721" s="14"/>
    </row>
    <row r="722" spans="1:26" ht="13" x14ac:dyDescent="0.15">
      <c r="A722" s="14"/>
      <c r="B722" s="14"/>
      <c r="C722" s="14"/>
      <c r="D722" s="14"/>
      <c r="E722" s="14"/>
      <c r="F722" s="14"/>
      <c r="G722" s="14"/>
      <c r="H722" s="14"/>
      <c r="I722" s="14"/>
      <c r="J722" s="14"/>
      <c r="K722" s="14"/>
      <c r="L722" s="14"/>
      <c r="M722" s="14"/>
      <c r="N722" s="14"/>
      <c r="O722" s="14"/>
      <c r="P722" s="14"/>
      <c r="Q722" s="14"/>
      <c r="R722" s="14"/>
      <c r="S722" s="14"/>
      <c r="T722" s="14"/>
      <c r="U722" s="14"/>
      <c r="V722" s="14"/>
      <c r="W722" s="14"/>
      <c r="X722" s="14"/>
      <c r="Y722" s="14"/>
      <c r="Z722" s="14"/>
    </row>
    <row r="723" spans="1:26" ht="13" x14ac:dyDescent="0.15">
      <c r="A723" s="14"/>
      <c r="B723" s="14"/>
      <c r="C723" s="14"/>
      <c r="D723" s="14"/>
      <c r="E723" s="14"/>
      <c r="F723" s="14"/>
      <c r="G723" s="14"/>
      <c r="H723" s="14"/>
      <c r="I723" s="14"/>
      <c r="J723" s="14"/>
      <c r="K723" s="14"/>
      <c r="L723" s="14"/>
      <c r="M723" s="14"/>
      <c r="N723" s="14"/>
      <c r="O723" s="14"/>
      <c r="P723" s="14"/>
      <c r="Q723" s="14"/>
      <c r="R723" s="14"/>
      <c r="S723" s="14"/>
      <c r="T723" s="14"/>
      <c r="U723" s="14"/>
      <c r="V723" s="14"/>
      <c r="W723" s="14"/>
      <c r="X723" s="14"/>
      <c r="Y723" s="14"/>
      <c r="Z723" s="14"/>
    </row>
    <row r="724" spans="1:26" ht="13" x14ac:dyDescent="0.15">
      <c r="A724" s="14"/>
      <c r="B724" s="14"/>
      <c r="C724" s="14"/>
      <c r="D724" s="14"/>
      <c r="E724" s="14"/>
      <c r="F724" s="14"/>
      <c r="G724" s="14"/>
      <c r="H724" s="14"/>
      <c r="I724" s="14"/>
      <c r="J724" s="14"/>
      <c r="K724" s="14"/>
      <c r="L724" s="14"/>
      <c r="M724" s="14"/>
      <c r="N724" s="14"/>
      <c r="O724" s="14"/>
      <c r="P724" s="14"/>
      <c r="Q724" s="14"/>
      <c r="R724" s="14"/>
      <c r="S724" s="14"/>
      <c r="T724" s="14"/>
      <c r="U724" s="14"/>
      <c r="V724" s="14"/>
      <c r="W724" s="14"/>
      <c r="X724" s="14"/>
      <c r="Y724" s="14"/>
      <c r="Z724" s="14"/>
    </row>
    <row r="725" spans="1:26" ht="13" x14ac:dyDescent="0.15">
      <c r="A725" s="14"/>
      <c r="B725" s="14"/>
      <c r="C725" s="14"/>
      <c r="D725" s="14"/>
      <c r="E725" s="14"/>
      <c r="F725" s="14"/>
      <c r="G725" s="14"/>
      <c r="H725" s="14"/>
      <c r="I725" s="14"/>
      <c r="J725" s="14"/>
      <c r="K725" s="14"/>
      <c r="L725" s="14"/>
      <c r="M725" s="14"/>
      <c r="N725" s="14"/>
      <c r="O725" s="14"/>
      <c r="P725" s="14"/>
      <c r="Q725" s="14"/>
      <c r="R725" s="14"/>
      <c r="S725" s="14"/>
      <c r="T725" s="14"/>
      <c r="U725" s="14"/>
      <c r="V725" s="14"/>
      <c r="W725" s="14"/>
      <c r="X725" s="14"/>
      <c r="Y725" s="14"/>
      <c r="Z725" s="14"/>
    </row>
    <row r="726" spans="1:26" ht="13" x14ac:dyDescent="0.15">
      <c r="A726" s="14"/>
      <c r="B726" s="14"/>
      <c r="C726" s="14"/>
      <c r="D726" s="14"/>
      <c r="E726" s="14"/>
      <c r="F726" s="14"/>
      <c r="G726" s="14"/>
      <c r="H726" s="14"/>
      <c r="I726" s="14"/>
      <c r="J726" s="14"/>
      <c r="K726" s="14"/>
      <c r="L726" s="14"/>
      <c r="M726" s="14"/>
      <c r="N726" s="14"/>
      <c r="O726" s="14"/>
      <c r="P726" s="14"/>
      <c r="Q726" s="14"/>
      <c r="R726" s="14"/>
      <c r="S726" s="14"/>
      <c r="T726" s="14"/>
      <c r="U726" s="14"/>
      <c r="V726" s="14"/>
      <c r="W726" s="14"/>
      <c r="X726" s="14"/>
      <c r="Y726" s="14"/>
      <c r="Z726" s="14"/>
    </row>
    <row r="727" spans="1:26" ht="13" x14ac:dyDescent="0.15">
      <c r="A727" s="14"/>
      <c r="B727" s="14"/>
      <c r="C727" s="14"/>
      <c r="D727" s="14"/>
      <c r="E727" s="14"/>
      <c r="F727" s="14"/>
      <c r="G727" s="14"/>
      <c r="H727" s="14"/>
      <c r="I727" s="14"/>
      <c r="J727" s="14"/>
      <c r="K727" s="14"/>
      <c r="L727" s="14"/>
      <c r="M727" s="14"/>
      <c r="N727" s="14"/>
      <c r="O727" s="14"/>
      <c r="P727" s="14"/>
      <c r="Q727" s="14"/>
      <c r="R727" s="14"/>
      <c r="S727" s="14"/>
      <c r="T727" s="14"/>
      <c r="U727" s="14"/>
      <c r="V727" s="14"/>
      <c r="W727" s="14"/>
      <c r="X727" s="14"/>
      <c r="Y727" s="14"/>
      <c r="Z727" s="14"/>
    </row>
    <row r="728" spans="1:26" ht="13" x14ac:dyDescent="0.15">
      <c r="A728" s="14"/>
      <c r="B728" s="14"/>
      <c r="C728" s="14"/>
      <c r="D728" s="14"/>
      <c r="E728" s="14"/>
      <c r="F728" s="14"/>
      <c r="G728" s="14"/>
      <c r="H728" s="14"/>
      <c r="I728" s="14"/>
      <c r="J728" s="14"/>
      <c r="K728" s="14"/>
      <c r="L728" s="14"/>
      <c r="M728" s="14"/>
      <c r="N728" s="14"/>
      <c r="O728" s="14"/>
      <c r="P728" s="14"/>
      <c r="Q728" s="14"/>
      <c r="R728" s="14"/>
      <c r="S728" s="14"/>
      <c r="T728" s="14"/>
      <c r="U728" s="14"/>
      <c r="V728" s="14"/>
      <c r="W728" s="14"/>
      <c r="X728" s="14"/>
      <c r="Y728" s="14"/>
      <c r="Z728" s="14"/>
    </row>
    <row r="729" spans="1:26" ht="13" x14ac:dyDescent="0.15">
      <c r="A729" s="14"/>
      <c r="B729" s="14"/>
      <c r="C729" s="14"/>
      <c r="D729" s="14"/>
      <c r="E729" s="14"/>
      <c r="F729" s="14"/>
      <c r="G729" s="14"/>
      <c r="H729" s="14"/>
      <c r="I729" s="14"/>
      <c r="J729" s="14"/>
      <c r="K729" s="14"/>
      <c r="L729" s="14"/>
      <c r="M729" s="14"/>
      <c r="N729" s="14"/>
      <c r="O729" s="14"/>
      <c r="P729" s="14"/>
      <c r="Q729" s="14"/>
      <c r="R729" s="14"/>
      <c r="S729" s="14"/>
      <c r="T729" s="14"/>
      <c r="U729" s="14"/>
      <c r="V729" s="14"/>
      <c r="W729" s="14"/>
      <c r="X729" s="14"/>
      <c r="Y729" s="14"/>
      <c r="Z729" s="14"/>
    </row>
    <row r="730" spans="1:26" ht="13" x14ac:dyDescent="0.15">
      <c r="A730" s="14"/>
      <c r="B730" s="14"/>
      <c r="C730" s="14"/>
      <c r="D730" s="14"/>
      <c r="E730" s="14"/>
      <c r="F730" s="14"/>
      <c r="G730" s="14"/>
      <c r="H730" s="14"/>
      <c r="I730" s="14"/>
      <c r="J730" s="14"/>
      <c r="K730" s="14"/>
      <c r="L730" s="14"/>
      <c r="M730" s="14"/>
      <c r="N730" s="14"/>
      <c r="O730" s="14"/>
      <c r="P730" s="14"/>
      <c r="Q730" s="14"/>
      <c r="R730" s="14"/>
      <c r="S730" s="14"/>
      <c r="T730" s="14"/>
      <c r="U730" s="14"/>
      <c r="V730" s="14"/>
      <c r="W730" s="14"/>
      <c r="X730" s="14"/>
      <c r="Y730" s="14"/>
      <c r="Z730" s="14"/>
    </row>
    <row r="731" spans="1:26" ht="13" x14ac:dyDescent="0.15">
      <c r="A731" s="14"/>
      <c r="B731" s="14"/>
      <c r="C731" s="14"/>
      <c r="D731" s="14"/>
      <c r="E731" s="14"/>
      <c r="F731" s="14"/>
      <c r="G731" s="14"/>
      <c r="H731" s="14"/>
      <c r="I731" s="14"/>
      <c r="J731" s="14"/>
      <c r="K731" s="14"/>
      <c r="L731" s="14"/>
      <c r="M731" s="14"/>
      <c r="N731" s="14"/>
      <c r="O731" s="14"/>
      <c r="P731" s="14"/>
      <c r="Q731" s="14"/>
      <c r="R731" s="14"/>
      <c r="S731" s="14"/>
      <c r="T731" s="14"/>
      <c r="U731" s="14"/>
      <c r="V731" s="14"/>
      <c r="W731" s="14"/>
      <c r="X731" s="14"/>
      <c r="Y731" s="14"/>
      <c r="Z731" s="14"/>
    </row>
    <row r="732" spans="1:26" ht="13" x14ac:dyDescent="0.15">
      <c r="A732" s="14"/>
      <c r="B732" s="14"/>
      <c r="C732" s="14"/>
      <c r="D732" s="14"/>
      <c r="E732" s="14"/>
      <c r="F732" s="14"/>
      <c r="G732" s="14"/>
      <c r="H732" s="14"/>
      <c r="I732" s="14"/>
      <c r="J732" s="14"/>
      <c r="K732" s="14"/>
      <c r="L732" s="14"/>
      <c r="M732" s="14"/>
      <c r="N732" s="14"/>
      <c r="O732" s="14"/>
      <c r="P732" s="14"/>
      <c r="Q732" s="14"/>
      <c r="R732" s="14"/>
      <c r="S732" s="14"/>
      <c r="T732" s="14"/>
      <c r="U732" s="14"/>
      <c r="V732" s="14"/>
      <c r="W732" s="14"/>
      <c r="X732" s="14"/>
      <c r="Y732" s="14"/>
      <c r="Z732" s="14"/>
    </row>
    <row r="733" spans="1:26" ht="13" x14ac:dyDescent="0.15">
      <c r="A733" s="14"/>
      <c r="B733" s="14"/>
      <c r="C733" s="14"/>
      <c r="D733" s="14"/>
      <c r="E733" s="14"/>
      <c r="F733" s="14"/>
      <c r="G733" s="14"/>
      <c r="H733" s="14"/>
      <c r="I733" s="14"/>
      <c r="J733" s="14"/>
      <c r="K733" s="14"/>
      <c r="L733" s="14"/>
      <c r="M733" s="14"/>
      <c r="N733" s="14"/>
      <c r="O733" s="14"/>
      <c r="P733" s="14"/>
      <c r="Q733" s="14"/>
      <c r="R733" s="14"/>
      <c r="S733" s="14"/>
      <c r="T733" s="14"/>
      <c r="U733" s="14"/>
      <c r="V733" s="14"/>
      <c r="W733" s="14"/>
      <c r="X733" s="14"/>
      <c r="Y733" s="14"/>
      <c r="Z733" s="14"/>
    </row>
    <row r="734" spans="1:26" ht="13" x14ac:dyDescent="0.15">
      <c r="A734" s="14"/>
      <c r="B734" s="14"/>
      <c r="C734" s="14"/>
      <c r="D734" s="14"/>
      <c r="E734" s="14"/>
      <c r="F734" s="14"/>
      <c r="G734" s="14"/>
      <c r="H734" s="14"/>
      <c r="I734" s="14"/>
      <c r="J734" s="14"/>
      <c r="K734" s="14"/>
      <c r="L734" s="14"/>
      <c r="M734" s="14"/>
      <c r="N734" s="14"/>
      <c r="O734" s="14"/>
      <c r="P734" s="14"/>
      <c r="Q734" s="14"/>
      <c r="R734" s="14"/>
      <c r="S734" s="14"/>
      <c r="T734" s="14"/>
      <c r="U734" s="14"/>
      <c r="V734" s="14"/>
      <c r="W734" s="14"/>
      <c r="X734" s="14"/>
      <c r="Y734" s="14"/>
      <c r="Z734" s="14"/>
    </row>
    <row r="735" spans="1:26" ht="13" x14ac:dyDescent="0.15">
      <c r="A735" s="14"/>
      <c r="B735" s="14"/>
      <c r="C735" s="14"/>
      <c r="D735" s="14"/>
      <c r="E735" s="14"/>
      <c r="F735" s="14"/>
      <c r="G735" s="14"/>
      <c r="H735" s="14"/>
      <c r="I735" s="14"/>
      <c r="J735" s="14"/>
      <c r="K735" s="14"/>
      <c r="L735" s="14"/>
      <c r="M735" s="14"/>
      <c r="N735" s="14"/>
      <c r="O735" s="14"/>
      <c r="P735" s="14"/>
      <c r="Q735" s="14"/>
      <c r="R735" s="14"/>
      <c r="S735" s="14"/>
      <c r="T735" s="14"/>
      <c r="U735" s="14"/>
      <c r="V735" s="14"/>
      <c r="W735" s="14"/>
      <c r="X735" s="14"/>
      <c r="Y735" s="14"/>
      <c r="Z735" s="14"/>
    </row>
    <row r="736" spans="1:26" ht="13" x14ac:dyDescent="0.15">
      <c r="A736" s="14"/>
      <c r="B736" s="14"/>
      <c r="C736" s="14"/>
      <c r="D736" s="14"/>
      <c r="E736" s="14"/>
      <c r="F736" s="14"/>
      <c r="G736" s="14"/>
      <c r="H736" s="14"/>
      <c r="I736" s="14"/>
      <c r="J736" s="14"/>
      <c r="K736" s="14"/>
      <c r="L736" s="14"/>
      <c r="M736" s="14"/>
      <c r="N736" s="14"/>
      <c r="O736" s="14"/>
      <c r="P736" s="14"/>
      <c r="Q736" s="14"/>
      <c r="R736" s="14"/>
      <c r="S736" s="14"/>
      <c r="T736" s="14"/>
      <c r="U736" s="14"/>
      <c r="V736" s="14"/>
      <c r="W736" s="14"/>
      <c r="X736" s="14"/>
      <c r="Y736" s="14"/>
      <c r="Z736" s="14"/>
    </row>
    <row r="737" spans="1:26" ht="13" x14ac:dyDescent="0.15">
      <c r="A737" s="14"/>
      <c r="B737" s="14"/>
      <c r="C737" s="14"/>
      <c r="D737" s="14"/>
      <c r="E737" s="14"/>
      <c r="F737" s="14"/>
      <c r="G737" s="14"/>
      <c r="H737" s="14"/>
      <c r="I737" s="14"/>
      <c r="J737" s="14"/>
      <c r="K737" s="14"/>
      <c r="L737" s="14"/>
      <c r="M737" s="14"/>
      <c r="N737" s="14"/>
      <c r="O737" s="14"/>
      <c r="P737" s="14"/>
      <c r="Q737" s="14"/>
      <c r="R737" s="14"/>
      <c r="S737" s="14"/>
      <c r="T737" s="14"/>
      <c r="U737" s="14"/>
      <c r="V737" s="14"/>
      <c r="W737" s="14"/>
      <c r="X737" s="14"/>
      <c r="Y737" s="14"/>
      <c r="Z737" s="14"/>
    </row>
    <row r="738" spans="1:26" ht="13" x14ac:dyDescent="0.15">
      <c r="A738" s="14"/>
      <c r="B738" s="14"/>
      <c r="C738" s="14"/>
      <c r="D738" s="14"/>
      <c r="E738" s="14"/>
      <c r="F738" s="14"/>
      <c r="G738" s="14"/>
      <c r="H738" s="14"/>
      <c r="I738" s="14"/>
      <c r="J738" s="14"/>
      <c r="K738" s="14"/>
      <c r="L738" s="14"/>
      <c r="M738" s="14"/>
      <c r="N738" s="14"/>
      <c r="O738" s="14"/>
      <c r="P738" s="14"/>
      <c r="Q738" s="14"/>
      <c r="R738" s="14"/>
      <c r="S738" s="14"/>
      <c r="T738" s="14"/>
      <c r="U738" s="14"/>
      <c r="V738" s="14"/>
      <c r="W738" s="14"/>
      <c r="X738" s="14"/>
      <c r="Y738" s="14"/>
      <c r="Z738" s="14"/>
    </row>
    <row r="739" spans="1:26" ht="13" x14ac:dyDescent="0.15">
      <c r="A739" s="14"/>
      <c r="B739" s="14"/>
      <c r="C739" s="14"/>
      <c r="D739" s="14"/>
      <c r="E739" s="14"/>
      <c r="F739" s="14"/>
      <c r="G739" s="14"/>
      <c r="H739" s="14"/>
      <c r="I739" s="14"/>
      <c r="J739" s="14"/>
      <c r="K739" s="14"/>
      <c r="L739" s="14"/>
      <c r="M739" s="14"/>
      <c r="N739" s="14"/>
      <c r="O739" s="14"/>
      <c r="P739" s="14"/>
      <c r="Q739" s="14"/>
      <c r="R739" s="14"/>
      <c r="S739" s="14"/>
      <c r="T739" s="14"/>
      <c r="U739" s="14"/>
      <c r="V739" s="14"/>
      <c r="W739" s="14"/>
      <c r="X739" s="14"/>
      <c r="Y739" s="14"/>
      <c r="Z739" s="14"/>
    </row>
    <row r="740" spans="1:26" ht="13" x14ac:dyDescent="0.15">
      <c r="A740" s="14"/>
      <c r="B740" s="14"/>
      <c r="C740" s="14"/>
      <c r="D740" s="14"/>
      <c r="E740" s="14"/>
      <c r="F740" s="14"/>
      <c r="G740" s="14"/>
      <c r="H740" s="14"/>
      <c r="I740" s="14"/>
      <c r="J740" s="14"/>
      <c r="K740" s="14"/>
      <c r="L740" s="14"/>
      <c r="M740" s="14"/>
      <c r="N740" s="14"/>
      <c r="O740" s="14"/>
      <c r="P740" s="14"/>
      <c r="Q740" s="14"/>
      <c r="R740" s="14"/>
      <c r="S740" s="14"/>
      <c r="T740" s="14"/>
      <c r="U740" s="14"/>
      <c r="V740" s="14"/>
      <c r="W740" s="14"/>
      <c r="X740" s="14"/>
      <c r="Y740" s="14"/>
      <c r="Z740" s="14"/>
    </row>
    <row r="741" spans="1:26" ht="13" x14ac:dyDescent="0.15">
      <c r="A741" s="14"/>
      <c r="B741" s="14"/>
      <c r="C741" s="14"/>
      <c r="D741" s="14"/>
      <c r="E741" s="14"/>
      <c r="F741" s="14"/>
      <c r="G741" s="14"/>
      <c r="H741" s="14"/>
      <c r="I741" s="14"/>
      <c r="J741" s="14"/>
      <c r="K741" s="14"/>
      <c r="L741" s="14"/>
      <c r="M741" s="14"/>
      <c r="N741" s="14"/>
      <c r="O741" s="14"/>
      <c r="P741" s="14"/>
      <c r="Q741" s="14"/>
      <c r="R741" s="14"/>
      <c r="S741" s="14"/>
      <c r="T741" s="14"/>
      <c r="U741" s="14"/>
      <c r="V741" s="14"/>
      <c r="W741" s="14"/>
      <c r="X741" s="14"/>
      <c r="Y741" s="14"/>
      <c r="Z741" s="14"/>
    </row>
    <row r="742" spans="1:26" ht="13" x14ac:dyDescent="0.15">
      <c r="A742" s="14"/>
      <c r="B742" s="14"/>
      <c r="C742" s="14"/>
      <c r="D742" s="14"/>
      <c r="E742" s="14"/>
      <c r="F742" s="14"/>
      <c r="G742" s="14"/>
      <c r="H742" s="14"/>
      <c r="I742" s="14"/>
      <c r="J742" s="14"/>
      <c r="K742" s="14"/>
      <c r="L742" s="14"/>
      <c r="M742" s="14"/>
      <c r="N742" s="14"/>
      <c r="O742" s="14"/>
      <c r="P742" s="14"/>
      <c r="Q742" s="14"/>
      <c r="R742" s="14"/>
      <c r="S742" s="14"/>
      <c r="T742" s="14"/>
      <c r="U742" s="14"/>
      <c r="V742" s="14"/>
      <c r="W742" s="14"/>
      <c r="X742" s="14"/>
      <c r="Y742" s="14"/>
      <c r="Z742" s="14"/>
    </row>
    <row r="743" spans="1:26" ht="13" x14ac:dyDescent="0.15">
      <c r="A743" s="14"/>
      <c r="B743" s="14"/>
      <c r="C743" s="14"/>
      <c r="D743" s="14"/>
      <c r="E743" s="14"/>
      <c r="F743" s="14"/>
      <c r="G743" s="14"/>
      <c r="H743" s="14"/>
      <c r="I743" s="14"/>
      <c r="J743" s="14"/>
      <c r="K743" s="14"/>
      <c r="L743" s="14"/>
      <c r="M743" s="14"/>
      <c r="N743" s="14"/>
      <c r="O743" s="14"/>
      <c r="P743" s="14"/>
      <c r="Q743" s="14"/>
      <c r="R743" s="14"/>
      <c r="S743" s="14"/>
      <c r="T743" s="14"/>
      <c r="U743" s="14"/>
      <c r="V743" s="14"/>
      <c r="W743" s="14"/>
      <c r="X743" s="14"/>
      <c r="Y743" s="14"/>
      <c r="Z743" s="14"/>
    </row>
    <row r="744" spans="1:26" ht="13" x14ac:dyDescent="0.15">
      <c r="A744" s="14"/>
      <c r="B744" s="14"/>
      <c r="C744" s="14"/>
      <c r="D744" s="14"/>
      <c r="E744" s="14"/>
      <c r="F744" s="14"/>
      <c r="G744" s="14"/>
      <c r="H744" s="14"/>
      <c r="I744" s="14"/>
      <c r="J744" s="14"/>
      <c r="K744" s="14"/>
      <c r="L744" s="14"/>
      <c r="M744" s="14"/>
      <c r="N744" s="14"/>
      <c r="O744" s="14"/>
      <c r="P744" s="14"/>
      <c r="Q744" s="14"/>
      <c r="R744" s="14"/>
      <c r="S744" s="14"/>
      <c r="T744" s="14"/>
      <c r="U744" s="14"/>
      <c r="V744" s="14"/>
      <c r="W744" s="14"/>
      <c r="X744" s="14"/>
      <c r="Y744" s="14"/>
      <c r="Z744" s="14"/>
    </row>
    <row r="745" spans="1:26" ht="13" x14ac:dyDescent="0.15">
      <c r="A745" s="14"/>
      <c r="B745" s="14"/>
      <c r="C745" s="14"/>
      <c r="D745" s="14"/>
      <c r="E745" s="14"/>
      <c r="F745" s="14"/>
      <c r="G745" s="14"/>
      <c r="H745" s="14"/>
      <c r="I745" s="14"/>
      <c r="J745" s="14"/>
      <c r="K745" s="14"/>
      <c r="L745" s="14"/>
      <c r="M745" s="14"/>
      <c r="N745" s="14"/>
      <c r="O745" s="14"/>
      <c r="P745" s="14"/>
      <c r="Q745" s="14"/>
      <c r="R745" s="14"/>
      <c r="S745" s="14"/>
      <c r="T745" s="14"/>
      <c r="U745" s="14"/>
      <c r="V745" s="14"/>
      <c r="W745" s="14"/>
      <c r="X745" s="14"/>
      <c r="Y745" s="14"/>
      <c r="Z745" s="14"/>
    </row>
    <row r="746" spans="1:26" ht="13" x14ac:dyDescent="0.15">
      <c r="A746" s="14"/>
      <c r="B746" s="14"/>
      <c r="C746" s="14"/>
      <c r="D746" s="14"/>
      <c r="E746" s="14"/>
      <c r="F746" s="14"/>
      <c r="G746" s="14"/>
      <c r="H746" s="14"/>
      <c r="I746" s="14"/>
      <c r="J746" s="14"/>
      <c r="K746" s="14"/>
      <c r="L746" s="14"/>
      <c r="M746" s="14"/>
      <c r="N746" s="14"/>
      <c r="O746" s="14"/>
      <c r="P746" s="14"/>
      <c r="Q746" s="14"/>
      <c r="R746" s="14"/>
      <c r="S746" s="14"/>
      <c r="T746" s="14"/>
      <c r="U746" s="14"/>
      <c r="V746" s="14"/>
      <c r="W746" s="14"/>
      <c r="X746" s="14"/>
      <c r="Y746" s="14"/>
      <c r="Z746" s="14"/>
    </row>
    <row r="747" spans="1:26" ht="13" x14ac:dyDescent="0.15">
      <c r="A747" s="14"/>
      <c r="B747" s="14"/>
      <c r="C747" s="14"/>
      <c r="D747" s="14"/>
      <c r="E747" s="14"/>
      <c r="F747" s="14"/>
      <c r="G747" s="14"/>
      <c r="H747" s="14"/>
      <c r="I747" s="14"/>
      <c r="J747" s="14"/>
      <c r="K747" s="14"/>
      <c r="L747" s="14"/>
      <c r="M747" s="14"/>
      <c r="N747" s="14"/>
      <c r="O747" s="14"/>
      <c r="P747" s="14"/>
      <c r="Q747" s="14"/>
      <c r="R747" s="14"/>
      <c r="S747" s="14"/>
      <c r="T747" s="14"/>
      <c r="U747" s="14"/>
      <c r="V747" s="14"/>
      <c r="W747" s="14"/>
      <c r="X747" s="14"/>
      <c r="Y747" s="14"/>
      <c r="Z747" s="14"/>
    </row>
    <row r="748" spans="1:26" ht="13" x14ac:dyDescent="0.15">
      <c r="A748" s="14"/>
      <c r="B748" s="14"/>
      <c r="C748" s="14"/>
      <c r="D748" s="14"/>
      <c r="E748" s="14"/>
      <c r="F748" s="14"/>
      <c r="G748" s="14"/>
      <c r="H748" s="14"/>
      <c r="I748" s="14"/>
      <c r="J748" s="14"/>
      <c r="K748" s="14"/>
      <c r="L748" s="14"/>
      <c r="M748" s="14"/>
      <c r="N748" s="14"/>
      <c r="O748" s="14"/>
      <c r="P748" s="14"/>
      <c r="Q748" s="14"/>
      <c r="R748" s="14"/>
      <c r="S748" s="14"/>
      <c r="T748" s="14"/>
      <c r="U748" s="14"/>
      <c r="V748" s="14"/>
      <c r="W748" s="14"/>
      <c r="X748" s="14"/>
      <c r="Y748" s="14"/>
      <c r="Z748" s="14"/>
    </row>
    <row r="749" spans="1:26" ht="13" x14ac:dyDescent="0.15">
      <c r="A749" s="14"/>
      <c r="B749" s="14"/>
      <c r="C749" s="14"/>
      <c r="D749" s="14"/>
      <c r="E749" s="14"/>
      <c r="F749" s="14"/>
      <c r="G749" s="14"/>
      <c r="H749" s="14"/>
      <c r="I749" s="14"/>
      <c r="J749" s="14"/>
      <c r="K749" s="14"/>
      <c r="L749" s="14"/>
      <c r="M749" s="14"/>
      <c r="N749" s="14"/>
      <c r="O749" s="14"/>
      <c r="P749" s="14"/>
      <c r="Q749" s="14"/>
      <c r="R749" s="14"/>
      <c r="S749" s="14"/>
      <c r="T749" s="14"/>
      <c r="U749" s="14"/>
      <c r="V749" s="14"/>
      <c r="W749" s="14"/>
      <c r="X749" s="14"/>
      <c r="Y749" s="14"/>
      <c r="Z749" s="14"/>
    </row>
    <row r="750" spans="1:26" ht="13" x14ac:dyDescent="0.15">
      <c r="A750" s="14"/>
      <c r="B750" s="14"/>
      <c r="C750" s="14"/>
      <c r="D750" s="14"/>
      <c r="E750" s="14"/>
      <c r="F750" s="14"/>
      <c r="G750" s="14"/>
      <c r="H750" s="14"/>
      <c r="I750" s="14"/>
      <c r="J750" s="14"/>
      <c r="K750" s="14"/>
      <c r="L750" s="14"/>
      <c r="M750" s="14"/>
      <c r="N750" s="14"/>
      <c r="O750" s="14"/>
      <c r="P750" s="14"/>
      <c r="Q750" s="14"/>
      <c r="R750" s="14"/>
      <c r="S750" s="14"/>
      <c r="T750" s="14"/>
      <c r="U750" s="14"/>
      <c r="V750" s="14"/>
      <c r="W750" s="14"/>
      <c r="X750" s="14"/>
      <c r="Y750" s="14"/>
      <c r="Z750" s="14"/>
    </row>
    <row r="751" spans="1:26" ht="13" x14ac:dyDescent="0.15">
      <c r="A751" s="14"/>
      <c r="B751" s="14"/>
      <c r="C751" s="14"/>
      <c r="D751" s="14"/>
      <c r="E751" s="14"/>
      <c r="F751" s="14"/>
      <c r="G751" s="14"/>
      <c r="H751" s="14"/>
      <c r="I751" s="14"/>
      <c r="J751" s="14"/>
      <c r="K751" s="14"/>
      <c r="L751" s="14"/>
      <c r="M751" s="14"/>
      <c r="N751" s="14"/>
      <c r="O751" s="14"/>
      <c r="P751" s="14"/>
      <c r="Q751" s="14"/>
      <c r="R751" s="14"/>
      <c r="S751" s="14"/>
      <c r="T751" s="14"/>
      <c r="U751" s="14"/>
      <c r="V751" s="14"/>
      <c r="W751" s="14"/>
      <c r="X751" s="14"/>
      <c r="Y751" s="14"/>
      <c r="Z751" s="14"/>
    </row>
    <row r="752" spans="1:26" ht="13" x14ac:dyDescent="0.15">
      <c r="A752" s="14"/>
      <c r="B752" s="14"/>
      <c r="C752" s="14"/>
      <c r="D752" s="14"/>
      <c r="E752" s="14"/>
      <c r="F752" s="14"/>
      <c r="G752" s="14"/>
      <c r="H752" s="14"/>
      <c r="I752" s="14"/>
      <c r="J752" s="14"/>
      <c r="K752" s="14"/>
      <c r="L752" s="14"/>
      <c r="M752" s="14"/>
      <c r="N752" s="14"/>
      <c r="O752" s="14"/>
      <c r="P752" s="14"/>
      <c r="Q752" s="14"/>
      <c r="R752" s="14"/>
      <c r="S752" s="14"/>
      <c r="T752" s="14"/>
      <c r="U752" s="14"/>
      <c r="V752" s="14"/>
      <c r="W752" s="14"/>
      <c r="X752" s="14"/>
      <c r="Y752" s="14"/>
      <c r="Z752" s="14"/>
    </row>
    <row r="753" spans="1:26" ht="13" x14ac:dyDescent="0.15">
      <c r="A753" s="14"/>
      <c r="B753" s="14"/>
      <c r="C753" s="14"/>
      <c r="D753" s="14"/>
      <c r="E753" s="14"/>
      <c r="F753" s="14"/>
      <c r="G753" s="14"/>
      <c r="H753" s="14"/>
      <c r="I753" s="14"/>
      <c r="J753" s="14"/>
      <c r="K753" s="14"/>
      <c r="L753" s="14"/>
      <c r="M753" s="14"/>
      <c r="N753" s="14"/>
      <c r="O753" s="14"/>
      <c r="P753" s="14"/>
      <c r="Q753" s="14"/>
      <c r="R753" s="14"/>
      <c r="S753" s="14"/>
      <c r="T753" s="14"/>
      <c r="U753" s="14"/>
      <c r="V753" s="14"/>
      <c r="W753" s="14"/>
      <c r="X753" s="14"/>
      <c r="Y753" s="14"/>
      <c r="Z753" s="14"/>
    </row>
    <row r="754" spans="1:26" ht="13" x14ac:dyDescent="0.15">
      <c r="A754" s="14"/>
      <c r="B754" s="14"/>
      <c r="C754" s="14"/>
      <c r="D754" s="14"/>
      <c r="E754" s="14"/>
      <c r="F754" s="14"/>
      <c r="G754" s="14"/>
      <c r="H754" s="14"/>
      <c r="I754" s="14"/>
      <c r="J754" s="14"/>
      <c r="K754" s="14"/>
      <c r="L754" s="14"/>
      <c r="M754" s="14"/>
      <c r="N754" s="14"/>
      <c r="O754" s="14"/>
      <c r="P754" s="14"/>
      <c r="Q754" s="14"/>
      <c r="R754" s="14"/>
      <c r="S754" s="14"/>
      <c r="T754" s="14"/>
      <c r="U754" s="14"/>
      <c r="V754" s="14"/>
      <c r="W754" s="14"/>
      <c r="X754" s="14"/>
      <c r="Y754" s="14"/>
      <c r="Z754" s="14"/>
    </row>
    <row r="755" spans="1:26" ht="13" x14ac:dyDescent="0.15">
      <c r="A755" s="14"/>
      <c r="B755" s="14"/>
      <c r="C755" s="14"/>
      <c r="D755" s="14"/>
      <c r="E755" s="14"/>
      <c r="F755" s="14"/>
      <c r="G755" s="14"/>
      <c r="H755" s="14"/>
      <c r="I755" s="14"/>
      <c r="J755" s="14"/>
      <c r="K755" s="14"/>
      <c r="L755" s="14"/>
      <c r="M755" s="14"/>
      <c r="N755" s="14"/>
      <c r="O755" s="14"/>
      <c r="P755" s="14"/>
      <c r="Q755" s="14"/>
      <c r="R755" s="14"/>
      <c r="S755" s="14"/>
      <c r="T755" s="14"/>
      <c r="U755" s="14"/>
      <c r="V755" s="14"/>
      <c r="W755" s="14"/>
      <c r="X755" s="14"/>
      <c r="Y755" s="14"/>
      <c r="Z755" s="14"/>
    </row>
    <row r="756" spans="1:26" ht="13" x14ac:dyDescent="0.15">
      <c r="A756" s="14"/>
      <c r="B756" s="14"/>
      <c r="C756" s="14"/>
      <c r="D756" s="14"/>
      <c r="E756" s="14"/>
      <c r="F756" s="14"/>
      <c r="G756" s="14"/>
      <c r="H756" s="14"/>
      <c r="I756" s="14"/>
      <c r="J756" s="14"/>
      <c r="K756" s="14"/>
      <c r="L756" s="14"/>
      <c r="M756" s="14"/>
      <c r="N756" s="14"/>
      <c r="O756" s="14"/>
      <c r="P756" s="14"/>
      <c r="Q756" s="14"/>
      <c r="R756" s="14"/>
      <c r="S756" s="14"/>
      <c r="T756" s="14"/>
      <c r="U756" s="14"/>
      <c r="V756" s="14"/>
      <c r="W756" s="14"/>
      <c r="X756" s="14"/>
      <c r="Y756" s="14"/>
      <c r="Z756" s="14"/>
    </row>
    <row r="757" spans="1:26" ht="13" x14ac:dyDescent="0.15">
      <c r="A757" s="14"/>
      <c r="B757" s="14"/>
      <c r="C757" s="14"/>
      <c r="D757" s="14"/>
      <c r="E757" s="14"/>
      <c r="F757" s="14"/>
      <c r="G757" s="14"/>
      <c r="H757" s="14"/>
      <c r="I757" s="14"/>
      <c r="J757" s="14"/>
      <c r="K757" s="14"/>
      <c r="L757" s="14"/>
      <c r="M757" s="14"/>
      <c r="N757" s="14"/>
      <c r="O757" s="14"/>
      <c r="P757" s="14"/>
      <c r="Q757" s="14"/>
      <c r="R757" s="14"/>
      <c r="S757" s="14"/>
      <c r="T757" s="14"/>
      <c r="U757" s="14"/>
      <c r="V757" s="14"/>
      <c r="W757" s="14"/>
      <c r="X757" s="14"/>
      <c r="Y757" s="14"/>
      <c r="Z757" s="14"/>
    </row>
    <row r="758" spans="1:26" ht="13" x14ac:dyDescent="0.15">
      <c r="A758" s="14"/>
      <c r="B758" s="14"/>
      <c r="C758" s="14"/>
      <c r="D758" s="14"/>
      <c r="E758" s="14"/>
      <c r="F758" s="14"/>
      <c r="G758" s="14"/>
      <c r="H758" s="14"/>
      <c r="I758" s="14"/>
      <c r="J758" s="14"/>
      <c r="K758" s="14"/>
      <c r="L758" s="14"/>
      <c r="M758" s="14"/>
      <c r="N758" s="14"/>
      <c r="O758" s="14"/>
      <c r="P758" s="14"/>
      <c r="Q758" s="14"/>
      <c r="R758" s="14"/>
      <c r="S758" s="14"/>
      <c r="T758" s="14"/>
      <c r="U758" s="14"/>
      <c r="V758" s="14"/>
      <c r="W758" s="14"/>
      <c r="X758" s="14"/>
      <c r="Y758" s="14"/>
      <c r="Z758" s="14"/>
    </row>
    <row r="759" spans="1:26" ht="13" x14ac:dyDescent="0.15">
      <c r="A759" s="14"/>
      <c r="B759" s="14"/>
      <c r="C759" s="14"/>
      <c r="D759" s="14"/>
      <c r="E759" s="14"/>
      <c r="F759" s="14"/>
      <c r="G759" s="14"/>
      <c r="H759" s="14"/>
      <c r="I759" s="14"/>
      <c r="J759" s="14"/>
      <c r="K759" s="14"/>
      <c r="L759" s="14"/>
      <c r="M759" s="14"/>
      <c r="N759" s="14"/>
      <c r="O759" s="14"/>
      <c r="P759" s="14"/>
      <c r="Q759" s="14"/>
      <c r="R759" s="14"/>
      <c r="S759" s="14"/>
      <c r="T759" s="14"/>
      <c r="U759" s="14"/>
      <c r="V759" s="14"/>
      <c r="W759" s="14"/>
      <c r="X759" s="14"/>
      <c r="Y759" s="14"/>
      <c r="Z759" s="14"/>
    </row>
    <row r="760" spans="1:26" ht="13" x14ac:dyDescent="0.15">
      <c r="A760" s="14"/>
      <c r="B760" s="14"/>
      <c r="C760" s="14"/>
      <c r="D760" s="14"/>
      <c r="E760" s="14"/>
      <c r="F760" s="14"/>
      <c r="G760" s="14"/>
      <c r="H760" s="14"/>
      <c r="I760" s="14"/>
      <c r="J760" s="14"/>
      <c r="K760" s="14"/>
      <c r="L760" s="14"/>
      <c r="M760" s="14"/>
      <c r="N760" s="14"/>
      <c r="O760" s="14"/>
      <c r="P760" s="14"/>
      <c r="Q760" s="14"/>
      <c r="R760" s="14"/>
      <c r="S760" s="14"/>
      <c r="T760" s="14"/>
      <c r="U760" s="14"/>
      <c r="V760" s="14"/>
      <c r="W760" s="14"/>
      <c r="X760" s="14"/>
      <c r="Y760" s="14"/>
      <c r="Z760" s="14"/>
    </row>
    <row r="761" spans="1:26" ht="13" x14ac:dyDescent="0.15">
      <c r="A761" s="14"/>
      <c r="B761" s="14"/>
      <c r="C761" s="14"/>
      <c r="D761" s="14"/>
      <c r="E761" s="14"/>
      <c r="F761" s="14"/>
      <c r="G761" s="14"/>
      <c r="H761" s="14"/>
      <c r="I761" s="14"/>
      <c r="J761" s="14"/>
      <c r="K761" s="14"/>
      <c r="L761" s="14"/>
      <c r="M761" s="14"/>
      <c r="N761" s="14"/>
      <c r="O761" s="14"/>
      <c r="P761" s="14"/>
      <c r="Q761" s="14"/>
      <c r="R761" s="14"/>
      <c r="S761" s="14"/>
      <c r="T761" s="14"/>
      <c r="U761" s="14"/>
      <c r="V761" s="14"/>
      <c r="W761" s="14"/>
      <c r="X761" s="14"/>
      <c r="Y761" s="14"/>
      <c r="Z761" s="14"/>
    </row>
    <row r="762" spans="1:26" ht="13" x14ac:dyDescent="0.15">
      <c r="A762" s="14"/>
      <c r="B762" s="14"/>
      <c r="C762" s="14"/>
      <c r="D762" s="14"/>
      <c r="E762" s="14"/>
      <c r="F762" s="14"/>
      <c r="G762" s="14"/>
      <c r="H762" s="14"/>
      <c r="I762" s="14"/>
      <c r="J762" s="14"/>
      <c r="K762" s="14"/>
      <c r="L762" s="14"/>
      <c r="M762" s="14"/>
      <c r="N762" s="14"/>
      <c r="O762" s="14"/>
      <c r="P762" s="14"/>
      <c r="Q762" s="14"/>
      <c r="R762" s="14"/>
      <c r="S762" s="14"/>
      <c r="T762" s="14"/>
      <c r="U762" s="14"/>
      <c r="V762" s="14"/>
      <c r="W762" s="14"/>
      <c r="X762" s="14"/>
      <c r="Y762" s="14"/>
      <c r="Z762" s="14"/>
    </row>
    <row r="763" spans="1:26" ht="13" x14ac:dyDescent="0.15">
      <c r="A763" s="14"/>
      <c r="B763" s="14"/>
      <c r="C763" s="14"/>
      <c r="D763" s="14"/>
      <c r="E763" s="14"/>
      <c r="F763" s="14"/>
      <c r="G763" s="14"/>
      <c r="H763" s="14"/>
      <c r="I763" s="14"/>
      <c r="J763" s="14"/>
      <c r="K763" s="14"/>
      <c r="L763" s="14"/>
      <c r="M763" s="14"/>
      <c r="N763" s="14"/>
      <c r="O763" s="14"/>
      <c r="P763" s="14"/>
      <c r="Q763" s="14"/>
      <c r="R763" s="14"/>
      <c r="S763" s="14"/>
      <c r="T763" s="14"/>
      <c r="U763" s="14"/>
      <c r="V763" s="14"/>
      <c r="W763" s="14"/>
      <c r="X763" s="14"/>
      <c r="Y763" s="14"/>
      <c r="Z763" s="14"/>
    </row>
    <row r="764" spans="1:26" ht="13" x14ac:dyDescent="0.15">
      <c r="A764" s="14"/>
      <c r="B764" s="14"/>
      <c r="C764" s="14"/>
      <c r="D764" s="14"/>
      <c r="E764" s="14"/>
      <c r="F764" s="14"/>
      <c r="G764" s="14"/>
      <c r="H764" s="14"/>
      <c r="I764" s="14"/>
      <c r="J764" s="14"/>
      <c r="K764" s="14"/>
      <c r="L764" s="14"/>
      <c r="M764" s="14"/>
      <c r="N764" s="14"/>
      <c r="O764" s="14"/>
      <c r="P764" s="14"/>
      <c r="Q764" s="14"/>
      <c r="R764" s="14"/>
      <c r="S764" s="14"/>
      <c r="T764" s="14"/>
      <c r="U764" s="14"/>
      <c r="V764" s="14"/>
      <c r="W764" s="14"/>
      <c r="X764" s="14"/>
      <c r="Y764" s="14"/>
      <c r="Z764" s="14"/>
    </row>
    <row r="765" spans="1:26" ht="13" x14ac:dyDescent="0.15">
      <c r="A765" s="14"/>
      <c r="B765" s="14"/>
      <c r="C765" s="14"/>
      <c r="D765" s="14"/>
      <c r="E765" s="14"/>
      <c r="F765" s="14"/>
      <c r="G765" s="14"/>
      <c r="H765" s="14"/>
      <c r="I765" s="14"/>
      <c r="J765" s="14"/>
      <c r="K765" s="14"/>
      <c r="L765" s="14"/>
      <c r="M765" s="14"/>
      <c r="N765" s="14"/>
      <c r="O765" s="14"/>
      <c r="P765" s="14"/>
      <c r="Q765" s="14"/>
      <c r="R765" s="14"/>
      <c r="S765" s="14"/>
      <c r="T765" s="14"/>
      <c r="U765" s="14"/>
      <c r="V765" s="14"/>
      <c r="W765" s="14"/>
      <c r="X765" s="14"/>
      <c r="Y765" s="14"/>
      <c r="Z765" s="14"/>
    </row>
    <row r="766" spans="1:26" ht="13" x14ac:dyDescent="0.15">
      <c r="A766" s="14"/>
      <c r="B766" s="14"/>
      <c r="C766" s="14"/>
      <c r="D766" s="14"/>
      <c r="E766" s="14"/>
      <c r="F766" s="14"/>
      <c r="G766" s="14"/>
      <c r="H766" s="14"/>
      <c r="I766" s="14"/>
      <c r="J766" s="14"/>
      <c r="K766" s="14"/>
      <c r="L766" s="14"/>
      <c r="M766" s="14"/>
      <c r="N766" s="14"/>
      <c r="O766" s="14"/>
      <c r="P766" s="14"/>
      <c r="Q766" s="14"/>
      <c r="R766" s="14"/>
      <c r="S766" s="14"/>
      <c r="T766" s="14"/>
      <c r="U766" s="14"/>
      <c r="V766" s="14"/>
      <c r="W766" s="14"/>
      <c r="X766" s="14"/>
      <c r="Y766" s="14"/>
      <c r="Z766" s="14"/>
    </row>
    <row r="767" spans="1:26" ht="13" x14ac:dyDescent="0.15">
      <c r="A767" s="14"/>
      <c r="B767" s="14"/>
      <c r="C767" s="14"/>
      <c r="D767" s="14"/>
      <c r="E767" s="14"/>
      <c r="F767" s="14"/>
      <c r="G767" s="14"/>
      <c r="H767" s="14"/>
      <c r="I767" s="14"/>
      <c r="J767" s="14"/>
      <c r="K767" s="14"/>
      <c r="L767" s="14"/>
      <c r="M767" s="14"/>
      <c r="N767" s="14"/>
      <c r="O767" s="14"/>
      <c r="P767" s="14"/>
      <c r="Q767" s="14"/>
      <c r="R767" s="14"/>
      <c r="S767" s="14"/>
      <c r="T767" s="14"/>
      <c r="U767" s="14"/>
      <c r="V767" s="14"/>
      <c r="W767" s="14"/>
      <c r="X767" s="14"/>
      <c r="Y767" s="14"/>
      <c r="Z767" s="14"/>
    </row>
    <row r="768" spans="1:26" ht="13" x14ac:dyDescent="0.15">
      <c r="A768" s="14"/>
      <c r="B768" s="14"/>
      <c r="C768" s="14"/>
      <c r="D768" s="14"/>
      <c r="E768" s="14"/>
      <c r="F768" s="14"/>
      <c r="G768" s="14"/>
      <c r="H768" s="14"/>
      <c r="I768" s="14"/>
      <c r="J768" s="14"/>
      <c r="K768" s="14"/>
      <c r="L768" s="14"/>
      <c r="M768" s="14"/>
      <c r="N768" s="14"/>
      <c r="O768" s="14"/>
      <c r="P768" s="14"/>
      <c r="Q768" s="14"/>
      <c r="R768" s="14"/>
      <c r="S768" s="14"/>
      <c r="T768" s="14"/>
      <c r="U768" s="14"/>
      <c r="V768" s="14"/>
      <c r="W768" s="14"/>
      <c r="X768" s="14"/>
      <c r="Y768" s="14"/>
      <c r="Z768" s="14"/>
    </row>
    <row r="769" spans="1:26" ht="13" x14ac:dyDescent="0.15">
      <c r="A769" s="14"/>
      <c r="B769" s="14"/>
      <c r="C769" s="14"/>
      <c r="D769" s="14"/>
      <c r="E769" s="14"/>
      <c r="F769" s="14"/>
      <c r="G769" s="14"/>
      <c r="H769" s="14"/>
      <c r="I769" s="14"/>
      <c r="J769" s="14"/>
      <c r="K769" s="14"/>
      <c r="L769" s="14"/>
      <c r="M769" s="14"/>
      <c r="N769" s="14"/>
      <c r="O769" s="14"/>
      <c r="P769" s="14"/>
      <c r="Q769" s="14"/>
      <c r="R769" s="14"/>
      <c r="S769" s="14"/>
      <c r="T769" s="14"/>
      <c r="U769" s="14"/>
      <c r="V769" s="14"/>
      <c r="W769" s="14"/>
      <c r="X769" s="14"/>
      <c r="Y769" s="14"/>
      <c r="Z769" s="14"/>
    </row>
    <row r="770" spans="1:26" ht="13" x14ac:dyDescent="0.15">
      <c r="A770" s="14"/>
      <c r="B770" s="14"/>
      <c r="C770" s="14"/>
      <c r="D770" s="14"/>
      <c r="E770" s="14"/>
      <c r="F770" s="14"/>
      <c r="G770" s="14"/>
      <c r="H770" s="14"/>
      <c r="I770" s="14"/>
      <c r="J770" s="14"/>
      <c r="K770" s="14"/>
      <c r="L770" s="14"/>
      <c r="M770" s="14"/>
      <c r="N770" s="14"/>
      <c r="O770" s="14"/>
      <c r="P770" s="14"/>
      <c r="Q770" s="14"/>
      <c r="R770" s="14"/>
      <c r="S770" s="14"/>
      <c r="T770" s="14"/>
      <c r="U770" s="14"/>
      <c r="V770" s="14"/>
      <c r="W770" s="14"/>
      <c r="X770" s="14"/>
      <c r="Y770" s="14"/>
      <c r="Z770" s="14"/>
    </row>
    <row r="771" spans="1:26" ht="13" x14ac:dyDescent="0.15">
      <c r="A771" s="14"/>
      <c r="B771" s="14"/>
      <c r="C771" s="14"/>
      <c r="D771" s="14"/>
      <c r="E771" s="14"/>
      <c r="F771" s="14"/>
      <c r="G771" s="14"/>
      <c r="H771" s="14"/>
      <c r="I771" s="14"/>
      <c r="J771" s="14"/>
      <c r="K771" s="14"/>
      <c r="L771" s="14"/>
      <c r="M771" s="14"/>
      <c r="N771" s="14"/>
      <c r="O771" s="14"/>
      <c r="P771" s="14"/>
      <c r="Q771" s="14"/>
      <c r="R771" s="14"/>
      <c r="S771" s="14"/>
      <c r="T771" s="14"/>
      <c r="U771" s="14"/>
      <c r="V771" s="14"/>
      <c r="W771" s="14"/>
      <c r="X771" s="14"/>
      <c r="Y771" s="14"/>
      <c r="Z771" s="14"/>
    </row>
    <row r="772" spans="1:26" ht="13" x14ac:dyDescent="0.15">
      <c r="A772" s="14"/>
      <c r="B772" s="14"/>
      <c r="C772" s="14"/>
      <c r="D772" s="14"/>
      <c r="E772" s="14"/>
      <c r="F772" s="14"/>
      <c r="G772" s="14"/>
      <c r="H772" s="14"/>
      <c r="I772" s="14"/>
      <c r="J772" s="14"/>
      <c r="K772" s="14"/>
      <c r="L772" s="14"/>
      <c r="M772" s="14"/>
      <c r="N772" s="14"/>
      <c r="O772" s="14"/>
      <c r="P772" s="14"/>
      <c r="Q772" s="14"/>
      <c r="R772" s="14"/>
      <c r="S772" s="14"/>
      <c r="T772" s="14"/>
      <c r="U772" s="14"/>
      <c r="V772" s="14"/>
      <c r="W772" s="14"/>
      <c r="X772" s="14"/>
      <c r="Y772" s="14"/>
      <c r="Z772" s="14"/>
    </row>
    <row r="773" spans="1:26" ht="13" x14ac:dyDescent="0.15">
      <c r="A773" s="14"/>
      <c r="B773" s="14"/>
      <c r="C773" s="14"/>
      <c r="D773" s="14"/>
      <c r="E773" s="14"/>
      <c r="F773" s="14"/>
      <c r="G773" s="14"/>
      <c r="H773" s="14"/>
      <c r="I773" s="14"/>
      <c r="J773" s="14"/>
      <c r="K773" s="14"/>
      <c r="L773" s="14"/>
      <c r="M773" s="14"/>
      <c r="N773" s="14"/>
      <c r="O773" s="14"/>
      <c r="P773" s="14"/>
      <c r="Q773" s="14"/>
      <c r="R773" s="14"/>
      <c r="S773" s="14"/>
      <c r="T773" s="14"/>
      <c r="U773" s="14"/>
      <c r="V773" s="14"/>
      <c r="W773" s="14"/>
      <c r="X773" s="14"/>
      <c r="Y773" s="14"/>
      <c r="Z773" s="14"/>
    </row>
    <row r="774" spans="1:26" ht="13" x14ac:dyDescent="0.15">
      <c r="A774" s="14"/>
      <c r="B774" s="14"/>
      <c r="C774" s="14"/>
      <c r="D774" s="14"/>
      <c r="E774" s="14"/>
      <c r="F774" s="14"/>
      <c r="G774" s="14"/>
      <c r="H774" s="14"/>
      <c r="I774" s="14"/>
      <c r="J774" s="14"/>
      <c r="K774" s="14"/>
      <c r="L774" s="14"/>
      <c r="M774" s="14"/>
      <c r="N774" s="14"/>
      <c r="O774" s="14"/>
      <c r="P774" s="14"/>
      <c r="Q774" s="14"/>
      <c r="R774" s="14"/>
      <c r="S774" s="14"/>
      <c r="T774" s="14"/>
      <c r="U774" s="14"/>
      <c r="V774" s="14"/>
      <c r="W774" s="14"/>
      <c r="X774" s="14"/>
      <c r="Y774" s="14"/>
      <c r="Z774" s="14"/>
    </row>
    <row r="775" spans="1:26" ht="13" x14ac:dyDescent="0.15">
      <c r="A775" s="14"/>
      <c r="B775" s="14"/>
      <c r="C775" s="14"/>
      <c r="D775" s="14"/>
      <c r="E775" s="14"/>
      <c r="F775" s="14"/>
      <c r="G775" s="14"/>
      <c r="H775" s="14"/>
      <c r="I775" s="14"/>
      <c r="J775" s="14"/>
      <c r="K775" s="14"/>
      <c r="L775" s="14"/>
      <c r="M775" s="14"/>
      <c r="N775" s="14"/>
      <c r="O775" s="14"/>
      <c r="P775" s="14"/>
      <c r="Q775" s="14"/>
      <c r="R775" s="14"/>
      <c r="S775" s="14"/>
      <c r="T775" s="14"/>
      <c r="U775" s="14"/>
      <c r="V775" s="14"/>
      <c r="W775" s="14"/>
      <c r="X775" s="14"/>
      <c r="Y775" s="14"/>
      <c r="Z775" s="14"/>
    </row>
    <row r="776" spans="1:26" ht="13" x14ac:dyDescent="0.15">
      <c r="A776" s="14"/>
      <c r="B776" s="14"/>
      <c r="C776" s="14"/>
      <c r="D776" s="14"/>
      <c r="E776" s="14"/>
      <c r="F776" s="14"/>
      <c r="G776" s="14"/>
      <c r="H776" s="14"/>
      <c r="I776" s="14"/>
      <c r="J776" s="14"/>
      <c r="K776" s="14"/>
      <c r="L776" s="14"/>
      <c r="M776" s="14"/>
      <c r="N776" s="14"/>
      <c r="O776" s="14"/>
      <c r="P776" s="14"/>
      <c r="Q776" s="14"/>
      <c r="R776" s="14"/>
      <c r="S776" s="14"/>
      <c r="T776" s="14"/>
      <c r="U776" s="14"/>
      <c r="V776" s="14"/>
      <c r="W776" s="14"/>
      <c r="X776" s="14"/>
      <c r="Y776" s="14"/>
      <c r="Z776" s="14"/>
    </row>
    <row r="777" spans="1:26" ht="13" x14ac:dyDescent="0.15">
      <c r="A777" s="14"/>
      <c r="B777" s="14"/>
      <c r="C777" s="14"/>
      <c r="D777" s="14"/>
      <c r="E777" s="14"/>
      <c r="F777" s="14"/>
      <c r="G777" s="14"/>
      <c r="H777" s="14"/>
      <c r="I777" s="14"/>
      <c r="J777" s="14"/>
      <c r="K777" s="14"/>
      <c r="L777" s="14"/>
      <c r="M777" s="14"/>
      <c r="N777" s="14"/>
      <c r="O777" s="14"/>
      <c r="P777" s="14"/>
      <c r="Q777" s="14"/>
      <c r="R777" s="14"/>
      <c r="S777" s="14"/>
      <c r="T777" s="14"/>
      <c r="U777" s="14"/>
      <c r="V777" s="14"/>
      <c r="W777" s="14"/>
      <c r="X777" s="14"/>
      <c r="Y777" s="14"/>
      <c r="Z777" s="14"/>
    </row>
    <row r="778" spans="1:26" ht="13" x14ac:dyDescent="0.15">
      <c r="A778" s="14"/>
      <c r="B778" s="14"/>
      <c r="C778" s="14"/>
      <c r="D778" s="14"/>
      <c r="E778" s="14"/>
      <c r="F778" s="14"/>
      <c r="G778" s="14"/>
      <c r="H778" s="14"/>
      <c r="I778" s="14"/>
      <c r="J778" s="14"/>
      <c r="K778" s="14"/>
      <c r="L778" s="14"/>
      <c r="M778" s="14"/>
      <c r="N778" s="14"/>
      <c r="O778" s="14"/>
      <c r="P778" s="14"/>
      <c r="Q778" s="14"/>
      <c r="R778" s="14"/>
      <c r="S778" s="14"/>
      <c r="T778" s="14"/>
      <c r="U778" s="14"/>
      <c r="V778" s="14"/>
      <c r="W778" s="14"/>
      <c r="X778" s="14"/>
      <c r="Y778" s="14"/>
      <c r="Z778" s="14"/>
    </row>
    <row r="779" spans="1:26" ht="13" x14ac:dyDescent="0.15">
      <c r="A779" s="14"/>
      <c r="B779" s="14"/>
      <c r="C779" s="14"/>
      <c r="D779" s="14"/>
      <c r="E779" s="14"/>
      <c r="F779" s="14"/>
      <c r="G779" s="14"/>
      <c r="H779" s="14"/>
      <c r="I779" s="14"/>
      <c r="J779" s="14"/>
      <c r="K779" s="14"/>
      <c r="L779" s="14"/>
      <c r="M779" s="14"/>
      <c r="N779" s="14"/>
      <c r="O779" s="14"/>
      <c r="P779" s="14"/>
      <c r="Q779" s="14"/>
      <c r="R779" s="14"/>
      <c r="S779" s="14"/>
      <c r="T779" s="14"/>
      <c r="U779" s="14"/>
      <c r="V779" s="14"/>
      <c r="W779" s="14"/>
      <c r="X779" s="14"/>
      <c r="Y779" s="14"/>
      <c r="Z779" s="14"/>
    </row>
    <row r="780" spans="1:26" ht="13" x14ac:dyDescent="0.15">
      <c r="A780" s="14"/>
      <c r="B780" s="14"/>
      <c r="C780" s="14"/>
      <c r="D780" s="14"/>
      <c r="E780" s="14"/>
      <c r="F780" s="14"/>
      <c r="G780" s="14"/>
      <c r="H780" s="14"/>
      <c r="I780" s="14"/>
      <c r="J780" s="14"/>
      <c r="K780" s="14"/>
      <c r="L780" s="14"/>
      <c r="M780" s="14"/>
      <c r="N780" s="14"/>
      <c r="O780" s="14"/>
      <c r="P780" s="14"/>
      <c r="Q780" s="14"/>
      <c r="R780" s="14"/>
      <c r="S780" s="14"/>
      <c r="T780" s="14"/>
      <c r="U780" s="14"/>
      <c r="V780" s="14"/>
      <c r="W780" s="14"/>
      <c r="X780" s="14"/>
      <c r="Y780" s="14"/>
      <c r="Z780" s="14"/>
    </row>
    <row r="781" spans="1:26" ht="13" x14ac:dyDescent="0.15">
      <c r="A781" s="14"/>
      <c r="B781" s="14"/>
      <c r="C781" s="14"/>
      <c r="D781" s="14"/>
      <c r="E781" s="14"/>
      <c r="F781" s="14"/>
      <c r="G781" s="14"/>
      <c r="H781" s="14"/>
      <c r="I781" s="14"/>
      <c r="J781" s="14"/>
      <c r="K781" s="14"/>
      <c r="L781" s="14"/>
      <c r="M781" s="14"/>
      <c r="N781" s="14"/>
      <c r="O781" s="14"/>
      <c r="P781" s="14"/>
      <c r="Q781" s="14"/>
      <c r="R781" s="14"/>
      <c r="S781" s="14"/>
      <c r="T781" s="14"/>
      <c r="U781" s="14"/>
      <c r="V781" s="14"/>
      <c r="W781" s="14"/>
      <c r="X781" s="14"/>
      <c r="Y781" s="14"/>
      <c r="Z781" s="14"/>
    </row>
    <row r="782" spans="1:26" ht="13" x14ac:dyDescent="0.15">
      <c r="A782" s="14"/>
      <c r="B782" s="14"/>
      <c r="C782" s="14"/>
      <c r="D782" s="14"/>
      <c r="E782" s="14"/>
      <c r="F782" s="14"/>
      <c r="G782" s="14"/>
      <c r="H782" s="14"/>
      <c r="I782" s="14"/>
      <c r="J782" s="14"/>
      <c r="K782" s="14"/>
      <c r="L782" s="14"/>
      <c r="M782" s="14"/>
      <c r="N782" s="14"/>
      <c r="O782" s="14"/>
      <c r="P782" s="14"/>
      <c r="Q782" s="14"/>
      <c r="R782" s="14"/>
      <c r="S782" s="14"/>
      <c r="T782" s="14"/>
      <c r="U782" s="14"/>
      <c r="V782" s="14"/>
      <c r="W782" s="14"/>
      <c r="X782" s="14"/>
      <c r="Y782" s="14"/>
      <c r="Z782" s="14"/>
    </row>
    <row r="783" spans="1:26" ht="13" x14ac:dyDescent="0.15">
      <c r="A783" s="14"/>
      <c r="B783" s="14"/>
      <c r="C783" s="14"/>
      <c r="D783" s="14"/>
      <c r="E783" s="14"/>
      <c r="F783" s="14"/>
      <c r="G783" s="14"/>
      <c r="H783" s="14"/>
      <c r="I783" s="14"/>
      <c r="J783" s="14"/>
      <c r="K783" s="14"/>
      <c r="L783" s="14"/>
      <c r="M783" s="14"/>
      <c r="N783" s="14"/>
      <c r="O783" s="14"/>
      <c r="P783" s="14"/>
      <c r="Q783" s="14"/>
      <c r="R783" s="14"/>
      <c r="S783" s="14"/>
      <c r="T783" s="14"/>
      <c r="U783" s="14"/>
      <c r="V783" s="14"/>
      <c r="W783" s="14"/>
      <c r="X783" s="14"/>
      <c r="Y783" s="14"/>
      <c r="Z783" s="14"/>
    </row>
    <row r="784" spans="1:26" ht="13" x14ac:dyDescent="0.15">
      <c r="A784" s="14"/>
      <c r="B784" s="14"/>
      <c r="C784" s="14"/>
      <c r="D784" s="14"/>
      <c r="E784" s="14"/>
      <c r="F784" s="14"/>
      <c r="G784" s="14"/>
      <c r="H784" s="14"/>
      <c r="I784" s="14"/>
      <c r="J784" s="14"/>
      <c r="K784" s="14"/>
      <c r="L784" s="14"/>
      <c r="M784" s="14"/>
      <c r="N784" s="14"/>
      <c r="O784" s="14"/>
      <c r="P784" s="14"/>
      <c r="Q784" s="14"/>
      <c r="R784" s="14"/>
      <c r="S784" s="14"/>
      <c r="T784" s="14"/>
      <c r="U784" s="14"/>
      <c r="V784" s="14"/>
      <c r="W784" s="14"/>
      <c r="X784" s="14"/>
      <c r="Y784" s="14"/>
      <c r="Z784" s="14"/>
    </row>
    <row r="785" spans="1:26" ht="13" x14ac:dyDescent="0.15">
      <c r="A785" s="14"/>
      <c r="B785" s="14"/>
      <c r="C785" s="14"/>
      <c r="D785" s="14"/>
      <c r="E785" s="14"/>
      <c r="F785" s="14"/>
      <c r="G785" s="14"/>
      <c r="H785" s="14"/>
      <c r="I785" s="14"/>
      <c r="J785" s="14"/>
      <c r="K785" s="14"/>
      <c r="L785" s="14"/>
      <c r="M785" s="14"/>
      <c r="N785" s="14"/>
      <c r="O785" s="14"/>
      <c r="P785" s="14"/>
      <c r="Q785" s="14"/>
      <c r="R785" s="14"/>
      <c r="S785" s="14"/>
      <c r="T785" s="14"/>
      <c r="U785" s="14"/>
      <c r="V785" s="14"/>
      <c r="W785" s="14"/>
      <c r="X785" s="14"/>
      <c r="Y785" s="14"/>
      <c r="Z785" s="14"/>
    </row>
    <row r="786" spans="1:26" ht="13" x14ac:dyDescent="0.15">
      <c r="A786" s="14"/>
      <c r="B786" s="14"/>
      <c r="C786" s="14"/>
      <c r="D786" s="14"/>
      <c r="E786" s="14"/>
      <c r="F786" s="14"/>
      <c r="G786" s="14"/>
      <c r="H786" s="14"/>
      <c r="I786" s="14"/>
      <c r="J786" s="14"/>
      <c r="K786" s="14"/>
      <c r="L786" s="14"/>
      <c r="M786" s="14"/>
      <c r="N786" s="14"/>
      <c r="O786" s="14"/>
      <c r="P786" s="14"/>
      <c r="Q786" s="14"/>
      <c r="R786" s="14"/>
      <c r="S786" s="14"/>
      <c r="T786" s="14"/>
      <c r="U786" s="14"/>
      <c r="V786" s="14"/>
      <c r="W786" s="14"/>
      <c r="X786" s="14"/>
      <c r="Y786" s="14"/>
      <c r="Z786" s="14"/>
    </row>
    <row r="787" spans="1:26" ht="13" x14ac:dyDescent="0.15">
      <c r="A787" s="14"/>
      <c r="B787" s="14"/>
      <c r="C787" s="14"/>
      <c r="D787" s="14"/>
      <c r="E787" s="14"/>
      <c r="F787" s="14"/>
      <c r="G787" s="14"/>
      <c r="H787" s="14"/>
      <c r="I787" s="14"/>
      <c r="J787" s="14"/>
      <c r="K787" s="14"/>
      <c r="L787" s="14"/>
      <c r="M787" s="14"/>
      <c r="N787" s="14"/>
      <c r="O787" s="14"/>
      <c r="P787" s="14"/>
      <c r="Q787" s="14"/>
      <c r="R787" s="14"/>
      <c r="S787" s="14"/>
      <c r="T787" s="14"/>
      <c r="U787" s="14"/>
      <c r="V787" s="14"/>
      <c r="W787" s="14"/>
      <c r="X787" s="14"/>
      <c r="Y787" s="14"/>
      <c r="Z787" s="14"/>
    </row>
    <row r="788" spans="1:26" ht="13" x14ac:dyDescent="0.15">
      <c r="A788" s="14"/>
      <c r="B788" s="14"/>
      <c r="C788" s="14"/>
      <c r="D788" s="14"/>
      <c r="E788" s="14"/>
      <c r="F788" s="14"/>
      <c r="G788" s="14"/>
      <c r="H788" s="14"/>
      <c r="I788" s="14"/>
      <c r="J788" s="14"/>
      <c r="K788" s="14"/>
      <c r="L788" s="14"/>
      <c r="M788" s="14"/>
      <c r="N788" s="14"/>
      <c r="O788" s="14"/>
      <c r="P788" s="14"/>
      <c r="Q788" s="14"/>
      <c r="R788" s="14"/>
      <c r="S788" s="14"/>
      <c r="T788" s="14"/>
      <c r="U788" s="14"/>
      <c r="V788" s="14"/>
      <c r="W788" s="14"/>
      <c r="X788" s="14"/>
      <c r="Y788" s="14"/>
      <c r="Z788" s="14"/>
    </row>
    <row r="789" spans="1:26" ht="13" x14ac:dyDescent="0.15">
      <c r="A789" s="14"/>
      <c r="B789" s="14"/>
      <c r="C789" s="14"/>
      <c r="D789" s="14"/>
      <c r="E789" s="14"/>
      <c r="F789" s="14"/>
      <c r="G789" s="14"/>
      <c r="H789" s="14"/>
      <c r="I789" s="14"/>
      <c r="J789" s="14"/>
      <c r="K789" s="14"/>
      <c r="L789" s="14"/>
      <c r="M789" s="14"/>
      <c r="N789" s="14"/>
      <c r="O789" s="14"/>
      <c r="P789" s="14"/>
      <c r="Q789" s="14"/>
      <c r="R789" s="14"/>
      <c r="S789" s="14"/>
      <c r="T789" s="14"/>
      <c r="U789" s="14"/>
      <c r="V789" s="14"/>
      <c r="W789" s="14"/>
      <c r="X789" s="14"/>
      <c r="Y789" s="14"/>
      <c r="Z789" s="14"/>
    </row>
    <row r="790" spans="1:26" ht="13" x14ac:dyDescent="0.15">
      <c r="A790" s="14"/>
      <c r="B790" s="14"/>
      <c r="C790" s="14"/>
      <c r="D790" s="14"/>
      <c r="E790" s="14"/>
      <c r="F790" s="14"/>
      <c r="G790" s="14"/>
      <c r="H790" s="14"/>
      <c r="I790" s="14"/>
      <c r="J790" s="14"/>
      <c r="K790" s="14"/>
      <c r="L790" s="14"/>
      <c r="M790" s="14"/>
      <c r="N790" s="14"/>
      <c r="O790" s="14"/>
      <c r="P790" s="14"/>
      <c r="Q790" s="14"/>
      <c r="R790" s="14"/>
      <c r="S790" s="14"/>
      <c r="T790" s="14"/>
      <c r="U790" s="14"/>
      <c r="V790" s="14"/>
      <c r="W790" s="14"/>
      <c r="X790" s="14"/>
      <c r="Y790" s="14"/>
      <c r="Z790" s="14"/>
    </row>
    <row r="791" spans="1:26" ht="13" x14ac:dyDescent="0.15">
      <c r="A791" s="14"/>
      <c r="B791" s="14"/>
      <c r="C791" s="14"/>
      <c r="D791" s="14"/>
      <c r="E791" s="14"/>
      <c r="F791" s="14"/>
      <c r="G791" s="14"/>
      <c r="H791" s="14"/>
      <c r="I791" s="14"/>
      <c r="J791" s="14"/>
      <c r="K791" s="14"/>
      <c r="L791" s="14"/>
      <c r="M791" s="14"/>
      <c r="N791" s="14"/>
      <c r="O791" s="14"/>
      <c r="P791" s="14"/>
      <c r="Q791" s="14"/>
      <c r="R791" s="14"/>
      <c r="S791" s="14"/>
      <c r="T791" s="14"/>
      <c r="U791" s="14"/>
      <c r="V791" s="14"/>
      <c r="W791" s="14"/>
      <c r="X791" s="14"/>
      <c r="Y791" s="14"/>
      <c r="Z791" s="14"/>
    </row>
    <row r="792" spans="1:26" ht="13" x14ac:dyDescent="0.15">
      <c r="A792" s="14"/>
      <c r="B792" s="14"/>
      <c r="C792" s="14"/>
      <c r="D792" s="14"/>
      <c r="E792" s="14"/>
      <c r="F792" s="14"/>
      <c r="G792" s="14"/>
      <c r="H792" s="14"/>
      <c r="I792" s="14"/>
      <c r="J792" s="14"/>
      <c r="K792" s="14"/>
      <c r="L792" s="14"/>
      <c r="M792" s="14"/>
      <c r="N792" s="14"/>
      <c r="O792" s="14"/>
      <c r="P792" s="14"/>
      <c r="Q792" s="14"/>
      <c r="R792" s="14"/>
      <c r="S792" s="14"/>
      <c r="T792" s="14"/>
      <c r="U792" s="14"/>
      <c r="V792" s="14"/>
      <c r="W792" s="14"/>
      <c r="X792" s="14"/>
      <c r="Y792" s="14"/>
      <c r="Z792" s="14"/>
    </row>
    <row r="793" spans="1:26" ht="13" x14ac:dyDescent="0.15">
      <c r="A793" s="14"/>
      <c r="B793" s="14"/>
      <c r="C793" s="14"/>
      <c r="D793" s="14"/>
      <c r="E793" s="14"/>
      <c r="F793" s="14"/>
      <c r="G793" s="14"/>
      <c r="H793" s="14"/>
      <c r="I793" s="14"/>
      <c r="J793" s="14"/>
      <c r="K793" s="14"/>
      <c r="L793" s="14"/>
      <c r="M793" s="14"/>
      <c r="N793" s="14"/>
      <c r="O793" s="14"/>
      <c r="P793" s="14"/>
      <c r="Q793" s="14"/>
      <c r="R793" s="14"/>
      <c r="S793" s="14"/>
      <c r="T793" s="14"/>
      <c r="U793" s="14"/>
      <c r="V793" s="14"/>
      <c r="W793" s="14"/>
      <c r="X793" s="14"/>
      <c r="Y793" s="14"/>
      <c r="Z793" s="14"/>
    </row>
    <row r="794" spans="1:26" ht="13" x14ac:dyDescent="0.15">
      <c r="A794" s="14"/>
      <c r="B794" s="14"/>
      <c r="C794" s="14"/>
      <c r="D794" s="14"/>
      <c r="E794" s="14"/>
      <c r="F794" s="14"/>
      <c r="G794" s="14"/>
      <c r="H794" s="14"/>
      <c r="I794" s="14"/>
      <c r="J794" s="14"/>
      <c r="K794" s="14"/>
      <c r="L794" s="14"/>
      <c r="M794" s="14"/>
      <c r="N794" s="14"/>
      <c r="O794" s="14"/>
      <c r="P794" s="14"/>
      <c r="Q794" s="14"/>
      <c r="R794" s="14"/>
      <c r="S794" s="14"/>
      <c r="T794" s="14"/>
      <c r="U794" s="14"/>
      <c r="V794" s="14"/>
      <c r="W794" s="14"/>
      <c r="X794" s="14"/>
      <c r="Y794" s="14"/>
      <c r="Z794" s="14"/>
    </row>
    <row r="795" spans="1:26" ht="13" x14ac:dyDescent="0.15">
      <c r="A795" s="14"/>
      <c r="B795" s="14"/>
      <c r="C795" s="14"/>
      <c r="D795" s="14"/>
      <c r="E795" s="14"/>
      <c r="F795" s="14"/>
      <c r="G795" s="14"/>
      <c r="H795" s="14"/>
      <c r="I795" s="14"/>
      <c r="J795" s="14"/>
      <c r="K795" s="14"/>
      <c r="L795" s="14"/>
      <c r="M795" s="14"/>
      <c r="N795" s="14"/>
      <c r="O795" s="14"/>
      <c r="P795" s="14"/>
      <c r="Q795" s="14"/>
      <c r="R795" s="14"/>
      <c r="S795" s="14"/>
      <c r="T795" s="14"/>
      <c r="U795" s="14"/>
      <c r="V795" s="14"/>
      <c r="W795" s="14"/>
      <c r="X795" s="14"/>
      <c r="Y795" s="14"/>
      <c r="Z795" s="14"/>
    </row>
    <row r="796" spans="1:26" ht="13" x14ac:dyDescent="0.15">
      <c r="A796" s="14"/>
      <c r="B796" s="14"/>
      <c r="C796" s="14"/>
      <c r="D796" s="14"/>
      <c r="E796" s="14"/>
      <c r="F796" s="14"/>
      <c r="G796" s="14"/>
      <c r="H796" s="14"/>
      <c r="I796" s="14"/>
      <c r="J796" s="14"/>
      <c r="K796" s="14"/>
      <c r="L796" s="14"/>
      <c r="M796" s="14"/>
      <c r="N796" s="14"/>
      <c r="O796" s="14"/>
      <c r="P796" s="14"/>
      <c r="Q796" s="14"/>
      <c r="R796" s="14"/>
      <c r="S796" s="14"/>
      <c r="T796" s="14"/>
      <c r="U796" s="14"/>
      <c r="V796" s="14"/>
      <c r="W796" s="14"/>
      <c r="X796" s="14"/>
      <c r="Y796" s="14"/>
      <c r="Z796" s="14"/>
    </row>
    <row r="797" spans="1:26" ht="13" x14ac:dyDescent="0.15">
      <c r="A797" s="14"/>
      <c r="B797" s="14"/>
      <c r="C797" s="14"/>
      <c r="D797" s="14"/>
      <c r="E797" s="14"/>
      <c r="F797" s="14"/>
      <c r="G797" s="14"/>
      <c r="H797" s="14"/>
      <c r="I797" s="14"/>
      <c r="J797" s="14"/>
      <c r="K797" s="14"/>
      <c r="L797" s="14"/>
      <c r="M797" s="14"/>
      <c r="N797" s="14"/>
      <c r="O797" s="14"/>
      <c r="P797" s="14"/>
      <c r="Q797" s="14"/>
      <c r="R797" s="14"/>
      <c r="S797" s="14"/>
      <c r="T797" s="14"/>
      <c r="U797" s="14"/>
      <c r="V797" s="14"/>
      <c r="W797" s="14"/>
      <c r="X797" s="14"/>
      <c r="Y797" s="14"/>
      <c r="Z797" s="14"/>
    </row>
    <row r="798" spans="1:26" ht="13" x14ac:dyDescent="0.15">
      <c r="A798" s="14"/>
      <c r="B798" s="14"/>
      <c r="C798" s="14"/>
      <c r="D798" s="14"/>
      <c r="E798" s="14"/>
      <c r="F798" s="14"/>
      <c r="G798" s="14"/>
      <c r="H798" s="14"/>
      <c r="I798" s="14"/>
      <c r="J798" s="14"/>
      <c r="K798" s="14"/>
      <c r="L798" s="14"/>
      <c r="M798" s="14"/>
      <c r="N798" s="14"/>
      <c r="O798" s="14"/>
      <c r="P798" s="14"/>
      <c r="Q798" s="14"/>
      <c r="R798" s="14"/>
      <c r="S798" s="14"/>
      <c r="T798" s="14"/>
      <c r="U798" s="14"/>
      <c r="V798" s="14"/>
      <c r="W798" s="14"/>
      <c r="X798" s="14"/>
      <c r="Y798" s="14"/>
      <c r="Z798" s="14"/>
    </row>
    <row r="799" spans="1:26" ht="13" x14ac:dyDescent="0.15">
      <c r="A799" s="14"/>
      <c r="B799" s="14"/>
      <c r="C799" s="14"/>
      <c r="D799" s="14"/>
      <c r="E799" s="14"/>
      <c r="F799" s="14"/>
      <c r="G799" s="14"/>
      <c r="H799" s="14"/>
      <c r="I799" s="14"/>
      <c r="J799" s="14"/>
      <c r="K799" s="14"/>
      <c r="L799" s="14"/>
      <c r="M799" s="14"/>
      <c r="N799" s="14"/>
      <c r="O799" s="14"/>
      <c r="P799" s="14"/>
      <c r="Q799" s="14"/>
      <c r="R799" s="14"/>
      <c r="S799" s="14"/>
      <c r="T799" s="14"/>
      <c r="U799" s="14"/>
      <c r="V799" s="14"/>
      <c r="W799" s="14"/>
      <c r="X799" s="14"/>
      <c r="Y799" s="14"/>
      <c r="Z799" s="14"/>
    </row>
    <row r="800" spans="1:26" ht="13" x14ac:dyDescent="0.15">
      <c r="A800" s="14"/>
      <c r="B800" s="14"/>
      <c r="C800" s="14"/>
      <c r="D800" s="14"/>
      <c r="E800" s="14"/>
      <c r="F800" s="14"/>
      <c r="G800" s="14"/>
      <c r="H800" s="14"/>
      <c r="I800" s="14"/>
      <c r="J800" s="14"/>
      <c r="K800" s="14"/>
      <c r="L800" s="14"/>
      <c r="M800" s="14"/>
      <c r="N800" s="14"/>
      <c r="O800" s="14"/>
      <c r="P800" s="14"/>
      <c r="Q800" s="14"/>
      <c r="R800" s="14"/>
      <c r="S800" s="14"/>
      <c r="T800" s="14"/>
      <c r="U800" s="14"/>
      <c r="V800" s="14"/>
      <c r="W800" s="14"/>
      <c r="X800" s="14"/>
      <c r="Y800" s="14"/>
      <c r="Z800" s="14"/>
    </row>
    <row r="801" spans="1:26" ht="13" x14ac:dyDescent="0.15">
      <c r="A801" s="14"/>
      <c r="B801" s="14"/>
      <c r="C801" s="14"/>
      <c r="D801" s="14"/>
      <c r="E801" s="14"/>
      <c r="F801" s="14"/>
      <c r="G801" s="14"/>
      <c r="H801" s="14"/>
      <c r="I801" s="14"/>
      <c r="J801" s="14"/>
      <c r="K801" s="14"/>
      <c r="L801" s="14"/>
      <c r="M801" s="14"/>
      <c r="N801" s="14"/>
      <c r="O801" s="14"/>
      <c r="P801" s="14"/>
      <c r="Q801" s="14"/>
      <c r="R801" s="14"/>
      <c r="S801" s="14"/>
      <c r="T801" s="14"/>
      <c r="U801" s="14"/>
      <c r="V801" s="14"/>
      <c r="W801" s="14"/>
      <c r="X801" s="14"/>
      <c r="Y801" s="14"/>
      <c r="Z801" s="14"/>
    </row>
    <row r="802" spans="1:26" ht="13" x14ac:dyDescent="0.15">
      <c r="A802" s="14"/>
      <c r="B802" s="14"/>
      <c r="C802" s="14"/>
      <c r="D802" s="14"/>
      <c r="E802" s="14"/>
      <c r="F802" s="14"/>
      <c r="G802" s="14"/>
      <c r="H802" s="14"/>
      <c r="I802" s="14"/>
      <c r="J802" s="14"/>
      <c r="K802" s="14"/>
      <c r="L802" s="14"/>
      <c r="M802" s="14"/>
      <c r="N802" s="14"/>
      <c r="O802" s="14"/>
      <c r="P802" s="14"/>
      <c r="Q802" s="14"/>
      <c r="R802" s="14"/>
      <c r="S802" s="14"/>
      <c r="T802" s="14"/>
      <c r="U802" s="14"/>
      <c r="V802" s="14"/>
      <c r="W802" s="14"/>
      <c r="X802" s="14"/>
      <c r="Y802" s="14"/>
      <c r="Z802" s="14"/>
    </row>
    <row r="803" spans="1:26" ht="13" x14ac:dyDescent="0.15">
      <c r="A803" s="14"/>
      <c r="B803" s="14"/>
      <c r="C803" s="14"/>
      <c r="D803" s="14"/>
      <c r="E803" s="14"/>
      <c r="F803" s="14"/>
      <c r="G803" s="14"/>
      <c r="H803" s="14"/>
      <c r="I803" s="14"/>
      <c r="J803" s="14"/>
      <c r="K803" s="14"/>
      <c r="L803" s="14"/>
      <c r="M803" s="14"/>
      <c r="N803" s="14"/>
      <c r="O803" s="14"/>
      <c r="P803" s="14"/>
      <c r="Q803" s="14"/>
      <c r="R803" s="14"/>
      <c r="S803" s="14"/>
      <c r="T803" s="14"/>
      <c r="U803" s="14"/>
      <c r="V803" s="14"/>
      <c r="W803" s="14"/>
      <c r="X803" s="14"/>
      <c r="Y803" s="14"/>
      <c r="Z803" s="14"/>
    </row>
    <row r="804" spans="1:26" ht="13" x14ac:dyDescent="0.15">
      <c r="A804" s="14"/>
      <c r="B804" s="14"/>
      <c r="C804" s="14"/>
      <c r="D804" s="14"/>
      <c r="E804" s="14"/>
      <c r="F804" s="14"/>
      <c r="G804" s="14"/>
      <c r="H804" s="14"/>
      <c r="I804" s="14"/>
      <c r="J804" s="14"/>
      <c r="K804" s="14"/>
      <c r="L804" s="14"/>
      <c r="M804" s="14"/>
      <c r="N804" s="14"/>
      <c r="O804" s="14"/>
      <c r="P804" s="14"/>
      <c r="Q804" s="14"/>
      <c r="R804" s="14"/>
      <c r="S804" s="14"/>
      <c r="T804" s="14"/>
      <c r="U804" s="14"/>
      <c r="V804" s="14"/>
      <c r="W804" s="14"/>
      <c r="X804" s="14"/>
      <c r="Y804" s="14"/>
      <c r="Z804" s="14"/>
    </row>
    <row r="805" spans="1:26" ht="13" x14ac:dyDescent="0.15">
      <c r="A805" s="14"/>
      <c r="B805" s="14"/>
      <c r="C805" s="14"/>
      <c r="D805" s="14"/>
      <c r="E805" s="14"/>
      <c r="F805" s="14"/>
      <c r="G805" s="14"/>
      <c r="H805" s="14"/>
      <c r="I805" s="14"/>
      <c r="J805" s="14"/>
      <c r="K805" s="14"/>
      <c r="L805" s="14"/>
      <c r="M805" s="14"/>
      <c r="N805" s="14"/>
      <c r="O805" s="14"/>
      <c r="P805" s="14"/>
      <c r="Q805" s="14"/>
      <c r="R805" s="14"/>
      <c r="S805" s="14"/>
      <c r="T805" s="14"/>
      <c r="U805" s="14"/>
      <c r="V805" s="14"/>
      <c r="W805" s="14"/>
      <c r="X805" s="14"/>
      <c r="Y805" s="14"/>
      <c r="Z805" s="14"/>
    </row>
    <row r="806" spans="1:26" ht="13" x14ac:dyDescent="0.15">
      <c r="A806" s="14"/>
      <c r="B806" s="14"/>
      <c r="C806" s="14"/>
      <c r="D806" s="14"/>
      <c r="E806" s="14"/>
      <c r="F806" s="14"/>
      <c r="G806" s="14"/>
      <c r="H806" s="14"/>
      <c r="I806" s="14"/>
      <c r="J806" s="14"/>
      <c r="K806" s="14"/>
      <c r="L806" s="14"/>
      <c r="M806" s="14"/>
      <c r="N806" s="14"/>
      <c r="O806" s="14"/>
      <c r="P806" s="14"/>
      <c r="Q806" s="14"/>
      <c r="R806" s="14"/>
      <c r="S806" s="14"/>
      <c r="T806" s="14"/>
      <c r="U806" s="14"/>
      <c r="V806" s="14"/>
      <c r="W806" s="14"/>
      <c r="X806" s="14"/>
      <c r="Y806" s="14"/>
      <c r="Z806" s="14"/>
    </row>
    <row r="807" spans="1:26" ht="13" x14ac:dyDescent="0.15">
      <c r="A807" s="14"/>
      <c r="B807" s="14"/>
      <c r="C807" s="14"/>
      <c r="D807" s="14"/>
      <c r="E807" s="14"/>
      <c r="F807" s="14"/>
      <c r="G807" s="14"/>
      <c r="H807" s="14"/>
      <c r="I807" s="14"/>
      <c r="J807" s="14"/>
      <c r="K807" s="14"/>
      <c r="L807" s="14"/>
      <c r="M807" s="14"/>
      <c r="N807" s="14"/>
      <c r="O807" s="14"/>
      <c r="P807" s="14"/>
      <c r="Q807" s="14"/>
      <c r="R807" s="14"/>
      <c r="S807" s="14"/>
      <c r="T807" s="14"/>
      <c r="U807" s="14"/>
      <c r="V807" s="14"/>
      <c r="W807" s="14"/>
      <c r="X807" s="14"/>
      <c r="Y807" s="14"/>
      <c r="Z807" s="14"/>
    </row>
    <row r="808" spans="1:26" ht="13" x14ac:dyDescent="0.15">
      <c r="A808" s="14"/>
      <c r="B808" s="14"/>
      <c r="C808" s="14"/>
      <c r="D808" s="14"/>
      <c r="E808" s="14"/>
      <c r="F808" s="14"/>
      <c r="G808" s="14"/>
      <c r="H808" s="14"/>
      <c r="I808" s="14"/>
      <c r="J808" s="14"/>
      <c r="K808" s="14"/>
      <c r="L808" s="14"/>
      <c r="M808" s="14"/>
      <c r="N808" s="14"/>
      <c r="O808" s="14"/>
      <c r="P808" s="14"/>
      <c r="Q808" s="14"/>
      <c r="R808" s="14"/>
      <c r="S808" s="14"/>
      <c r="T808" s="14"/>
      <c r="U808" s="14"/>
      <c r="V808" s="14"/>
      <c r="W808" s="14"/>
      <c r="X808" s="14"/>
      <c r="Y808" s="14"/>
      <c r="Z808" s="14"/>
    </row>
    <row r="809" spans="1:26" ht="13" x14ac:dyDescent="0.15">
      <c r="A809" s="14"/>
      <c r="B809" s="14"/>
      <c r="C809" s="14"/>
      <c r="D809" s="14"/>
      <c r="E809" s="14"/>
      <c r="F809" s="14"/>
      <c r="G809" s="14"/>
      <c r="H809" s="14"/>
      <c r="I809" s="14"/>
      <c r="J809" s="14"/>
      <c r="K809" s="14"/>
      <c r="L809" s="14"/>
      <c r="M809" s="14"/>
      <c r="N809" s="14"/>
      <c r="O809" s="14"/>
      <c r="P809" s="14"/>
      <c r="Q809" s="14"/>
      <c r="R809" s="14"/>
      <c r="S809" s="14"/>
      <c r="T809" s="14"/>
      <c r="U809" s="14"/>
      <c r="V809" s="14"/>
      <c r="W809" s="14"/>
      <c r="X809" s="14"/>
      <c r="Y809" s="14"/>
      <c r="Z809" s="14"/>
    </row>
    <row r="810" spans="1:26" ht="13" x14ac:dyDescent="0.15">
      <c r="A810" s="14"/>
      <c r="B810" s="14"/>
      <c r="C810" s="14"/>
      <c r="D810" s="14"/>
      <c r="E810" s="14"/>
      <c r="F810" s="14"/>
      <c r="G810" s="14"/>
      <c r="H810" s="14"/>
      <c r="I810" s="14"/>
      <c r="J810" s="14"/>
      <c r="K810" s="14"/>
      <c r="L810" s="14"/>
      <c r="M810" s="14"/>
      <c r="N810" s="14"/>
      <c r="O810" s="14"/>
      <c r="P810" s="14"/>
      <c r="Q810" s="14"/>
      <c r="R810" s="14"/>
      <c r="S810" s="14"/>
      <c r="T810" s="14"/>
      <c r="U810" s="14"/>
      <c r="V810" s="14"/>
      <c r="W810" s="14"/>
      <c r="X810" s="14"/>
      <c r="Y810" s="14"/>
      <c r="Z810" s="14"/>
    </row>
    <row r="811" spans="1:26" ht="13" x14ac:dyDescent="0.15">
      <c r="A811" s="14"/>
      <c r="B811" s="14"/>
      <c r="C811" s="14"/>
      <c r="D811" s="14"/>
      <c r="E811" s="14"/>
      <c r="F811" s="14"/>
      <c r="G811" s="14"/>
      <c r="H811" s="14"/>
      <c r="I811" s="14"/>
      <c r="J811" s="14"/>
      <c r="K811" s="14"/>
      <c r="L811" s="14"/>
      <c r="M811" s="14"/>
      <c r="N811" s="14"/>
      <c r="O811" s="14"/>
      <c r="P811" s="14"/>
      <c r="Q811" s="14"/>
      <c r="R811" s="14"/>
      <c r="S811" s="14"/>
      <c r="T811" s="14"/>
      <c r="U811" s="14"/>
      <c r="V811" s="14"/>
      <c r="W811" s="14"/>
      <c r="X811" s="14"/>
      <c r="Y811" s="14"/>
      <c r="Z811" s="14"/>
    </row>
    <row r="812" spans="1:26" ht="13" x14ac:dyDescent="0.15">
      <c r="A812" s="14"/>
      <c r="B812" s="14"/>
      <c r="C812" s="14"/>
      <c r="D812" s="14"/>
      <c r="E812" s="14"/>
      <c r="F812" s="14"/>
      <c r="G812" s="14"/>
      <c r="H812" s="14"/>
      <c r="I812" s="14"/>
      <c r="J812" s="14"/>
      <c r="K812" s="14"/>
      <c r="L812" s="14"/>
      <c r="M812" s="14"/>
      <c r="N812" s="14"/>
      <c r="O812" s="14"/>
      <c r="P812" s="14"/>
      <c r="Q812" s="14"/>
      <c r="R812" s="14"/>
      <c r="S812" s="14"/>
      <c r="T812" s="14"/>
      <c r="U812" s="14"/>
      <c r="V812" s="14"/>
      <c r="W812" s="14"/>
      <c r="X812" s="14"/>
      <c r="Y812" s="14"/>
      <c r="Z812" s="14"/>
    </row>
    <row r="813" spans="1:26" ht="13" x14ac:dyDescent="0.15">
      <c r="A813" s="14"/>
      <c r="B813" s="14"/>
      <c r="C813" s="14"/>
      <c r="D813" s="14"/>
      <c r="E813" s="14"/>
      <c r="F813" s="14"/>
      <c r="G813" s="14"/>
      <c r="H813" s="14"/>
      <c r="I813" s="14"/>
      <c r="J813" s="14"/>
      <c r="K813" s="14"/>
      <c r="L813" s="14"/>
      <c r="M813" s="14"/>
      <c r="N813" s="14"/>
      <c r="O813" s="14"/>
      <c r="P813" s="14"/>
      <c r="Q813" s="14"/>
      <c r="R813" s="14"/>
      <c r="S813" s="14"/>
      <c r="T813" s="14"/>
      <c r="U813" s="14"/>
      <c r="V813" s="14"/>
      <c r="W813" s="14"/>
      <c r="X813" s="14"/>
      <c r="Y813" s="14"/>
      <c r="Z813" s="14"/>
    </row>
    <row r="814" spans="1:26" ht="13" x14ac:dyDescent="0.15">
      <c r="A814" s="14"/>
      <c r="B814" s="14"/>
      <c r="C814" s="14"/>
      <c r="D814" s="14"/>
      <c r="E814" s="14"/>
      <c r="F814" s="14"/>
      <c r="G814" s="14"/>
      <c r="H814" s="14"/>
      <c r="I814" s="14"/>
      <c r="J814" s="14"/>
      <c r="K814" s="14"/>
      <c r="L814" s="14"/>
      <c r="M814" s="14"/>
      <c r="N814" s="14"/>
      <c r="O814" s="14"/>
      <c r="P814" s="14"/>
      <c r="Q814" s="14"/>
      <c r="R814" s="14"/>
      <c r="S814" s="14"/>
      <c r="T814" s="14"/>
      <c r="U814" s="14"/>
      <c r="V814" s="14"/>
      <c r="W814" s="14"/>
      <c r="X814" s="14"/>
      <c r="Y814" s="14"/>
      <c r="Z814" s="14"/>
    </row>
    <row r="815" spans="1:26" ht="13" x14ac:dyDescent="0.15">
      <c r="A815" s="14"/>
      <c r="B815" s="14"/>
      <c r="C815" s="14"/>
      <c r="D815" s="14"/>
      <c r="E815" s="14"/>
      <c r="F815" s="14"/>
      <c r="G815" s="14"/>
      <c r="H815" s="14"/>
      <c r="I815" s="14"/>
      <c r="J815" s="14"/>
      <c r="K815" s="14"/>
      <c r="L815" s="14"/>
      <c r="M815" s="14"/>
      <c r="N815" s="14"/>
      <c r="O815" s="14"/>
      <c r="P815" s="14"/>
      <c r="Q815" s="14"/>
      <c r="R815" s="14"/>
      <c r="S815" s="14"/>
      <c r="T815" s="14"/>
      <c r="U815" s="14"/>
      <c r="V815" s="14"/>
      <c r="W815" s="14"/>
      <c r="X815" s="14"/>
      <c r="Y815" s="14"/>
      <c r="Z815" s="14"/>
    </row>
    <row r="816" spans="1:26" ht="13" x14ac:dyDescent="0.15">
      <c r="A816" s="14"/>
      <c r="B816" s="14"/>
      <c r="C816" s="14"/>
      <c r="D816" s="14"/>
      <c r="E816" s="14"/>
      <c r="F816" s="14"/>
      <c r="G816" s="14"/>
      <c r="H816" s="14"/>
      <c r="I816" s="14"/>
      <c r="J816" s="14"/>
      <c r="K816" s="14"/>
      <c r="L816" s="14"/>
      <c r="M816" s="14"/>
      <c r="N816" s="14"/>
      <c r="O816" s="14"/>
      <c r="P816" s="14"/>
      <c r="Q816" s="14"/>
      <c r="R816" s="14"/>
      <c r="S816" s="14"/>
      <c r="T816" s="14"/>
      <c r="U816" s="14"/>
      <c r="V816" s="14"/>
      <c r="W816" s="14"/>
      <c r="X816" s="14"/>
      <c r="Y816" s="14"/>
      <c r="Z816" s="14"/>
    </row>
    <row r="817" spans="1:26" ht="13" x14ac:dyDescent="0.15">
      <c r="A817" s="14"/>
      <c r="B817" s="14"/>
      <c r="C817" s="14"/>
      <c r="D817" s="14"/>
      <c r="E817" s="14"/>
      <c r="F817" s="14"/>
      <c r="G817" s="14"/>
      <c r="H817" s="14"/>
      <c r="I817" s="14"/>
      <c r="J817" s="14"/>
      <c r="K817" s="14"/>
      <c r="L817" s="14"/>
      <c r="M817" s="14"/>
      <c r="N817" s="14"/>
      <c r="O817" s="14"/>
      <c r="P817" s="14"/>
      <c r="Q817" s="14"/>
      <c r="R817" s="14"/>
      <c r="S817" s="14"/>
      <c r="T817" s="14"/>
      <c r="U817" s="14"/>
      <c r="V817" s="14"/>
      <c r="W817" s="14"/>
      <c r="X817" s="14"/>
      <c r="Y817" s="14"/>
      <c r="Z817" s="14"/>
    </row>
    <row r="818" spans="1:26" ht="13" x14ac:dyDescent="0.15">
      <c r="A818" s="14"/>
      <c r="B818" s="14"/>
      <c r="C818" s="14"/>
      <c r="D818" s="14"/>
      <c r="E818" s="14"/>
      <c r="F818" s="14"/>
      <c r="G818" s="14"/>
      <c r="H818" s="14"/>
      <c r="I818" s="14"/>
      <c r="J818" s="14"/>
      <c r="K818" s="14"/>
      <c r="L818" s="14"/>
      <c r="M818" s="14"/>
      <c r="N818" s="14"/>
      <c r="O818" s="14"/>
      <c r="P818" s="14"/>
      <c r="Q818" s="14"/>
      <c r="R818" s="14"/>
      <c r="S818" s="14"/>
      <c r="T818" s="14"/>
      <c r="U818" s="14"/>
      <c r="V818" s="14"/>
      <c r="W818" s="14"/>
      <c r="X818" s="14"/>
      <c r="Y818" s="14"/>
      <c r="Z818" s="14"/>
    </row>
    <row r="819" spans="1:26" ht="13" x14ac:dyDescent="0.15">
      <c r="A819" s="14"/>
      <c r="B819" s="14"/>
      <c r="C819" s="14"/>
      <c r="D819" s="14"/>
      <c r="E819" s="14"/>
      <c r="F819" s="14"/>
      <c r="G819" s="14"/>
      <c r="H819" s="14"/>
      <c r="I819" s="14"/>
      <c r="J819" s="14"/>
      <c r="K819" s="14"/>
      <c r="L819" s="14"/>
      <c r="M819" s="14"/>
      <c r="N819" s="14"/>
      <c r="O819" s="14"/>
      <c r="P819" s="14"/>
      <c r="Q819" s="14"/>
      <c r="R819" s="14"/>
      <c r="S819" s="14"/>
      <c r="T819" s="14"/>
      <c r="U819" s="14"/>
      <c r="V819" s="14"/>
      <c r="W819" s="14"/>
      <c r="X819" s="14"/>
      <c r="Y819" s="14"/>
      <c r="Z819" s="14"/>
    </row>
    <row r="820" spans="1:26" ht="13" x14ac:dyDescent="0.15">
      <c r="A820" s="14"/>
      <c r="B820" s="14"/>
      <c r="C820" s="14"/>
      <c r="D820" s="14"/>
      <c r="E820" s="14"/>
      <c r="F820" s="14"/>
      <c r="G820" s="14"/>
      <c r="H820" s="14"/>
      <c r="I820" s="14"/>
      <c r="J820" s="14"/>
      <c r="K820" s="14"/>
      <c r="L820" s="14"/>
      <c r="M820" s="14"/>
      <c r="N820" s="14"/>
      <c r="O820" s="14"/>
      <c r="P820" s="14"/>
      <c r="Q820" s="14"/>
      <c r="R820" s="14"/>
      <c r="S820" s="14"/>
      <c r="T820" s="14"/>
      <c r="U820" s="14"/>
      <c r="V820" s="14"/>
      <c r="W820" s="14"/>
      <c r="X820" s="14"/>
      <c r="Y820" s="14"/>
      <c r="Z820" s="14"/>
    </row>
    <row r="821" spans="1:26" ht="13" x14ac:dyDescent="0.15">
      <c r="A821" s="14"/>
      <c r="B821" s="14"/>
      <c r="C821" s="14"/>
      <c r="D821" s="14"/>
      <c r="E821" s="14"/>
      <c r="F821" s="14"/>
      <c r="G821" s="14"/>
      <c r="H821" s="14"/>
      <c r="I821" s="14"/>
      <c r="J821" s="14"/>
      <c r="K821" s="14"/>
      <c r="L821" s="14"/>
      <c r="M821" s="14"/>
      <c r="N821" s="14"/>
      <c r="O821" s="14"/>
      <c r="P821" s="14"/>
      <c r="Q821" s="14"/>
      <c r="R821" s="14"/>
      <c r="S821" s="14"/>
      <c r="T821" s="14"/>
      <c r="U821" s="14"/>
      <c r="V821" s="14"/>
      <c r="W821" s="14"/>
      <c r="X821" s="14"/>
      <c r="Y821" s="14"/>
      <c r="Z821" s="14"/>
    </row>
    <row r="822" spans="1:26" ht="13" x14ac:dyDescent="0.15">
      <c r="A822" s="14"/>
      <c r="B822" s="14"/>
      <c r="C822" s="14"/>
      <c r="D822" s="14"/>
      <c r="E822" s="14"/>
      <c r="F822" s="14"/>
      <c r="G822" s="14"/>
      <c r="H822" s="14"/>
      <c r="I822" s="14"/>
      <c r="J822" s="14"/>
      <c r="K822" s="14"/>
      <c r="L822" s="14"/>
      <c r="M822" s="14"/>
      <c r="N822" s="14"/>
      <c r="O822" s="14"/>
      <c r="P822" s="14"/>
      <c r="Q822" s="14"/>
      <c r="R822" s="14"/>
      <c r="S822" s="14"/>
      <c r="T822" s="14"/>
      <c r="U822" s="14"/>
      <c r="V822" s="14"/>
      <c r="W822" s="14"/>
      <c r="X822" s="14"/>
      <c r="Y822" s="14"/>
      <c r="Z822" s="14"/>
    </row>
    <row r="823" spans="1:26" ht="13" x14ac:dyDescent="0.15">
      <c r="A823" s="14"/>
      <c r="B823" s="14"/>
      <c r="C823" s="14"/>
      <c r="D823" s="14"/>
      <c r="E823" s="14"/>
      <c r="F823" s="14"/>
      <c r="G823" s="14"/>
      <c r="H823" s="14"/>
      <c r="I823" s="14"/>
      <c r="J823" s="14"/>
      <c r="K823" s="14"/>
      <c r="L823" s="14"/>
      <c r="M823" s="14"/>
      <c r="N823" s="14"/>
      <c r="O823" s="14"/>
      <c r="P823" s="14"/>
      <c r="Q823" s="14"/>
      <c r="R823" s="14"/>
      <c r="S823" s="14"/>
      <c r="T823" s="14"/>
      <c r="U823" s="14"/>
      <c r="V823" s="14"/>
      <c r="W823" s="14"/>
      <c r="X823" s="14"/>
      <c r="Y823" s="14"/>
      <c r="Z823" s="14"/>
    </row>
    <row r="824" spans="1:26" ht="13" x14ac:dyDescent="0.15">
      <c r="A824" s="14"/>
      <c r="B824" s="14"/>
      <c r="C824" s="14"/>
      <c r="D824" s="14"/>
      <c r="E824" s="14"/>
      <c r="F824" s="14"/>
      <c r="G824" s="14"/>
      <c r="H824" s="14"/>
      <c r="I824" s="14"/>
      <c r="J824" s="14"/>
      <c r="K824" s="14"/>
      <c r="L824" s="14"/>
      <c r="M824" s="14"/>
      <c r="N824" s="14"/>
      <c r="O824" s="14"/>
      <c r="P824" s="14"/>
      <c r="Q824" s="14"/>
      <c r="R824" s="14"/>
      <c r="S824" s="14"/>
      <c r="T824" s="14"/>
      <c r="U824" s="14"/>
      <c r="V824" s="14"/>
      <c r="W824" s="14"/>
      <c r="X824" s="14"/>
      <c r="Y824" s="14"/>
      <c r="Z824" s="14"/>
    </row>
    <row r="825" spans="1:26" ht="13" x14ac:dyDescent="0.15">
      <c r="A825" s="14"/>
      <c r="B825" s="14"/>
      <c r="C825" s="14"/>
      <c r="D825" s="14"/>
      <c r="E825" s="14"/>
      <c r="F825" s="14"/>
      <c r="G825" s="14"/>
      <c r="H825" s="14"/>
      <c r="I825" s="14"/>
      <c r="J825" s="14"/>
      <c r="K825" s="14"/>
      <c r="L825" s="14"/>
      <c r="M825" s="14"/>
      <c r="N825" s="14"/>
      <c r="O825" s="14"/>
      <c r="P825" s="14"/>
      <c r="Q825" s="14"/>
      <c r="R825" s="14"/>
      <c r="S825" s="14"/>
      <c r="T825" s="14"/>
      <c r="U825" s="14"/>
      <c r="V825" s="14"/>
      <c r="W825" s="14"/>
      <c r="X825" s="14"/>
      <c r="Y825" s="14"/>
      <c r="Z825" s="14"/>
    </row>
    <row r="826" spans="1:26" ht="13" x14ac:dyDescent="0.15">
      <c r="A826" s="14"/>
      <c r="B826" s="14"/>
      <c r="C826" s="14"/>
      <c r="D826" s="14"/>
      <c r="E826" s="14"/>
      <c r="F826" s="14"/>
      <c r="G826" s="14"/>
      <c r="H826" s="14"/>
      <c r="I826" s="14"/>
      <c r="J826" s="14"/>
      <c r="K826" s="14"/>
      <c r="L826" s="14"/>
      <c r="M826" s="14"/>
      <c r="N826" s="14"/>
      <c r="O826" s="14"/>
      <c r="P826" s="14"/>
      <c r="Q826" s="14"/>
      <c r="R826" s="14"/>
      <c r="S826" s="14"/>
      <c r="T826" s="14"/>
      <c r="U826" s="14"/>
      <c r="V826" s="14"/>
      <c r="W826" s="14"/>
      <c r="X826" s="14"/>
      <c r="Y826" s="14"/>
      <c r="Z826" s="14"/>
    </row>
    <row r="827" spans="1:26" ht="13" x14ac:dyDescent="0.15">
      <c r="A827" s="14"/>
      <c r="B827" s="14"/>
      <c r="C827" s="14"/>
      <c r="D827" s="14"/>
      <c r="E827" s="14"/>
      <c r="F827" s="14"/>
      <c r="G827" s="14"/>
      <c r="H827" s="14"/>
      <c r="I827" s="14"/>
      <c r="J827" s="14"/>
      <c r="K827" s="14"/>
      <c r="L827" s="14"/>
      <c r="M827" s="14"/>
      <c r="N827" s="14"/>
      <c r="O827" s="14"/>
      <c r="P827" s="14"/>
      <c r="Q827" s="14"/>
      <c r="R827" s="14"/>
      <c r="S827" s="14"/>
      <c r="T827" s="14"/>
      <c r="U827" s="14"/>
      <c r="V827" s="14"/>
      <c r="W827" s="14"/>
      <c r="X827" s="14"/>
      <c r="Y827" s="14"/>
      <c r="Z827" s="14"/>
    </row>
    <row r="828" spans="1:26" ht="13" x14ac:dyDescent="0.15">
      <c r="A828" s="14"/>
      <c r="B828" s="14"/>
      <c r="C828" s="14"/>
      <c r="D828" s="14"/>
      <c r="E828" s="14"/>
      <c r="F828" s="14"/>
      <c r="G828" s="14"/>
      <c r="H828" s="14"/>
      <c r="I828" s="14"/>
      <c r="J828" s="14"/>
      <c r="K828" s="14"/>
      <c r="L828" s="14"/>
      <c r="M828" s="14"/>
      <c r="N828" s="14"/>
      <c r="O828" s="14"/>
      <c r="P828" s="14"/>
      <c r="Q828" s="14"/>
      <c r="R828" s="14"/>
      <c r="S828" s="14"/>
      <c r="T828" s="14"/>
      <c r="U828" s="14"/>
      <c r="V828" s="14"/>
      <c r="W828" s="14"/>
      <c r="X828" s="14"/>
      <c r="Y828" s="14"/>
      <c r="Z828" s="14"/>
    </row>
    <row r="829" spans="1:26" ht="13" x14ac:dyDescent="0.15">
      <c r="A829" s="14"/>
      <c r="B829" s="14"/>
      <c r="C829" s="14"/>
      <c r="D829" s="14"/>
      <c r="E829" s="14"/>
      <c r="F829" s="14"/>
      <c r="G829" s="14"/>
      <c r="H829" s="14"/>
      <c r="I829" s="14"/>
      <c r="J829" s="14"/>
      <c r="K829" s="14"/>
      <c r="L829" s="14"/>
      <c r="M829" s="14"/>
      <c r="N829" s="14"/>
      <c r="O829" s="14"/>
      <c r="P829" s="14"/>
      <c r="Q829" s="14"/>
      <c r="R829" s="14"/>
      <c r="S829" s="14"/>
      <c r="T829" s="14"/>
      <c r="U829" s="14"/>
      <c r="V829" s="14"/>
      <c r="W829" s="14"/>
      <c r="X829" s="14"/>
      <c r="Y829" s="14"/>
      <c r="Z829" s="14"/>
    </row>
    <row r="830" spans="1:26" ht="13" x14ac:dyDescent="0.15">
      <c r="A830" s="14"/>
      <c r="B830" s="14"/>
      <c r="C830" s="14"/>
      <c r="D830" s="14"/>
      <c r="E830" s="14"/>
      <c r="F830" s="14"/>
      <c r="G830" s="14"/>
      <c r="H830" s="14"/>
      <c r="I830" s="14"/>
      <c r="J830" s="14"/>
      <c r="K830" s="14"/>
      <c r="L830" s="14"/>
      <c r="M830" s="14"/>
      <c r="N830" s="14"/>
      <c r="O830" s="14"/>
      <c r="P830" s="14"/>
      <c r="Q830" s="14"/>
      <c r="R830" s="14"/>
      <c r="S830" s="14"/>
      <c r="T830" s="14"/>
      <c r="U830" s="14"/>
      <c r="V830" s="14"/>
      <c r="W830" s="14"/>
      <c r="X830" s="14"/>
      <c r="Y830" s="14"/>
      <c r="Z830" s="14"/>
    </row>
    <row r="831" spans="1:26" ht="13" x14ac:dyDescent="0.15">
      <c r="A831" s="14"/>
      <c r="B831" s="14"/>
      <c r="C831" s="14"/>
      <c r="D831" s="14"/>
      <c r="E831" s="14"/>
      <c r="F831" s="14"/>
      <c r="G831" s="14"/>
      <c r="H831" s="14"/>
      <c r="I831" s="14"/>
      <c r="J831" s="14"/>
      <c r="K831" s="14"/>
      <c r="L831" s="14"/>
      <c r="M831" s="14"/>
      <c r="N831" s="14"/>
      <c r="O831" s="14"/>
      <c r="P831" s="14"/>
      <c r="Q831" s="14"/>
      <c r="R831" s="14"/>
      <c r="S831" s="14"/>
      <c r="T831" s="14"/>
      <c r="U831" s="14"/>
      <c r="V831" s="14"/>
      <c r="W831" s="14"/>
      <c r="X831" s="14"/>
      <c r="Y831" s="14"/>
      <c r="Z831" s="14"/>
    </row>
    <row r="832" spans="1:26" ht="13" x14ac:dyDescent="0.15">
      <c r="A832" s="14"/>
      <c r="B832" s="14"/>
      <c r="C832" s="14"/>
      <c r="D832" s="14"/>
      <c r="E832" s="14"/>
      <c r="F832" s="14"/>
      <c r="G832" s="14"/>
      <c r="H832" s="14"/>
      <c r="I832" s="14"/>
      <c r="J832" s="14"/>
      <c r="K832" s="14"/>
      <c r="L832" s="14"/>
      <c r="M832" s="14"/>
      <c r="N832" s="14"/>
      <c r="O832" s="14"/>
      <c r="P832" s="14"/>
      <c r="Q832" s="14"/>
      <c r="R832" s="14"/>
      <c r="S832" s="14"/>
      <c r="T832" s="14"/>
      <c r="U832" s="14"/>
      <c r="V832" s="14"/>
      <c r="W832" s="14"/>
      <c r="X832" s="14"/>
      <c r="Y832" s="14"/>
      <c r="Z832" s="14"/>
    </row>
    <row r="833" spans="1:26" ht="13" x14ac:dyDescent="0.15">
      <c r="A833" s="14"/>
      <c r="B833" s="14"/>
      <c r="C833" s="14"/>
      <c r="D833" s="14"/>
      <c r="E833" s="14"/>
      <c r="F833" s="14"/>
      <c r="G833" s="14"/>
      <c r="H833" s="14"/>
      <c r="I833" s="14"/>
      <c r="J833" s="14"/>
      <c r="K833" s="14"/>
      <c r="L833" s="14"/>
      <c r="M833" s="14"/>
      <c r="N833" s="14"/>
      <c r="O833" s="14"/>
      <c r="P833" s="14"/>
      <c r="Q833" s="14"/>
      <c r="R833" s="14"/>
      <c r="S833" s="14"/>
      <c r="T833" s="14"/>
      <c r="U833" s="14"/>
      <c r="V833" s="14"/>
      <c r="W833" s="14"/>
      <c r="X833" s="14"/>
      <c r="Y833" s="14"/>
      <c r="Z833" s="14"/>
    </row>
    <row r="834" spans="1:26" ht="13" x14ac:dyDescent="0.15">
      <c r="A834" s="14"/>
      <c r="B834" s="14"/>
      <c r="C834" s="14"/>
      <c r="D834" s="14"/>
      <c r="E834" s="14"/>
      <c r="F834" s="14"/>
      <c r="G834" s="14"/>
      <c r="H834" s="14"/>
      <c r="I834" s="14"/>
      <c r="J834" s="14"/>
      <c r="K834" s="14"/>
      <c r="L834" s="14"/>
      <c r="M834" s="14"/>
      <c r="N834" s="14"/>
      <c r="O834" s="14"/>
      <c r="P834" s="14"/>
      <c r="Q834" s="14"/>
      <c r="R834" s="14"/>
      <c r="S834" s="14"/>
      <c r="T834" s="14"/>
      <c r="U834" s="14"/>
      <c r="V834" s="14"/>
      <c r="W834" s="14"/>
      <c r="X834" s="14"/>
      <c r="Y834" s="14"/>
      <c r="Z834" s="14"/>
    </row>
    <row r="835" spans="1:26" ht="13" x14ac:dyDescent="0.15">
      <c r="A835" s="14"/>
      <c r="B835" s="14"/>
      <c r="C835" s="14"/>
      <c r="D835" s="14"/>
      <c r="E835" s="14"/>
      <c r="F835" s="14"/>
      <c r="G835" s="14"/>
      <c r="H835" s="14"/>
      <c r="I835" s="14"/>
      <c r="J835" s="14"/>
      <c r="K835" s="14"/>
      <c r="L835" s="14"/>
      <c r="M835" s="14"/>
      <c r="N835" s="14"/>
      <c r="O835" s="14"/>
      <c r="P835" s="14"/>
      <c r="Q835" s="14"/>
      <c r="R835" s="14"/>
      <c r="S835" s="14"/>
      <c r="T835" s="14"/>
      <c r="U835" s="14"/>
      <c r="V835" s="14"/>
      <c r="W835" s="14"/>
      <c r="X835" s="14"/>
      <c r="Y835" s="14"/>
      <c r="Z835" s="14"/>
    </row>
    <row r="836" spans="1:26" ht="13" x14ac:dyDescent="0.15">
      <c r="A836" s="14"/>
      <c r="B836" s="14"/>
      <c r="C836" s="14"/>
      <c r="D836" s="14"/>
      <c r="E836" s="14"/>
      <c r="F836" s="14"/>
      <c r="G836" s="14"/>
      <c r="H836" s="14"/>
      <c r="I836" s="14"/>
      <c r="J836" s="14"/>
      <c r="K836" s="14"/>
      <c r="L836" s="14"/>
      <c r="M836" s="14"/>
      <c r="N836" s="14"/>
      <c r="O836" s="14"/>
      <c r="P836" s="14"/>
      <c r="Q836" s="14"/>
      <c r="R836" s="14"/>
      <c r="S836" s="14"/>
      <c r="T836" s="14"/>
      <c r="U836" s="14"/>
      <c r="V836" s="14"/>
      <c r="W836" s="14"/>
      <c r="X836" s="14"/>
      <c r="Y836" s="14"/>
      <c r="Z836" s="14"/>
    </row>
    <row r="837" spans="1:26" ht="13" x14ac:dyDescent="0.15">
      <c r="A837" s="14"/>
      <c r="B837" s="14"/>
      <c r="C837" s="14"/>
      <c r="D837" s="14"/>
      <c r="E837" s="14"/>
      <c r="F837" s="14"/>
      <c r="G837" s="14"/>
      <c r="H837" s="14"/>
      <c r="I837" s="14"/>
      <c r="J837" s="14"/>
      <c r="K837" s="14"/>
      <c r="L837" s="14"/>
      <c r="M837" s="14"/>
      <c r="N837" s="14"/>
      <c r="O837" s="14"/>
      <c r="P837" s="14"/>
      <c r="Q837" s="14"/>
      <c r="R837" s="14"/>
      <c r="S837" s="14"/>
      <c r="T837" s="14"/>
      <c r="U837" s="14"/>
      <c r="V837" s="14"/>
      <c r="W837" s="14"/>
      <c r="X837" s="14"/>
      <c r="Y837" s="14"/>
      <c r="Z837" s="14"/>
    </row>
    <row r="838" spans="1:26" ht="13" x14ac:dyDescent="0.15">
      <c r="A838" s="14"/>
      <c r="B838" s="14"/>
      <c r="C838" s="14"/>
      <c r="D838" s="14"/>
      <c r="E838" s="14"/>
      <c r="F838" s="14"/>
      <c r="G838" s="14"/>
      <c r="H838" s="14"/>
      <c r="I838" s="14"/>
      <c r="J838" s="14"/>
      <c r="K838" s="14"/>
      <c r="L838" s="14"/>
      <c r="M838" s="14"/>
      <c r="N838" s="14"/>
      <c r="O838" s="14"/>
      <c r="P838" s="14"/>
      <c r="Q838" s="14"/>
      <c r="R838" s="14"/>
      <c r="S838" s="14"/>
      <c r="T838" s="14"/>
      <c r="U838" s="14"/>
      <c r="V838" s="14"/>
      <c r="W838" s="14"/>
      <c r="X838" s="14"/>
      <c r="Y838" s="14"/>
      <c r="Z838" s="14"/>
    </row>
    <row r="839" spans="1:26" ht="13" x14ac:dyDescent="0.15">
      <c r="A839" s="14"/>
      <c r="B839" s="14"/>
      <c r="C839" s="14"/>
      <c r="D839" s="14"/>
      <c r="E839" s="14"/>
      <c r="F839" s="14"/>
      <c r="G839" s="14"/>
      <c r="H839" s="14"/>
      <c r="I839" s="14"/>
      <c r="J839" s="14"/>
      <c r="K839" s="14"/>
      <c r="L839" s="14"/>
      <c r="M839" s="14"/>
      <c r="N839" s="14"/>
      <c r="O839" s="14"/>
      <c r="P839" s="14"/>
      <c r="Q839" s="14"/>
      <c r="R839" s="14"/>
      <c r="S839" s="14"/>
      <c r="T839" s="14"/>
      <c r="U839" s="14"/>
      <c r="V839" s="14"/>
      <c r="W839" s="14"/>
      <c r="X839" s="14"/>
      <c r="Y839" s="14"/>
      <c r="Z839" s="14"/>
    </row>
    <row r="840" spans="1:26" ht="13" x14ac:dyDescent="0.15">
      <c r="A840" s="14"/>
      <c r="B840" s="14"/>
      <c r="C840" s="14"/>
      <c r="D840" s="14"/>
      <c r="E840" s="14"/>
      <c r="F840" s="14"/>
      <c r="G840" s="14"/>
      <c r="H840" s="14"/>
      <c r="I840" s="14"/>
      <c r="J840" s="14"/>
      <c r="K840" s="14"/>
      <c r="L840" s="14"/>
      <c r="M840" s="14"/>
      <c r="N840" s="14"/>
      <c r="O840" s="14"/>
      <c r="P840" s="14"/>
      <c r="Q840" s="14"/>
      <c r="R840" s="14"/>
      <c r="S840" s="14"/>
      <c r="T840" s="14"/>
      <c r="U840" s="14"/>
      <c r="V840" s="14"/>
      <c r="W840" s="14"/>
      <c r="X840" s="14"/>
      <c r="Y840" s="14"/>
      <c r="Z840" s="14"/>
    </row>
    <row r="841" spans="1:26" ht="13" x14ac:dyDescent="0.15">
      <c r="A841" s="14"/>
      <c r="B841" s="14"/>
      <c r="C841" s="14"/>
      <c r="D841" s="14"/>
      <c r="E841" s="14"/>
      <c r="F841" s="14"/>
      <c r="G841" s="14"/>
      <c r="H841" s="14"/>
      <c r="I841" s="14"/>
      <c r="J841" s="14"/>
      <c r="K841" s="14"/>
      <c r="L841" s="14"/>
      <c r="M841" s="14"/>
      <c r="N841" s="14"/>
      <c r="O841" s="14"/>
      <c r="P841" s="14"/>
      <c r="Q841" s="14"/>
      <c r="R841" s="14"/>
      <c r="S841" s="14"/>
      <c r="T841" s="14"/>
      <c r="U841" s="14"/>
      <c r="V841" s="14"/>
      <c r="W841" s="14"/>
      <c r="X841" s="14"/>
      <c r="Y841" s="14"/>
      <c r="Z841" s="14"/>
    </row>
    <row r="842" spans="1:26" ht="13" x14ac:dyDescent="0.15">
      <c r="A842" s="14"/>
      <c r="B842" s="14"/>
      <c r="C842" s="14"/>
      <c r="D842" s="14"/>
      <c r="E842" s="14"/>
      <c r="F842" s="14"/>
      <c r="G842" s="14"/>
      <c r="H842" s="14"/>
      <c r="I842" s="14"/>
      <c r="J842" s="14"/>
      <c r="K842" s="14"/>
      <c r="L842" s="14"/>
      <c r="M842" s="14"/>
      <c r="N842" s="14"/>
      <c r="O842" s="14"/>
      <c r="P842" s="14"/>
      <c r="Q842" s="14"/>
      <c r="R842" s="14"/>
      <c r="S842" s="14"/>
      <c r="T842" s="14"/>
      <c r="U842" s="14"/>
      <c r="V842" s="14"/>
      <c r="W842" s="14"/>
      <c r="X842" s="14"/>
      <c r="Y842" s="14"/>
      <c r="Z842" s="14"/>
    </row>
    <row r="843" spans="1:26" ht="13" x14ac:dyDescent="0.15">
      <c r="A843" s="14"/>
      <c r="B843" s="14"/>
      <c r="C843" s="14"/>
      <c r="D843" s="14"/>
      <c r="E843" s="14"/>
      <c r="F843" s="14"/>
      <c r="G843" s="14"/>
      <c r="H843" s="14"/>
      <c r="I843" s="14"/>
      <c r="J843" s="14"/>
      <c r="K843" s="14"/>
      <c r="L843" s="14"/>
      <c r="M843" s="14"/>
      <c r="N843" s="14"/>
      <c r="O843" s="14"/>
      <c r="P843" s="14"/>
      <c r="Q843" s="14"/>
      <c r="R843" s="14"/>
      <c r="S843" s="14"/>
      <c r="T843" s="14"/>
      <c r="U843" s="14"/>
      <c r="V843" s="14"/>
      <c r="W843" s="14"/>
      <c r="X843" s="14"/>
      <c r="Y843" s="14"/>
      <c r="Z843" s="14"/>
    </row>
    <row r="844" spans="1:26" ht="13" x14ac:dyDescent="0.15">
      <c r="A844" s="14"/>
      <c r="B844" s="14"/>
      <c r="C844" s="14"/>
      <c r="D844" s="14"/>
      <c r="E844" s="14"/>
      <c r="F844" s="14"/>
      <c r="G844" s="14"/>
      <c r="H844" s="14"/>
      <c r="I844" s="14"/>
      <c r="J844" s="14"/>
      <c r="K844" s="14"/>
      <c r="L844" s="14"/>
      <c r="M844" s="14"/>
      <c r="N844" s="14"/>
      <c r="O844" s="14"/>
      <c r="P844" s="14"/>
      <c r="Q844" s="14"/>
      <c r="R844" s="14"/>
      <c r="S844" s="14"/>
      <c r="T844" s="14"/>
      <c r="U844" s="14"/>
      <c r="V844" s="14"/>
      <c r="W844" s="14"/>
      <c r="X844" s="14"/>
      <c r="Y844" s="14"/>
      <c r="Z844" s="14"/>
    </row>
    <row r="845" spans="1:26" ht="13" x14ac:dyDescent="0.15">
      <c r="A845" s="14"/>
      <c r="B845" s="14"/>
      <c r="C845" s="14"/>
      <c r="D845" s="14"/>
      <c r="E845" s="14"/>
      <c r="F845" s="14"/>
      <c r="G845" s="14"/>
      <c r="H845" s="14"/>
      <c r="I845" s="14"/>
      <c r="J845" s="14"/>
      <c r="K845" s="14"/>
      <c r="L845" s="14"/>
      <c r="M845" s="14"/>
      <c r="N845" s="14"/>
      <c r="O845" s="14"/>
      <c r="P845" s="14"/>
      <c r="Q845" s="14"/>
      <c r="R845" s="14"/>
      <c r="S845" s="14"/>
      <c r="T845" s="14"/>
      <c r="U845" s="14"/>
      <c r="V845" s="14"/>
      <c r="W845" s="14"/>
      <c r="X845" s="14"/>
      <c r="Y845" s="14"/>
      <c r="Z845" s="14"/>
    </row>
    <row r="846" spans="1:26" ht="13" x14ac:dyDescent="0.15">
      <c r="A846" s="14"/>
      <c r="B846" s="14"/>
      <c r="C846" s="14"/>
      <c r="D846" s="14"/>
      <c r="E846" s="14"/>
      <c r="F846" s="14"/>
      <c r="G846" s="14"/>
      <c r="H846" s="14"/>
      <c r="I846" s="14"/>
      <c r="J846" s="14"/>
      <c r="K846" s="14"/>
      <c r="L846" s="14"/>
      <c r="M846" s="14"/>
      <c r="N846" s="14"/>
      <c r="O846" s="14"/>
      <c r="P846" s="14"/>
      <c r="Q846" s="14"/>
      <c r="R846" s="14"/>
      <c r="S846" s="14"/>
      <c r="T846" s="14"/>
      <c r="U846" s="14"/>
      <c r="V846" s="14"/>
      <c r="W846" s="14"/>
      <c r="X846" s="14"/>
      <c r="Y846" s="14"/>
      <c r="Z846" s="14"/>
    </row>
    <row r="847" spans="1:26" ht="13" x14ac:dyDescent="0.15">
      <c r="A847" s="14"/>
      <c r="B847" s="14"/>
      <c r="C847" s="14"/>
      <c r="D847" s="14"/>
      <c r="E847" s="14"/>
      <c r="F847" s="14"/>
      <c r="G847" s="14"/>
      <c r="H847" s="14"/>
      <c r="I847" s="14"/>
      <c r="J847" s="14"/>
      <c r="K847" s="14"/>
      <c r="L847" s="14"/>
      <c r="M847" s="14"/>
      <c r="N847" s="14"/>
      <c r="O847" s="14"/>
      <c r="P847" s="14"/>
      <c r="Q847" s="14"/>
      <c r="R847" s="14"/>
      <c r="S847" s="14"/>
      <c r="T847" s="14"/>
      <c r="U847" s="14"/>
      <c r="V847" s="14"/>
      <c r="W847" s="14"/>
      <c r="X847" s="14"/>
      <c r="Y847" s="14"/>
      <c r="Z847" s="14"/>
    </row>
    <row r="848" spans="1:26" ht="13" x14ac:dyDescent="0.15">
      <c r="A848" s="14"/>
      <c r="B848" s="14"/>
      <c r="C848" s="14"/>
      <c r="D848" s="14"/>
      <c r="E848" s="14"/>
      <c r="F848" s="14"/>
      <c r="G848" s="14"/>
      <c r="H848" s="14"/>
      <c r="I848" s="14"/>
      <c r="J848" s="14"/>
      <c r="K848" s="14"/>
      <c r="L848" s="14"/>
      <c r="M848" s="14"/>
      <c r="N848" s="14"/>
      <c r="O848" s="14"/>
      <c r="P848" s="14"/>
      <c r="Q848" s="14"/>
      <c r="R848" s="14"/>
      <c r="S848" s="14"/>
      <c r="T848" s="14"/>
      <c r="U848" s="14"/>
      <c r="V848" s="14"/>
      <c r="W848" s="14"/>
      <c r="X848" s="14"/>
      <c r="Y848" s="14"/>
      <c r="Z848" s="14"/>
    </row>
    <row r="849" spans="1:26" ht="13" x14ac:dyDescent="0.15">
      <c r="A849" s="14"/>
      <c r="B849" s="14"/>
      <c r="C849" s="14"/>
      <c r="D849" s="14"/>
      <c r="E849" s="14"/>
      <c r="F849" s="14"/>
      <c r="G849" s="14"/>
      <c r="H849" s="14"/>
      <c r="I849" s="14"/>
      <c r="J849" s="14"/>
      <c r="K849" s="14"/>
      <c r="L849" s="14"/>
      <c r="M849" s="14"/>
      <c r="N849" s="14"/>
      <c r="O849" s="14"/>
      <c r="P849" s="14"/>
      <c r="Q849" s="14"/>
      <c r="R849" s="14"/>
      <c r="S849" s="14"/>
      <c r="T849" s="14"/>
      <c r="U849" s="14"/>
      <c r="V849" s="14"/>
      <c r="W849" s="14"/>
      <c r="X849" s="14"/>
      <c r="Y849" s="14"/>
      <c r="Z849" s="14"/>
    </row>
    <row r="850" spans="1:26" ht="13" x14ac:dyDescent="0.15">
      <c r="A850" s="14"/>
      <c r="B850" s="14"/>
      <c r="C850" s="14"/>
      <c r="D850" s="14"/>
      <c r="E850" s="14"/>
      <c r="F850" s="14"/>
      <c r="G850" s="14"/>
      <c r="H850" s="14"/>
      <c r="I850" s="14"/>
      <c r="J850" s="14"/>
      <c r="K850" s="14"/>
      <c r="L850" s="14"/>
      <c r="M850" s="14"/>
      <c r="N850" s="14"/>
      <c r="O850" s="14"/>
      <c r="P850" s="14"/>
      <c r="Q850" s="14"/>
      <c r="R850" s="14"/>
      <c r="S850" s="14"/>
      <c r="T850" s="14"/>
      <c r="U850" s="14"/>
      <c r="V850" s="14"/>
      <c r="W850" s="14"/>
      <c r="X850" s="14"/>
      <c r="Y850" s="14"/>
      <c r="Z850" s="14"/>
    </row>
    <row r="851" spans="1:26" ht="13" x14ac:dyDescent="0.15">
      <c r="A851" s="14"/>
      <c r="B851" s="14"/>
      <c r="C851" s="14"/>
      <c r="D851" s="14"/>
      <c r="E851" s="14"/>
      <c r="F851" s="14"/>
      <c r="G851" s="14"/>
      <c r="H851" s="14"/>
      <c r="I851" s="14"/>
      <c r="J851" s="14"/>
      <c r="K851" s="14"/>
      <c r="L851" s="14"/>
      <c r="M851" s="14"/>
      <c r="N851" s="14"/>
      <c r="O851" s="14"/>
      <c r="P851" s="14"/>
      <c r="Q851" s="14"/>
      <c r="R851" s="14"/>
      <c r="S851" s="14"/>
      <c r="T851" s="14"/>
      <c r="U851" s="14"/>
      <c r="V851" s="14"/>
      <c r="W851" s="14"/>
      <c r="X851" s="14"/>
      <c r="Y851" s="14"/>
      <c r="Z851" s="14"/>
    </row>
    <row r="852" spans="1:26" ht="13" x14ac:dyDescent="0.15">
      <c r="A852" s="14"/>
      <c r="B852" s="14"/>
      <c r="C852" s="14"/>
      <c r="D852" s="14"/>
      <c r="E852" s="14"/>
      <c r="F852" s="14"/>
      <c r="G852" s="14"/>
      <c r="H852" s="14"/>
      <c r="I852" s="14"/>
      <c r="J852" s="14"/>
      <c r="K852" s="14"/>
      <c r="L852" s="14"/>
      <c r="M852" s="14"/>
      <c r="N852" s="14"/>
      <c r="O852" s="14"/>
      <c r="P852" s="14"/>
      <c r="Q852" s="14"/>
      <c r="R852" s="14"/>
      <c r="S852" s="14"/>
      <c r="T852" s="14"/>
      <c r="U852" s="14"/>
      <c r="V852" s="14"/>
      <c r="W852" s="14"/>
      <c r="X852" s="14"/>
      <c r="Y852" s="14"/>
      <c r="Z852" s="14"/>
    </row>
    <row r="853" spans="1:26" ht="13" x14ac:dyDescent="0.15">
      <c r="A853" s="14"/>
      <c r="B853" s="14"/>
      <c r="C853" s="14"/>
      <c r="D853" s="14"/>
      <c r="E853" s="14"/>
      <c r="F853" s="14"/>
      <c r="G853" s="14"/>
      <c r="H853" s="14"/>
      <c r="I853" s="14"/>
      <c r="J853" s="14"/>
      <c r="K853" s="14"/>
      <c r="L853" s="14"/>
      <c r="M853" s="14"/>
      <c r="N853" s="14"/>
      <c r="O853" s="14"/>
      <c r="P853" s="14"/>
      <c r="Q853" s="14"/>
      <c r="R853" s="14"/>
      <c r="S853" s="14"/>
      <c r="T853" s="14"/>
      <c r="U853" s="14"/>
      <c r="V853" s="14"/>
      <c r="W853" s="14"/>
      <c r="X853" s="14"/>
      <c r="Y853" s="14"/>
      <c r="Z853" s="14"/>
    </row>
    <row r="854" spans="1:26" ht="13" x14ac:dyDescent="0.15">
      <c r="A854" s="14"/>
      <c r="B854" s="14"/>
      <c r="C854" s="14"/>
      <c r="D854" s="14"/>
      <c r="E854" s="14"/>
      <c r="F854" s="14"/>
      <c r="G854" s="14"/>
      <c r="H854" s="14"/>
      <c r="I854" s="14"/>
      <c r="J854" s="14"/>
      <c r="K854" s="14"/>
      <c r="L854" s="14"/>
      <c r="M854" s="14"/>
      <c r="N854" s="14"/>
      <c r="O854" s="14"/>
      <c r="P854" s="14"/>
      <c r="Q854" s="14"/>
      <c r="R854" s="14"/>
      <c r="S854" s="14"/>
      <c r="T854" s="14"/>
      <c r="U854" s="14"/>
      <c r="V854" s="14"/>
      <c r="W854" s="14"/>
      <c r="X854" s="14"/>
      <c r="Y854" s="14"/>
      <c r="Z854" s="14"/>
    </row>
    <row r="855" spans="1:26" ht="13" x14ac:dyDescent="0.15">
      <c r="A855" s="14"/>
      <c r="B855" s="14"/>
      <c r="C855" s="14"/>
      <c r="D855" s="14"/>
      <c r="E855" s="14"/>
      <c r="F855" s="14"/>
      <c r="G855" s="14"/>
      <c r="H855" s="14"/>
      <c r="I855" s="14"/>
      <c r="J855" s="14"/>
      <c r="K855" s="14"/>
      <c r="L855" s="14"/>
      <c r="M855" s="14"/>
      <c r="N855" s="14"/>
      <c r="O855" s="14"/>
      <c r="P855" s="14"/>
      <c r="Q855" s="14"/>
      <c r="R855" s="14"/>
      <c r="S855" s="14"/>
      <c r="T855" s="14"/>
      <c r="U855" s="14"/>
      <c r="V855" s="14"/>
      <c r="W855" s="14"/>
      <c r="X855" s="14"/>
      <c r="Y855" s="14"/>
      <c r="Z855" s="14"/>
    </row>
    <row r="856" spans="1:26" ht="13" x14ac:dyDescent="0.15">
      <c r="A856" s="14"/>
      <c r="B856" s="14"/>
      <c r="C856" s="14"/>
      <c r="D856" s="14"/>
      <c r="E856" s="14"/>
      <c r="F856" s="14"/>
      <c r="G856" s="14"/>
      <c r="H856" s="14"/>
      <c r="I856" s="14"/>
      <c r="J856" s="14"/>
      <c r="K856" s="14"/>
      <c r="L856" s="14"/>
      <c r="M856" s="14"/>
      <c r="N856" s="14"/>
      <c r="O856" s="14"/>
      <c r="P856" s="14"/>
      <c r="Q856" s="14"/>
      <c r="R856" s="14"/>
      <c r="S856" s="14"/>
      <c r="T856" s="14"/>
      <c r="U856" s="14"/>
      <c r="V856" s="14"/>
      <c r="W856" s="14"/>
      <c r="X856" s="14"/>
      <c r="Y856" s="14"/>
      <c r="Z856" s="14"/>
    </row>
    <row r="857" spans="1:26" ht="13" x14ac:dyDescent="0.15">
      <c r="A857" s="14"/>
      <c r="B857" s="14"/>
      <c r="C857" s="14"/>
      <c r="D857" s="14"/>
      <c r="E857" s="14"/>
      <c r="F857" s="14"/>
      <c r="G857" s="14"/>
      <c r="H857" s="14"/>
      <c r="I857" s="14"/>
      <c r="J857" s="14"/>
      <c r="K857" s="14"/>
      <c r="L857" s="14"/>
      <c r="M857" s="14"/>
      <c r="N857" s="14"/>
      <c r="O857" s="14"/>
      <c r="P857" s="14"/>
      <c r="Q857" s="14"/>
      <c r="R857" s="14"/>
      <c r="S857" s="14"/>
      <c r="T857" s="14"/>
      <c r="U857" s="14"/>
      <c r="V857" s="14"/>
      <c r="W857" s="14"/>
      <c r="X857" s="14"/>
      <c r="Y857" s="14"/>
      <c r="Z857" s="14"/>
    </row>
    <row r="858" spans="1:26" ht="13" x14ac:dyDescent="0.15">
      <c r="A858" s="14"/>
      <c r="B858" s="14"/>
      <c r="C858" s="14"/>
      <c r="D858" s="14"/>
      <c r="E858" s="14"/>
      <c r="F858" s="14"/>
      <c r="G858" s="14"/>
      <c r="H858" s="14"/>
      <c r="I858" s="14"/>
      <c r="J858" s="14"/>
      <c r="K858" s="14"/>
      <c r="L858" s="14"/>
      <c r="M858" s="14"/>
      <c r="N858" s="14"/>
      <c r="O858" s="14"/>
      <c r="P858" s="14"/>
      <c r="Q858" s="14"/>
      <c r="R858" s="14"/>
      <c r="S858" s="14"/>
      <c r="T858" s="14"/>
      <c r="U858" s="14"/>
      <c r="V858" s="14"/>
      <c r="W858" s="14"/>
      <c r="X858" s="14"/>
      <c r="Y858" s="14"/>
      <c r="Z858" s="14"/>
    </row>
    <row r="859" spans="1:26" ht="13" x14ac:dyDescent="0.15">
      <c r="A859" s="14"/>
      <c r="B859" s="14"/>
      <c r="C859" s="14"/>
      <c r="D859" s="14"/>
      <c r="E859" s="14"/>
      <c r="F859" s="14"/>
      <c r="G859" s="14"/>
      <c r="H859" s="14"/>
      <c r="I859" s="14"/>
      <c r="J859" s="14"/>
      <c r="K859" s="14"/>
      <c r="L859" s="14"/>
      <c r="M859" s="14"/>
      <c r="N859" s="14"/>
      <c r="O859" s="14"/>
      <c r="P859" s="14"/>
      <c r="Q859" s="14"/>
      <c r="R859" s="14"/>
      <c r="S859" s="14"/>
      <c r="T859" s="14"/>
      <c r="U859" s="14"/>
      <c r="V859" s="14"/>
      <c r="W859" s="14"/>
      <c r="X859" s="14"/>
      <c r="Y859" s="14"/>
      <c r="Z859" s="14"/>
    </row>
    <row r="860" spans="1:26" ht="13" x14ac:dyDescent="0.15">
      <c r="A860" s="14"/>
      <c r="B860" s="14"/>
      <c r="C860" s="14"/>
      <c r="D860" s="14"/>
      <c r="E860" s="14"/>
      <c r="F860" s="14"/>
      <c r="G860" s="14"/>
      <c r="H860" s="14"/>
      <c r="I860" s="14"/>
      <c r="J860" s="14"/>
      <c r="K860" s="14"/>
      <c r="L860" s="14"/>
      <c r="M860" s="14"/>
      <c r="N860" s="14"/>
      <c r="O860" s="14"/>
      <c r="P860" s="14"/>
      <c r="Q860" s="14"/>
      <c r="R860" s="14"/>
      <c r="S860" s="14"/>
      <c r="T860" s="14"/>
      <c r="U860" s="14"/>
      <c r="V860" s="14"/>
      <c r="W860" s="14"/>
      <c r="X860" s="14"/>
      <c r="Y860" s="14"/>
      <c r="Z860" s="14"/>
    </row>
    <row r="861" spans="1:26" ht="13" x14ac:dyDescent="0.15">
      <c r="A861" s="14"/>
      <c r="B861" s="14"/>
      <c r="C861" s="14"/>
      <c r="D861" s="14"/>
      <c r="E861" s="14"/>
      <c r="F861" s="14"/>
      <c r="G861" s="14"/>
      <c r="H861" s="14"/>
      <c r="I861" s="14"/>
      <c r="J861" s="14"/>
      <c r="K861" s="14"/>
      <c r="L861" s="14"/>
      <c r="M861" s="14"/>
      <c r="N861" s="14"/>
      <c r="O861" s="14"/>
      <c r="P861" s="14"/>
      <c r="Q861" s="14"/>
      <c r="R861" s="14"/>
      <c r="S861" s="14"/>
      <c r="T861" s="14"/>
      <c r="U861" s="14"/>
      <c r="V861" s="14"/>
      <c r="W861" s="14"/>
      <c r="X861" s="14"/>
      <c r="Y861" s="14"/>
      <c r="Z861" s="14"/>
    </row>
    <row r="862" spans="1:26" ht="13" x14ac:dyDescent="0.15">
      <c r="A862" s="14"/>
      <c r="B862" s="14"/>
      <c r="C862" s="14"/>
      <c r="D862" s="14"/>
      <c r="E862" s="14"/>
      <c r="F862" s="14"/>
      <c r="G862" s="14"/>
      <c r="H862" s="14"/>
      <c r="I862" s="14"/>
      <c r="J862" s="14"/>
      <c r="K862" s="14"/>
      <c r="L862" s="14"/>
      <c r="M862" s="14"/>
      <c r="N862" s="14"/>
      <c r="O862" s="14"/>
      <c r="P862" s="14"/>
      <c r="Q862" s="14"/>
      <c r="R862" s="14"/>
      <c r="S862" s="14"/>
      <c r="T862" s="14"/>
      <c r="U862" s="14"/>
      <c r="V862" s="14"/>
      <c r="W862" s="14"/>
      <c r="X862" s="14"/>
      <c r="Y862" s="14"/>
      <c r="Z862" s="14"/>
    </row>
    <row r="863" spans="1:26" ht="13" x14ac:dyDescent="0.15">
      <c r="A863" s="14"/>
      <c r="B863" s="14"/>
      <c r="C863" s="14"/>
      <c r="D863" s="14"/>
      <c r="E863" s="14"/>
      <c r="F863" s="14"/>
      <c r="G863" s="14"/>
      <c r="H863" s="14"/>
      <c r="I863" s="14"/>
      <c r="J863" s="14"/>
      <c r="K863" s="14"/>
      <c r="L863" s="14"/>
      <c r="M863" s="14"/>
      <c r="N863" s="14"/>
      <c r="O863" s="14"/>
      <c r="P863" s="14"/>
      <c r="Q863" s="14"/>
      <c r="R863" s="14"/>
      <c r="S863" s="14"/>
      <c r="T863" s="14"/>
      <c r="U863" s="14"/>
      <c r="V863" s="14"/>
      <c r="W863" s="14"/>
      <c r="X863" s="14"/>
      <c r="Y863" s="14"/>
      <c r="Z863" s="14"/>
    </row>
    <row r="864" spans="1:26" ht="13" x14ac:dyDescent="0.15">
      <c r="A864" s="14"/>
      <c r="B864" s="14"/>
      <c r="C864" s="14"/>
      <c r="D864" s="14"/>
      <c r="E864" s="14"/>
      <c r="F864" s="14"/>
      <c r="G864" s="14"/>
      <c r="H864" s="14"/>
      <c r="I864" s="14"/>
      <c r="J864" s="14"/>
      <c r="K864" s="14"/>
      <c r="L864" s="14"/>
      <c r="M864" s="14"/>
      <c r="N864" s="14"/>
      <c r="O864" s="14"/>
      <c r="P864" s="14"/>
      <c r="Q864" s="14"/>
      <c r="R864" s="14"/>
      <c r="S864" s="14"/>
      <c r="T864" s="14"/>
      <c r="U864" s="14"/>
      <c r="V864" s="14"/>
      <c r="W864" s="14"/>
      <c r="X864" s="14"/>
      <c r="Y864" s="14"/>
      <c r="Z864" s="14"/>
    </row>
    <row r="865" spans="1:26" ht="13" x14ac:dyDescent="0.15">
      <c r="A865" s="14"/>
      <c r="B865" s="14"/>
      <c r="C865" s="14"/>
      <c r="D865" s="14"/>
      <c r="E865" s="14"/>
      <c r="F865" s="14"/>
      <c r="G865" s="14"/>
      <c r="H865" s="14"/>
      <c r="I865" s="14"/>
      <c r="J865" s="14"/>
      <c r="K865" s="14"/>
      <c r="L865" s="14"/>
      <c r="M865" s="14"/>
      <c r="N865" s="14"/>
      <c r="O865" s="14"/>
      <c r="P865" s="14"/>
      <c r="Q865" s="14"/>
      <c r="R865" s="14"/>
      <c r="S865" s="14"/>
      <c r="T865" s="14"/>
      <c r="U865" s="14"/>
      <c r="V865" s="14"/>
      <c r="W865" s="14"/>
      <c r="X865" s="14"/>
      <c r="Y865" s="14"/>
      <c r="Z865" s="14"/>
    </row>
    <row r="866" spans="1:26" ht="13" x14ac:dyDescent="0.15">
      <c r="A866" s="14"/>
      <c r="B866" s="14"/>
      <c r="C866" s="14"/>
      <c r="D866" s="14"/>
      <c r="E866" s="14"/>
      <c r="F866" s="14"/>
      <c r="G866" s="14"/>
      <c r="H866" s="14"/>
      <c r="I866" s="14"/>
      <c r="J866" s="14"/>
      <c r="K866" s="14"/>
      <c r="L866" s="14"/>
      <c r="M866" s="14"/>
      <c r="N866" s="14"/>
      <c r="O866" s="14"/>
      <c r="P866" s="14"/>
      <c r="Q866" s="14"/>
      <c r="R866" s="14"/>
      <c r="S866" s="14"/>
      <c r="T866" s="14"/>
      <c r="U866" s="14"/>
      <c r="V866" s="14"/>
      <c r="W866" s="14"/>
      <c r="X866" s="14"/>
      <c r="Y866" s="14"/>
      <c r="Z866" s="14"/>
    </row>
    <row r="867" spans="1:26" ht="13" x14ac:dyDescent="0.15">
      <c r="A867" s="14"/>
      <c r="B867" s="14"/>
      <c r="C867" s="14"/>
      <c r="D867" s="14"/>
      <c r="E867" s="14"/>
      <c r="F867" s="14"/>
      <c r="G867" s="14"/>
      <c r="H867" s="14"/>
      <c r="I867" s="14"/>
      <c r="J867" s="14"/>
      <c r="K867" s="14"/>
      <c r="L867" s="14"/>
      <c r="M867" s="14"/>
      <c r="N867" s="14"/>
      <c r="O867" s="14"/>
      <c r="P867" s="14"/>
      <c r="Q867" s="14"/>
      <c r="R867" s="14"/>
      <c r="S867" s="14"/>
      <c r="T867" s="14"/>
      <c r="U867" s="14"/>
      <c r="V867" s="14"/>
      <c r="W867" s="14"/>
      <c r="X867" s="14"/>
      <c r="Y867" s="14"/>
      <c r="Z867" s="14"/>
    </row>
    <row r="868" spans="1:26" ht="13" x14ac:dyDescent="0.15">
      <c r="A868" s="14"/>
      <c r="B868" s="14"/>
      <c r="C868" s="14"/>
      <c r="D868" s="14"/>
      <c r="E868" s="14"/>
      <c r="F868" s="14"/>
      <c r="G868" s="14"/>
      <c r="H868" s="14"/>
      <c r="I868" s="14"/>
      <c r="J868" s="14"/>
      <c r="K868" s="14"/>
      <c r="L868" s="14"/>
      <c r="M868" s="14"/>
      <c r="N868" s="14"/>
      <c r="O868" s="14"/>
      <c r="P868" s="14"/>
      <c r="Q868" s="14"/>
      <c r="R868" s="14"/>
      <c r="S868" s="14"/>
      <c r="T868" s="14"/>
      <c r="U868" s="14"/>
      <c r="V868" s="14"/>
      <c r="W868" s="14"/>
      <c r="X868" s="14"/>
      <c r="Y868" s="14"/>
      <c r="Z868" s="14"/>
    </row>
    <row r="869" spans="1:26" ht="13" x14ac:dyDescent="0.15">
      <c r="A869" s="14"/>
      <c r="B869" s="14"/>
      <c r="C869" s="14"/>
      <c r="D869" s="14"/>
      <c r="E869" s="14"/>
      <c r="F869" s="14"/>
      <c r="G869" s="14"/>
      <c r="H869" s="14"/>
      <c r="I869" s="14"/>
      <c r="J869" s="14"/>
      <c r="K869" s="14"/>
      <c r="L869" s="14"/>
      <c r="M869" s="14"/>
      <c r="N869" s="14"/>
      <c r="O869" s="14"/>
      <c r="P869" s="14"/>
      <c r="Q869" s="14"/>
      <c r="R869" s="14"/>
      <c r="S869" s="14"/>
      <c r="T869" s="14"/>
      <c r="U869" s="14"/>
      <c r="V869" s="14"/>
      <c r="W869" s="14"/>
      <c r="X869" s="14"/>
      <c r="Y869" s="14"/>
      <c r="Z869" s="14"/>
    </row>
    <row r="870" spans="1:26" ht="13" x14ac:dyDescent="0.15">
      <c r="A870" s="14"/>
      <c r="B870" s="14"/>
      <c r="C870" s="14"/>
      <c r="D870" s="14"/>
      <c r="E870" s="14"/>
      <c r="F870" s="14"/>
      <c r="G870" s="14"/>
      <c r="H870" s="14"/>
      <c r="I870" s="14"/>
      <c r="J870" s="14"/>
      <c r="K870" s="14"/>
      <c r="L870" s="14"/>
      <c r="M870" s="14"/>
      <c r="N870" s="14"/>
      <c r="O870" s="14"/>
      <c r="P870" s="14"/>
      <c r="Q870" s="14"/>
      <c r="R870" s="14"/>
      <c r="S870" s="14"/>
      <c r="T870" s="14"/>
      <c r="U870" s="14"/>
      <c r="V870" s="14"/>
      <c r="W870" s="14"/>
      <c r="X870" s="14"/>
      <c r="Y870" s="14"/>
      <c r="Z870" s="14"/>
    </row>
    <row r="871" spans="1:26" ht="13" x14ac:dyDescent="0.15">
      <c r="A871" s="14"/>
      <c r="B871" s="14"/>
      <c r="C871" s="14"/>
      <c r="D871" s="14"/>
      <c r="E871" s="14"/>
      <c r="F871" s="14"/>
      <c r="G871" s="14"/>
      <c r="H871" s="14"/>
      <c r="I871" s="14"/>
      <c r="J871" s="14"/>
      <c r="K871" s="14"/>
      <c r="L871" s="14"/>
      <c r="M871" s="14"/>
      <c r="N871" s="14"/>
      <c r="O871" s="14"/>
      <c r="P871" s="14"/>
      <c r="Q871" s="14"/>
      <c r="R871" s="14"/>
      <c r="S871" s="14"/>
      <c r="T871" s="14"/>
      <c r="U871" s="14"/>
      <c r="V871" s="14"/>
      <c r="W871" s="14"/>
      <c r="X871" s="14"/>
      <c r="Y871" s="14"/>
      <c r="Z871" s="14"/>
    </row>
    <row r="872" spans="1:26" ht="13" x14ac:dyDescent="0.15">
      <c r="A872" s="14"/>
      <c r="B872" s="14"/>
      <c r="C872" s="14"/>
      <c r="D872" s="14"/>
      <c r="E872" s="14"/>
      <c r="F872" s="14"/>
      <c r="G872" s="14"/>
      <c r="H872" s="14"/>
      <c r="I872" s="14"/>
      <c r="J872" s="14"/>
      <c r="K872" s="14"/>
      <c r="L872" s="14"/>
      <c r="M872" s="14"/>
      <c r="N872" s="14"/>
      <c r="O872" s="14"/>
      <c r="P872" s="14"/>
      <c r="Q872" s="14"/>
      <c r="R872" s="14"/>
      <c r="S872" s="14"/>
      <c r="T872" s="14"/>
      <c r="U872" s="14"/>
      <c r="V872" s="14"/>
      <c r="W872" s="14"/>
      <c r="X872" s="14"/>
      <c r="Y872" s="14"/>
      <c r="Z872" s="14"/>
    </row>
    <row r="873" spans="1:26" ht="13" x14ac:dyDescent="0.15">
      <c r="A873" s="14"/>
      <c r="B873" s="14"/>
      <c r="C873" s="14"/>
      <c r="D873" s="14"/>
      <c r="E873" s="14"/>
      <c r="F873" s="14"/>
      <c r="G873" s="14"/>
      <c r="H873" s="14"/>
      <c r="I873" s="14"/>
      <c r="J873" s="14"/>
      <c r="K873" s="14"/>
      <c r="L873" s="14"/>
      <c r="M873" s="14"/>
      <c r="N873" s="14"/>
      <c r="O873" s="14"/>
      <c r="P873" s="14"/>
      <c r="Q873" s="14"/>
      <c r="R873" s="14"/>
      <c r="S873" s="14"/>
      <c r="T873" s="14"/>
      <c r="U873" s="14"/>
      <c r="V873" s="14"/>
      <c r="W873" s="14"/>
      <c r="X873" s="14"/>
      <c r="Y873" s="14"/>
      <c r="Z873" s="14"/>
    </row>
    <row r="874" spans="1:26" ht="13" x14ac:dyDescent="0.15">
      <c r="A874" s="14"/>
      <c r="B874" s="14"/>
      <c r="C874" s="14"/>
      <c r="D874" s="14"/>
      <c r="E874" s="14"/>
      <c r="F874" s="14"/>
      <c r="G874" s="14"/>
      <c r="H874" s="14"/>
      <c r="I874" s="14"/>
      <c r="J874" s="14"/>
      <c r="K874" s="14"/>
      <c r="L874" s="14"/>
      <c r="M874" s="14"/>
      <c r="N874" s="14"/>
      <c r="O874" s="14"/>
      <c r="P874" s="14"/>
      <c r="Q874" s="14"/>
      <c r="R874" s="14"/>
      <c r="S874" s="14"/>
      <c r="T874" s="14"/>
      <c r="U874" s="14"/>
      <c r="V874" s="14"/>
      <c r="W874" s="14"/>
      <c r="X874" s="14"/>
      <c r="Y874" s="14"/>
      <c r="Z874" s="14"/>
    </row>
    <row r="875" spans="1:26" ht="13" x14ac:dyDescent="0.15">
      <c r="A875" s="14"/>
      <c r="B875" s="14"/>
      <c r="C875" s="14"/>
      <c r="D875" s="14"/>
      <c r="E875" s="14"/>
      <c r="F875" s="14"/>
      <c r="G875" s="14"/>
      <c r="H875" s="14"/>
      <c r="I875" s="14"/>
      <c r="J875" s="14"/>
      <c r="K875" s="14"/>
      <c r="L875" s="14"/>
      <c r="M875" s="14"/>
      <c r="N875" s="14"/>
      <c r="O875" s="14"/>
      <c r="P875" s="14"/>
      <c r="Q875" s="14"/>
      <c r="R875" s="14"/>
      <c r="S875" s="14"/>
      <c r="T875" s="14"/>
      <c r="U875" s="14"/>
      <c r="V875" s="14"/>
      <c r="W875" s="14"/>
      <c r="X875" s="14"/>
      <c r="Y875" s="14"/>
      <c r="Z875" s="14"/>
    </row>
    <row r="876" spans="1:26" ht="13" x14ac:dyDescent="0.15">
      <c r="A876" s="14"/>
      <c r="B876" s="14"/>
      <c r="C876" s="14"/>
      <c r="D876" s="14"/>
      <c r="E876" s="14"/>
      <c r="F876" s="14"/>
      <c r="G876" s="14"/>
      <c r="H876" s="14"/>
      <c r="I876" s="14"/>
      <c r="J876" s="14"/>
      <c r="K876" s="14"/>
      <c r="L876" s="14"/>
      <c r="M876" s="14"/>
      <c r="N876" s="14"/>
      <c r="O876" s="14"/>
      <c r="P876" s="14"/>
      <c r="Q876" s="14"/>
      <c r="R876" s="14"/>
      <c r="S876" s="14"/>
      <c r="T876" s="14"/>
      <c r="U876" s="14"/>
      <c r="V876" s="14"/>
      <c r="W876" s="14"/>
      <c r="X876" s="14"/>
      <c r="Y876" s="14"/>
      <c r="Z876" s="14"/>
    </row>
    <row r="877" spans="1:26" ht="13" x14ac:dyDescent="0.15">
      <c r="A877" s="14"/>
      <c r="B877" s="14"/>
      <c r="C877" s="14"/>
      <c r="D877" s="14"/>
      <c r="E877" s="14"/>
      <c r="F877" s="14"/>
      <c r="G877" s="14"/>
      <c r="H877" s="14"/>
      <c r="I877" s="14"/>
      <c r="J877" s="14"/>
      <c r="K877" s="14"/>
      <c r="L877" s="14"/>
      <c r="M877" s="14"/>
      <c r="N877" s="14"/>
      <c r="O877" s="14"/>
      <c r="P877" s="14"/>
      <c r="Q877" s="14"/>
      <c r="R877" s="14"/>
      <c r="S877" s="14"/>
      <c r="T877" s="14"/>
      <c r="U877" s="14"/>
      <c r="V877" s="14"/>
      <c r="W877" s="14"/>
      <c r="X877" s="14"/>
      <c r="Y877" s="14"/>
      <c r="Z877" s="14"/>
    </row>
    <row r="878" spans="1:26" ht="13" x14ac:dyDescent="0.15">
      <c r="A878" s="14"/>
      <c r="B878" s="14"/>
      <c r="C878" s="14"/>
      <c r="D878" s="14"/>
      <c r="E878" s="14"/>
      <c r="F878" s="14"/>
      <c r="G878" s="14"/>
      <c r="H878" s="14"/>
      <c r="I878" s="14"/>
      <c r="J878" s="14"/>
      <c r="K878" s="14"/>
      <c r="L878" s="14"/>
      <c r="M878" s="14"/>
      <c r="N878" s="14"/>
      <c r="O878" s="14"/>
      <c r="P878" s="14"/>
      <c r="Q878" s="14"/>
      <c r="R878" s="14"/>
      <c r="S878" s="14"/>
      <c r="T878" s="14"/>
      <c r="U878" s="14"/>
      <c r="V878" s="14"/>
      <c r="W878" s="14"/>
      <c r="X878" s="14"/>
      <c r="Y878" s="14"/>
      <c r="Z878" s="14"/>
    </row>
    <row r="879" spans="1:26" ht="13" x14ac:dyDescent="0.15">
      <c r="A879" s="14"/>
      <c r="B879" s="14"/>
      <c r="C879" s="14"/>
      <c r="D879" s="14"/>
      <c r="E879" s="14"/>
      <c r="F879" s="14"/>
      <c r="G879" s="14"/>
      <c r="H879" s="14"/>
      <c r="I879" s="14"/>
      <c r="J879" s="14"/>
      <c r="K879" s="14"/>
      <c r="L879" s="14"/>
      <c r="M879" s="14"/>
      <c r="N879" s="14"/>
      <c r="O879" s="14"/>
      <c r="P879" s="14"/>
      <c r="Q879" s="14"/>
      <c r="R879" s="14"/>
      <c r="S879" s="14"/>
      <c r="T879" s="14"/>
      <c r="U879" s="14"/>
      <c r="V879" s="14"/>
      <c r="W879" s="14"/>
      <c r="X879" s="14"/>
      <c r="Y879" s="14"/>
      <c r="Z879" s="14"/>
    </row>
    <row r="880" spans="1:26" ht="13" x14ac:dyDescent="0.15">
      <c r="A880" s="14"/>
      <c r="B880" s="14"/>
      <c r="C880" s="14"/>
      <c r="D880" s="14"/>
      <c r="E880" s="14"/>
      <c r="F880" s="14"/>
      <c r="G880" s="14"/>
      <c r="H880" s="14"/>
      <c r="I880" s="14"/>
      <c r="J880" s="14"/>
      <c r="K880" s="14"/>
      <c r="L880" s="14"/>
      <c r="M880" s="14"/>
      <c r="N880" s="14"/>
      <c r="O880" s="14"/>
      <c r="P880" s="14"/>
      <c r="Q880" s="14"/>
      <c r="R880" s="14"/>
      <c r="S880" s="14"/>
      <c r="T880" s="14"/>
      <c r="U880" s="14"/>
      <c r="V880" s="14"/>
      <c r="W880" s="14"/>
      <c r="X880" s="14"/>
      <c r="Y880" s="14"/>
      <c r="Z880" s="14"/>
    </row>
    <row r="881" spans="1:26" ht="13" x14ac:dyDescent="0.15">
      <c r="A881" s="14"/>
      <c r="B881" s="14"/>
      <c r="C881" s="14"/>
      <c r="D881" s="14"/>
      <c r="E881" s="14"/>
      <c r="F881" s="14"/>
      <c r="G881" s="14"/>
      <c r="H881" s="14"/>
      <c r="I881" s="14"/>
      <c r="J881" s="14"/>
      <c r="K881" s="14"/>
      <c r="L881" s="14"/>
      <c r="M881" s="14"/>
      <c r="N881" s="14"/>
      <c r="O881" s="14"/>
      <c r="P881" s="14"/>
      <c r="Q881" s="14"/>
      <c r="R881" s="14"/>
      <c r="S881" s="14"/>
      <c r="T881" s="14"/>
      <c r="U881" s="14"/>
      <c r="V881" s="14"/>
      <c r="W881" s="14"/>
      <c r="X881" s="14"/>
      <c r="Y881" s="14"/>
      <c r="Z881" s="14"/>
    </row>
    <row r="882" spans="1:26" ht="13" x14ac:dyDescent="0.15">
      <c r="A882" s="14"/>
      <c r="B882" s="14"/>
      <c r="C882" s="14"/>
      <c r="D882" s="14"/>
      <c r="E882" s="14"/>
      <c r="F882" s="14"/>
      <c r="G882" s="14"/>
      <c r="H882" s="14"/>
      <c r="I882" s="14"/>
      <c r="J882" s="14"/>
      <c r="K882" s="14"/>
      <c r="L882" s="14"/>
      <c r="M882" s="14"/>
      <c r="N882" s="14"/>
      <c r="O882" s="14"/>
      <c r="P882" s="14"/>
      <c r="Q882" s="14"/>
      <c r="R882" s="14"/>
      <c r="S882" s="14"/>
      <c r="T882" s="14"/>
      <c r="U882" s="14"/>
      <c r="V882" s="14"/>
      <c r="W882" s="14"/>
      <c r="X882" s="14"/>
      <c r="Y882" s="14"/>
      <c r="Z882" s="14"/>
    </row>
    <row r="883" spans="1:26" ht="13" x14ac:dyDescent="0.15">
      <c r="A883" s="14"/>
      <c r="B883" s="14"/>
      <c r="C883" s="14"/>
      <c r="D883" s="14"/>
      <c r="E883" s="14"/>
      <c r="F883" s="14"/>
      <c r="G883" s="14"/>
      <c r="H883" s="14"/>
      <c r="I883" s="14"/>
      <c r="J883" s="14"/>
      <c r="K883" s="14"/>
      <c r="L883" s="14"/>
      <c r="M883" s="14"/>
      <c r="N883" s="14"/>
      <c r="O883" s="14"/>
      <c r="P883" s="14"/>
      <c r="Q883" s="14"/>
      <c r="R883" s="14"/>
      <c r="S883" s="14"/>
      <c r="T883" s="14"/>
      <c r="U883" s="14"/>
      <c r="V883" s="14"/>
      <c r="W883" s="14"/>
      <c r="X883" s="14"/>
      <c r="Y883" s="14"/>
      <c r="Z883" s="14"/>
    </row>
    <row r="884" spans="1:26" ht="13" x14ac:dyDescent="0.15">
      <c r="A884" s="14"/>
      <c r="B884" s="14"/>
      <c r="C884" s="14"/>
      <c r="D884" s="14"/>
      <c r="E884" s="14"/>
      <c r="F884" s="14"/>
      <c r="G884" s="14"/>
      <c r="H884" s="14"/>
      <c r="I884" s="14"/>
      <c r="J884" s="14"/>
      <c r="K884" s="14"/>
      <c r="L884" s="14"/>
      <c r="M884" s="14"/>
      <c r="N884" s="14"/>
      <c r="O884" s="14"/>
      <c r="P884" s="14"/>
      <c r="Q884" s="14"/>
      <c r="R884" s="14"/>
      <c r="S884" s="14"/>
      <c r="T884" s="14"/>
      <c r="U884" s="14"/>
      <c r="V884" s="14"/>
      <c r="W884" s="14"/>
      <c r="X884" s="14"/>
      <c r="Y884" s="14"/>
      <c r="Z884" s="14"/>
    </row>
    <row r="885" spans="1:26" ht="13" x14ac:dyDescent="0.15">
      <c r="A885" s="14"/>
      <c r="B885" s="14"/>
      <c r="C885" s="14"/>
      <c r="D885" s="14"/>
      <c r="E885" s="14"/>
      <c r="F885" s="14"/>
      <c r="G885" s="14"/>
      <c r="H885" s="14"/>
      <c r="I885" s="14"/>
      <c r="J885" s="14"/>
      <c r="K885" s="14"/>
      <c r="L885" s="14"/>
      <c r="M885" s="14"/>
      <c r="N885" s="14"/>
      <c r="O885" s="14"/>
      <c r="P885" s="14"/>
      <c r="Q885" s="14"/>
      <c r="R885" s="14"/>
      <c r="S885" s="14"/>
      <c r="T885" s="14"/>
      <c r="U885" s="14"/>
      <c r="V885" s="14"/>
      <c r="W885" s="14"/>
      <c r="X885" s="14"/>
      <c r="Y885" s="14"/>
      <c r="Z885" s="14"/>
    </row>
    <row r="886" spans="1:26" ht="13" x14ac:dyDescent="0.15">
      <c r="A886" s="14"/>
      <c r="B886" s="14"/>
      <c r="C886" s="14"/>
      <c r="D886" s="14"/>
      <c r="E886" s="14"/>
      <c r="F886" s="14"/>
      <c r="G886" s="14"/>
      <c r="H886" s="14"/>
      <c r="I886" s="14"/>
      <c r="J886" s="14"/>
      <c r="K886" s="14"/>
      <c r="L886" s="14"/>
      <c r="M886" s="14"/>
      <c r="N886" s="14"/>
      <c r="O886" s="14"/>
      <c r="P886" s="14"/>
      <c r="Q886" s="14"/>
      <c r="R886" s="14"/>
      <c r="S886" s="14"/>
      <c r="T886" s="14"/>
      <c r="U886" s="14"/>
      <c r="V886" s="14"/>
      <c r="W886" s="14"/>
      <c r="X886" s="14"/>
      <c r="Y886" s="14"/>
      <c r="Z886" s="14"/>
    </row>
    <row r="887" spans="1:26" ht="13" x14ac:dyDescent="0.15">
      <c r="A887" s="14"/>
      <c r="B887" s="14"/>
      <c r="C887" s="14"/>
      <c r="D887" s="14"/>
      <c r="E887" s="14"/>
      <c r="F887" s="14"/>
      <c r="G887" s="14"/>
      <c r="H887" s="14"/>
      <c r="I887" s="14"/>
      <c r="J887" s="14"/>
      <c r="K887" s="14"/>
      <c r="L887" s="14"/>
      <c r="M887" s="14"/>
      <c r="N887" s="14"/>
      <c r="O887" s="14"/>
      <c r="P887" s="14"/>
      <c r="Q887" s="14"/>
      <c r="R887" s="14"/>
      <c r="S887" s="14"/>
      <c r="T887" s="14"/>
      <c r="U887" s="14"/>
      <c r="V887" s="14"/>
      <c r="W887" s="14"/>
      <c r="X887" s="14"/>
      <c r="Y887" s="14"/>
      <c r="Z887" s="14"/>
    </row>
    <row r="888" spans="1:26" ht="13" x14ac:dyDescent="0.15">
      <c r="A888" s="14"/>
      <c r="B888" s="14"/>
      <c r="C888" s="14"/>
      <c r="D888" s="14"/>
      <c r="E888" s="14"/>
      <c r="F888" s="14"/>
      <c r="G888" s="14"/>
      <c r="H888" s="14"/>
      <c r="I888" s="14"/>
      <c r="J888" s="14"/>
      <c r="K888" s="14"/>
      <c r="L888" s="14"/>
      <c r="M888" s="14"/>
      <c r="N888" s="14"/>
      <c r="O888" s="14"/>
      <c r="P888" s="14"/>
      <c r="Q888" s="14"/>
      <c r="R888" s="14"/>
      <c r="S888" s="14"/>
      <c r="T888" s="14"/>
      <c r="U888" s="14"/>
      <c r="V888" s="14"/>
      <c r="W888" s="14"/>
      <c r="X888" s="14"/>
      <c r="Y888" s="14"/>
      <c r="Z888" s="14"/>
    </row>
    <row r="889" spans="1:26" ht="13" x14ac:dyDescent="0.15">
      <c r="A889" s="14"/>
      <c r="B889" s="14"/>
      <c r="C889" s="14"/>
      <c r="D889" s="14"/>
      <c r="E889" s="14"/>
      <c r="F889" s="14"/>
      <c r="G889" s="14"/>
      <c r="H889" s="14"/>
      <c r="I889" s="14"/>
      <c r="J889" s="14"/>
      <c r="K889" s="14"/>
      <c r="L889" s="14"/>
      <c r="M889" s="14"/>
      <c r="N889" s="14"/>
      <c r="O889" s="14"/>
      <c r="P889" s="14"/>
      <c r="Q889" s="14"/>
      <c r="R889" s="14"/>
      <c r="S889" s="14"/>
      <c r="T889" s="14"/>
      <c r="U889" s="14"/>
      <c r="V889" s="14"/>
      <c r="W889" s="14"/>
      <c r="X889" s="14"/>
      <c r="Y889" s="14"/>
      <c r="Z889" s="14"/>
    </row>
    <row r="890" spans="1:26" ht="13" x14ac:dyDescent="0.15">
      <c r="A890" s="14"/>
      <c r="B890" s="14"/>
      <c r="C890" s="14"/>
      <c r="D890" s="14"/>
      <c r="E890" s="14"/>
      <c r="F890" s="14"/>
      <c r="G890" s="14"/>
      <c r="H890" s="14"/>
      <c r="I890" s="14"/>
      <c r="J890" s="14"/>
      <c r="K890" s="14"/>
      <c r="L890" s="14"/>
      <c r="M890" s="14"/>
      <c r="N890" s="14"/>
      <c r="O890" s="14"/>
      <c r="P890" s="14"/>
      <c r="Q890" s="14"/>
      <c r="R890" s="14"/>
      <c r="S890" s="14"/>
      <c r="T890" s="14"/>
      <c r="U890" s="14"/>
      <c r="V890" s="14"/>
      <c r="W890" s="14"/>
      <c r="X890" s="14"/>
      <c r="Y890" s="14"/>
      <c r="Z890" s="14"/>
    </row>
    <row r="891" spans="1:26" ht="13" x14ac:dyDescent="0.15">
      <c r="A891" s="14"/>
      <c r="B891" s="14"/>
      <c r="C891" s="14"/>
      <c r="D891" s="14"/>
      <c r="E891" s="14"/>
      <c r="F891" s="14"/>
      <c r="G891" s="14"/>
      <c r="H891" s="14"/>
      <c r="I891" s="14"/>
      <c r="J891" s="14"/>
      <c r="K891" s="14"/>
      <c r="L891" s="14"/>
      <c r="M891" s="14"/>
      <c r="N891" s="14"/>
      <c r="O891" s="14"/>
      <c r="P891" s="14"/>
      <c r="Q891" s="14"/>
      <c r="R891" s="14"/>
      <c r="S891" s="14"/>
      <c r="T891" s="14"/>
      <c r="U891" s="14"/>
      <c r="V891" s="14"/>
      <c r="W891" s="14"/>
      <c r="X891" s="14"/>
      <c r="Y891" s="14"/>
      <c r="Z891" s="14"/>
    </row>
    <row r="892" spans="1:26" ht="13" x14ac:dyDescent="0.15">
      <c r="A892" s="14"/>
      <c r="B892" s="14"/>
      <c r="C892" s="14"/>
      <c r="D892" s="14"/>
      <c r="E892" s="14"/>
      <c r="F892" s="14"/>
      <c r="G892" s="14"/>
      <c r="H892" s="14"/>
      <c r="I892" s="14"/>
      <c r="J892" s="14"/>
      <c r="K892" s="14"/>
      <c r="L892" s="14"/>
      <c r="M892" s="14"/>
      <c r="N892" s="14"/>
      <c r="O892" s="14"/>
      <c r="P892" s="14"/>
      <c r="Q892" s="14"/>
      <c r="R892" s="14"/>
      <c r="S892" s="14"/>
      <c r="T892" s="14"/>
      <c r="U892" s="14"/>
      <c r="V892" s="14"/>
      <c r="W892" s="14"/>
      <c r="X892" s="14"/>
      <c r="Y892" s="14"/>
      <c r="Z892" s="14"/>
    </row>
    <row r="893" spans="1:26" ht="13" x14ac:dyDescent="0.15">
      <c r="A893" s="14"/>
      <c r="B893" s="14"/>
      <c r="C893" s="14"/>
      <c r="D893" s="14"/>
      <c r="E893" s="14"/>
      <c r="F893" s="14"/>
      <c r="G893" s="14"/>
      <c r="H893" s="14"/>
      <c r="I893" s="14"/>
      <c r="J893" s="14"/>
      <c r="K893" s="14"/>
      <c r="L893" s="14"/>
      <c r="M893" s="14"/>
      <c r="N893" s="14"/>
      <c r="O893" s="14"/>
      <c r="P893" s="14"/>
      <c r="Q893" s="14"/>
      <c r="R893" s="14"/>
      <c r="S893" s="14"/>
      <c r="T893" s="14"/>
      <c r="U893" s="14"/>
      <c r="V893" s="14"/>
      <c r="W893" s="14"/>
      <c r="X893" s="14"/>
      <c r="Y893" s="14"/>
      <c r="Z893" s="14"/>
    </row>
    <row r="894" spans="1:26" ht="13" x14ac:dyDescent="0.15">
      <c r="A894" s="14"/>
      <c r="B894" s="14"/>
      <c r="C894" s="14"/>
      <c r="D894" s="14"/>
      <c r="E894" s="14"/>
      <c r="F894" s="14"/>
      <c r="G894" s="14"/>
      <c r="H894" s="14"/>
      <c r="I894" s="14"/>
      <c r="J894" s="14"/>
      <c r="K894" s="14"/>
      <c r="L894" s="14"/>
      <c r="M894" s="14"/>
      <c r="N894" s="14"/>
      <c r="O894" s="14"/>
      <c r="P894" s="14"/>
      <c r="Q894" s="14"/>
      <c r="R894" s="14"/>
      <c r="S894" s="14"/>
      <c r="T894" s="14"/>
      <c r="U894" s="14"/>
      <c r="V894" s="14"/>
      <c r="W894" s="14"/>
      <c r="X894" s="14"/>
      <c r="Y894" s="14"/>
      <c r="Z894" s="14"/>
    </row>
    <row r="895" spans="1:26" ht="13" x14ac:dyDescent="0.15">
      <c r="A895" s="14"/>
      <c r="B895" s="14"/>
      <c r="C895" s="14"/>
      <c r="D895" s="14"/>
      <c r="E895" s="14"/>
      <c r="F895" s="14"/>
      <c r="G895" s="14"/>
      <c r="H895" s="14"/>
      <c r="I895" s="14"/>
      <c r="J895" s="14"/>
      <c r="K895" s="14"/>
      <c r="L895" s="14"/>
      <c r="M895" s="14"/>
      <c r="N895" s="14"/>
      <c r="O895" s="14"/>
      <c r="P895" s="14"/>
      <c r="Q895" s="14"/>
      <c r="R895" s="14"/>
      <c r="S895" s="14"/>
      <c r="T895" s="14"/>
      <c r="U895" s="14"/>
      <c r="V895" s="14"/>
      <c r="W895" s="14"/>
      <c r="X895" s="14"/>
      <c r="Y895" s="14"/>
      <c r="Z895" s="14"/>
    </row>
    <row r="896" spans="1:26" ht="13" x14ac:dyDescent="0.15">
      <c r="A896" s="14"/>
      <c r="B896" s="14"/>
      <c r="C896" s="14"/>
      <c r="D896" s="14"/>
      <c r="E896" s="14"/>
      <c r="F896" s="14"/>
      <c r="G896" s="14"/>
      <c r="H896" s="14"/>
      <c r="I896" s="14"/>
      <c r="J896" s="14"/>
      <c r="K896" s="14"/>
      <c r="L896" s="14"/>
      <c r="M896" s="14"/>
      <c r="N896" s="14"/>
      <c r="O896" s="14"/>
      <c r="P896" s="14"/>
      <c r="Q896" s="14"/>
      <c r="R896" s="14"/>
      <c r="S896" s="14"/>
      <c r="T896" s="14"/>
      <c r="U896" s="14"/>
      <c r="V896" s="14"/>
      <c r="W896" s="14"/>
      <c r="X896" s="14"/>
      <c r="Y896" s="14"/>
      <c r="Z896" s="14"/>
    </row>
    <row r="897" spans="1:26" ht="13" x14ac:dyDescent="0.15">
      <c r="A897" s="14"/>
      <c r="B897" s="14"/>
      <c r="C897" s="14"/>
      <c r="D897" s="14"/>
      <c r="E897" s="14"/>
      <c r="F897" s="14"/>
      <c r="G897" s="14"/>
      <c r="H897" s="14"/>
      <c r="I897" s="14"/>
      <c r="J897" s="14"/>
      <c r="K897" s="14"/>
      <c r="L897" s="14"/>
      <c r="M897" s="14"/>
      <c r="N897" s="14"/>
      <c r="O897" s="14"/>
      <c r="P897" s="14"/>
      <c r="Q897" s="14"/>
      <c r="R897" s="14"/>
      <c r="S897" s="14"/>
      <c r="T897" s="14"/>
      <c r="U897" s="14"/>
      <c r="V897" s="14"/>
      <c r="W897" s="14"/>
      <c r="X897" s="14"/>
      <c r="Y897" s="14"/>
      <c r="Z897" s="14"/>
    </row>
    <row r="898" spans="1:26" ht="13" x14ac:dyDescent="0.15">
      <c r="A898" s="14"/>
      <c r="B898" s="14"/>
      <c r="C898" s="14"/>
      <c r="D898" s="14"/>
      <c r="E898" s="14"/>
      <c r="F898" s="14"/>
      <c r="G898" s="14"/>
      <c r="H898" s="14"/>
      <c r="I898" s="14"/>
      <c r="J898" s="14"/>
      <c r="K898" s="14"/>
      <c r="L898" s="14"/>
      <c r="M898" s="14"/>
      <c r="N898" s="14"/>
      <c r="O898" s="14"/>
      <c r="P898" s="14"/>
      <c r="Q898" s="14"/>
      <c r="R898" s="14"/>
      <c r="S898" s="14"/>
      <c r="T898" s="14"/>
      <c r="U898" s="14"/>
      <c r="V898" s="14"/>
      <c r="W898" s="14"/>
      <c r="X898" s="14"/>
      <c r="Y898" s="14"/>
      <c r="Z898" s="14"/>
    </row>
    <row r="899" spans="1:26" ht="13" x14ac:dyDescent="0.15">
      <c r="A899" s="14"/>
      <c r="B899" s="14"/>
      <c r="C899" s="14"/>
      <c r="D899" s="14"/>
      <c r="E899" s="14"/>
      <c r="F899" s="14"/>
      <c r="G899" s="14"/>
      <c r="H899" s="14"/>
      <c r="I899" s="14"/>
      <c r="J899" s="14"/>
      <c r="K899" s="14"/>
      <c r="L899" s="14"/>
      <c r="M899" s="14"/>
      <c r="N899" s="14"/>
      <c r="O899" s="14"/>
      <c r="P899" s="14"/>
      <c r="Q899" s="14"/>
      <c r="R899" s="14"/>
      <c r="S899" s="14"/>
      <c r="T899" s="14"/>
      <c r="U899" s="14"/>
      <c r="V899" s="14"/>
      <c r="W899" s="14"/>
      <c r="X899" s="14"/>
      <c r="Y899" s="14"/>
      <c r="Z899" s="14"/>
    </row>
    <row r="900" spans="1:26" ht="13" x14ac:dyDescent="0.15">
      <c r="A900" s="14"/>
      <c r="B900" s="14"/>
      <c r="C900" s="14"/>
      <c r="D900" s="14"/>
      <c r="E900" s="14"/>
      <c r="F900" s="14"/>
      <c r="G900" s="14"/>
      <c r="H900" s="14"/>
      <c r="I900" s="14"/>
      <c r="J900" s="14"/>
      <c r="K900" s="14"/>
      <c r="L900" s="14"/>
      <c r="M900" s="14"/>
      <c r="N900" s="14"/>
      <c r="O900" s="14"/>
      <c r="P900" s="14"/>
      <c r="Q900" s="14"/>
      <c r="R900" s="14"/>
      <c r="S900" s="14"/>
      <c r="T900" s="14"/>
      <c r="U900" s="14"/>
      <c r="V900" s="14"/>
      <c r="W900" s="14"/>
      <c r="X900" s="14"/>
      <c r="Y900" s="14"/>
      <c r="Z900" s="14"/>
    </row>
    <row r="901" spans="1:26" ht="13" x14ac:dyDescent="0.15">
      <c r="A901" s="14"/>
      <c r="B901" s="14"/>
      <c r="C901" s="14"/>
      <c r="D901" s="14"/>
      <c r="E901" s="14"/>
      <c r="F901" s="14"/>
      <c r="G901" s="14"/>
      <c r="H901" s="14"/>
      <c r="I901" s="14"/>
      <c r="J901" s="14"/>
      <c r="K901" s="14"/>
      <c r="L901" s="14"/>
      <c r="M901" s="14"/>
      <c r="N901" s="14"/>
      <c r="O901" s="14"/>
      <c r="P901" s="14"/>
      <c r="Q901" s="14"/>
      <c r="R901" s="14"/>
      <c r="S901" s="14"/>
      <c r="T901" s="14"/>
      <c r="U901" s="14"/>
      <c r="V901" s="14"/>
      <c r="W901" s="14"/>
      <c r="X901" s="14"/>
      <c r="Y901" s="14"/>
      <c r="Z901" s="14"/>
    </row>
    <row r="902" spans="1:26" ht="13" x14ac:dyDescent="0.15">
      <c r="A902" s="14"/>
      <c r="B902" s="14"/>
      <c r="C902" s="14"/>
      <c r="D902" s="14"/>
      <c r="E902" s="14"/>
      <c r="F902" s="14"/>
      <c r="G902" s="14"/>
      <c r="H902" s="14"/>
      <c r="I902" s="14"/>
      <c r="J902" s="14"/>
      <c r="K902" s="14"/>
      <c r="L902" s="14"/>
      <c r="M902" s="14"/>
      <c r="N902" s="14"/>
      <c r="O902" s="14"/>
      <c r="P902" s="14"/>
      <c r="Q902" s="14"/>
      <c r="R902" s="14"/>
      <c r="S902" s="14"/>
      <c r="T902" s="14"/>
      <c r="U902" s="14"/>
      <c r="V902" s="14"/>
      <c r="W902" s="14"/>
      <c r="X902" s="14"/>
      <c r="Y902" s="14"/>
      <c r="Z902" s="14"/>
    </row>
    <row r="903" spans="1:26" ht="13" x14ac:dyDescent="0.15">
      <c r="A903" s="14"/>
      <c r="B903" s="14"/>
      <c r="C903" s="14"/>
      <c r="D903" s="14"/>
      <c r="E903" s="14"/>
      <c r="F903" s="14"/>
      <c r="G903" s="14"/>
      <c r="H903" s="14"/>
      <c r="I903" s="14"/>
      <c r="J903" s="14"/>
      <c r="K903" s="14"/>
      <c r="L903" s="14"/>
      <c r="M903" s="14"/>
      <c r="N903" s="14"/>
      <c r="O903" s="14"/>
      <c r="P903" s="14"/>
      <c r="Q903" s="14"/>
      <c r="R903" s="14"/>
      <c r="S903" s="14"/>
      <c r="T903" s="14"/>
      <c r="U903" s="14"/>
      <c r="V903" s="14"/>
      <c r="W903" s="14"/>
      <c r="X903" s="14"/>
      <c r="Y903" s="14"/>
      <c r="Z903" s="14"/>
    </row>
    <row r="904" spans="1:26" ht="13" x14ac:dyDescent="0.15">
      <c r="A904" s="14"/>
      <c r="B904" s="14"/>
      <c r="C904" s="14"/>
      <c r="D904" s="14"/>
      <c r="E904" s="14"/>
      <c r="F904" s="14"/>
      <c r="G904" s="14"/>
      <c r="H904" s="14"/>
      <c r="I904" s="14"/>
      <c r="J904" s="14"/>
      <c r="K904" s="14"/>
      <c r="L904" s="14"/>
      <c r="M904" s="14"/>
      <c r="N904" s="14"/>
      <c r="O904" s="14"/>
      <c r="P904" s="14"/>
      <c r="Q904" s="14"/>
      <c r="R904" s="14"/>
      <c r="S904" s="14"/>
      <c r="T904" s="14"/>
      <c r="U904" s="14"/>
      <c r="V904" s="14"/>
      <c r="W904" s="14"/>
      <c r="X904" s="14"/>
      <c r="Y904" s="14"/>
      <c r="Z904" s="14"/>
    </row>
    <row r="905" spans="1:26" ht="13" x14ac:dyDescent="0.15">
      <c r="A905" s="14"/>
      <c r="B905" s="14"/>
      <c r="C905" s="14"/>
      <c r="D905" s="14"/>
      <c r="E905" s="14"/>
      <c r="F905" s="14"/>
      <c r="G905" s="14"/>
      <c r="H905" s="14"/>
      <c r="I905" s="14"/>
      <c r="J905" s="14"/>
      <c r="K905" s="14"/>
      <c r="L905" s="14"/>
      <c r="M905" s="14"/>
      <c r="N905" s="14"/>
      <c r="O905" s="14"/>
      <c r="P905" s="14"/>
      <c r="Q905" s="14"/>
      <c r="R905" s="14"/>
      <c r="S905" s="14"/>
      <c r="T905" s="14"/>
      <c r="U905" s="14"/>
      <c r="V905" s="14"/>
      <c r="W905" s="14"/>
      <c r="X905" s="14"/>
      <c r="Y905" s="14"/>
      <c r="Z905" s="14"/>
    </row>
    <row r="906" spans="1:26" ht="13" x14ac:dyDescent="0.15">
      <c r="A906" s="14"/>
      <c r="B906" s="14"/>
      <c r="C906" s="14"/>
      <c r="D906" s="14"/>
      <c r="E906" s="14"/>
      <c r="F906" s="14"/>
      <c r="G906" s="14"/>
      <c r="H906" s="14"/>
      <c r="I906" s="14"/>
      <c r="J906" s="14"/>
      <c r="K906" s="14"/>
      <c r="L906" s="14"/>
      <c r="M906" s="14"/>
      <c r="N906" s="14"/>
      <c r="O906" s="14"/>
      <c r="P906" s="14"/>
      <c r="Q906" s="14"/>
      <c r="R906" s="14"/>
      <c r="S906" s="14"/>
      <c r="T906" s="14"/>
      <c r="U906" s="14"/>
      <c r="V906" s="14"/>
      <c r="W906" s="14"/>
      <c r="X906" s="14"/>
      <c r="Y906" s="14"/>
      <c r="Z906" s="14"/>
    </row>
    <row r="907" spans="1:26" ht="13" x14ac:dyDescent="0.15">
      <c r="A907" s="14"/>
      <c r="B907" s="14"/>
      <c r="C907" s="14"/>
      <c r="D907" s="14"/>
      <c r="E907" s="14"/>
      <c r="F907" s="14"/>
      <c r="G907" s="14"/>
      <c r="H907" s="14"/>
      <c r="I907" s="14"/>
      <c r="J907" s="14"/>
      <c r="K907" s="14"/>
      <c r="L907" s="14"/>
      <c r="M907" s="14"/>
      <c r="N907" s="14"/>
      <c r="O907" s="14"/>
      <c r="P907" s="14"/>
      <c r="Q907" s="14"/>
      <c r="R907" s="14"/>
      <c r="S907" s="14"/>
      <c r="T907" s="14"/>
      <c r="U907" s="14"/>
      <c r="V907" s="14"/>
      <c r="W907" s="14"/>
      <c r="X907" s="14"/>
      <c r="Y907" s="14"/>
      <c r="Z907" s="14"/>
    </row>
    <row r="908" spans="1:26" ht="13" x14ac:dyDescent="0.15">
      <c r="A908" s="14"/>
      <c r="B908" s="14"/>
      <c r="C908" s="14"/>
      <c r="D908" s="14"/>
      <c r="E908" s="14"/>
      <c r="F908" s="14"/>
      <c r="G908" s="14"/>
      <c r="H908" s="14"/>
      <c r="I908" s="14"/>
      <c r="J908" s="14"/>
      <c r="K908" s="14"/>
      <c r="L908" s="14"/>
      <c r="M908" s="14"/>
      <c r="N908" s="14"/>
      <c r="O908" s="14"/>
      <c r="P908" s="14"/>
      <c r="Q908" s="14"/>
      <c r="R908" s="14"/>
      <c r="S908" s="14"/>
      <c r="T908" s="14"/>
      <c r="U908" s="14"/>
      <c r="V908" s="14"/>
      <c r="W908" s="14"/>
      <c r="X908" s="14"/>
      <c r="Y908" s="14"/>
      <c r="Z908" s="14"/>
    </row>
    <row r="909" spans="1:26" ht="13" x14ac:dyDescent="0.15">
      <c r="A909" s="14"/>
      <c r="B909" s="14"/>
      <c r="C909" s="14"/>
      <c r="D909" s="14"/>
      <c r="E909" s="14"/>
      <c r="F909" s="14"/>
      <c r="G909" s="14"/>
      <c r="H909" s="14"/>
      <c r="I909" s="14"/>
      <c r="J909" s="14"/>
      <c r="K909" s="14"/>
      <c r="L909" s="14"/>
      <c r="M909" s="14"/>
      <c r="N909" s="14"/>
      <c r="O909" s="14"/>
      <c r="P909" s="14"/>
      <c r="Q909" s="14"/>
      <c r="R909" s="14"/>
      <c r="S909" s="14"/>
      <c r="T909" s="14"/>
      <c r="U909" s="14"/>
      <c r="V909" s="14"/>
      <c r="W909" s="14"/>
      <c r="X909" s="14"/>
      <c r="Y909" s="14"/>
      <c r="Z909" s="14"/>
    </row>
    <row r="910" spans="1:26" ht="13" x14ac:dyDescent="0.15">
      <c r="A910" s="14"/>
      <c r="B910" s="14"/>
      <c r="C910" s="14"/>
      <c r="D910" s="14"/>
      <c r="E910" s="14"/>
      <c r="F910" s="14"/>
      <c r="G910" s="14"/>
      <c r="H910" s="14"/>
      <c r="I910" s="14"/>
      <c r="J910" s="14"/>
      <c r="K910" s="14"/>
      <c r="L910" s="14"/>
      <c r="M910" s="14"/>
      <c r="N910" s="14"/>
      <c r="O910" s="14"/>
      <c r="P910" s="14"/>
      <c r="Q910" s="14"/>
      <c r="R910" s="14"/>
      <c r="S910" s="14"/>
      <c r="T910" s="14"/>
      <c r="U910" s="14"/>
      <c r="V910" s="14"/>
      <c r="W910" s="14"/>
      <c r="X910" s="14"/>
      <c r="Y910" s="14"/>
      <c r="Z910" s="14"/>
    </row>
    <row r="911" spans="1:26" ht="13" x14ac:dyDescent="0.15">
      <c r="A911" s="14"/>
      <c r="B911" s="14"/>
      <c r="C911" s="14"/>
      <c r="D911" s="14"/>
      <c r="E911" s="14"/>
      <c r="F911" s="14"/>
      <c r="G911" s="14"/>
      <c r="H911" s="14"/>
      <c r="I911" s="14"/>
      <c r="J911" s="14"/>
      <c r="K911" s="14"/>
      <c r="L911" s="14"/>
      <c r="M911" s="14"/>
      <c r="N911" s="14"/>
      <c r="O911" s="14"/>
      <c r="P911" s="14"/>
      <c r="Q911" s="14"/>
      <c r="R911" s="14"/>
      <c r="S911" s="14"/>
      <c r="T911" s="14"/>
      <c r="U911" s="14"/>
      <c r="V911" s="14"/>
      <c r="W911" s="14"/>
      <c r="X911" s="14"/>
      <c r="Y911" s="14"/>
      <c r="Z911" s="14"/>
    </row>
    <row r="912" spans="1:26" ht="13" x14ac:dyDescent="0.15">
      <c r="A912" s="14"/>
      <c r="B912" s="14"/>
      <c r="C912" s="14"/>
      <c r="D912" s="14"/>
      <c r="E912" s="14"/>
      <c r="F912" s="14"/>
      <c r="G912" s="14"/>
      <c r="H912" s="14"/>
      <c r="I912" s="14"/>
      <c r="J912" s="14"/>
      <c r="K912" s="14"/>
      <c r="L912" s="14"/>
      <c r="M912" s="14"/>
      <c r="N912" s="14"/>
      <c r="O912" s="14"/>
      <c r="P912" s="14"/>
      <c r="Q912" s="14"/>
      <c r="R912" s="14"/>
      <c r="S912" s="14"/>
      <c r="T912" s="14"/>
      <c r="U912" s="14"/>
      <c r="V912" s="14"/>
      <c r="W912" s="14"/>
      <c r="X912" s="14"/>
      <c r="Y912" s="14"/>
      <c r="Z912" s="14"/>
    </row>
    <row r="913" spans="1:26" ht="13" x14ac:dyDescent="0.15">
      <c r="A913" s="14"/>
      <c r="B913" s="14"/>
      <c r="C913" s="14"/>
      <c r="D913" s="14"/>
      <c r="E913" s="14"/>
      <c r="F913" s="14"/>
      <c r="G913" s="14"/>
      <c r="H913" s="14"/>
      <c r="I913" s="14"/>
      <c r="J913" s="14"/>
      <c r="K913" s="14"/>
      <c r="L913" s="14"/>
      <c r="M913" s="14"/>
      <c r="N913" s="14"/>
      <c r="O913" s="14"/>
      <c r="P913" s="14"/>
      <c r="Q913" s="14"/>
      <c r="R913" s="14"/>
      <c r="S913" s="14"/>
      <c r="T913" s="14"/>
      <c r="U913" s="14"/>
      <c r="V913" s="14"/>
      <c r="W913" s="14"/>
      <c r="X913" s="14"/>
      <c r="Y913" s="14"/>
      <c r="Z913" s="14"/>
    </row>
    <row r="914" spans="1:26" ht="13" x14ac:dyDescent="0.15">
      <c r="A914" s="14"/>
      <c r="B914" s="14"/>
      <c r="C914" s="14"/>
      <c r="D914" s="14"/>
      <c r="E914" s="14"/>
      <c r="F914" s="14"/>
      <c r="G914" s="14"/>
      <c r="H914" s="14"/>
      <c r="I914" s="14"/>
      <c r="J914" s="14"/>
      <c r="K914" s="14"/>
      <c r="L914" s="14"/>
      <c r="M914" s="14"/>
      <c r="N914" s="14"/>
      <c r="O914" s="14"/>
      <c r="P914" s="14"/>
      <c r="Q914" s="14"/>
      <c r="R914" s="14"/>
      <c r="S914" s="14"/>
      <c r="T914" s="14"/>
      <c r="U914" s="14"/>
      <c r="V914" s="14"/>
      <c r="W914" s="14"/>
      <c r="X914" s="14"/>
      <c r="Y914" s="14"/>
      <c r="Z914" s="14"/>
    </row>
    <row r="915" spans="1:26" ht="13" x14ac:dyDescent="0.15">
      <c r="A915" s="14"/>
      <c r="B915" s="14"/>
      <c r="C915" s="14"/>
      <c r="D915" s="14"/>
      <c r="E915" s="14"/>
      <c r="F915" s="14"/>
      <c r="G915" s="14"/>
      <c r="H915" s="14"/>
      <c r="I915" s="14"/>
      <c r="J915" s="14"/>
      <c r="K915" s="14"/>
      <c r="L915" s="14"/>
      <c r="M915" s="14"/>
      <c r="N915" s="14"/>
      <c r="O915" s="14"/>
      <c r="P915" s="14"/>
      <c r="Q915" s="14"/>
      <c r="R915" s="14"/>
      <c r="S915" s="14"/>
      <c r="T915" s="14"/>
      <c r="U915" s="14"/>
      <c r="V915" s="14"/>
      <c r="W915" s="14"/>
      <c r="X915" s="14"/>
      <c r="Y915" s="14"/>
      <c r="Z915" s="14"/>
    </row>
    <row r="916" spans="1:26" ht="13" x14ac:dyDescent="0.15">
      <c r="A916" s="14"/>
      <c r="B916" s="14"/>
      <c r="C916" s="14"/>
      <c r="D916" s="14"/>
      <c r="E916" s="14"/>
      <c r="F916" s="14"/>
      <c r="G916" s="14"/>
      <c r="H916" s="14"/>
      <c r="I916" s="14"/>
      <c r="J916" s="14"/>
      <c r="K916" s="14"/>
      <c r="L916" s="14"/>
      <c r="M916" s="14"/>
      <c r="N916" s="14"/>
      <c r="O916" s="14"/>
      <c r="P916" s="14"/>
      <c r="Q916" s="14"/>
      <c r="R916" s="14"/>
      <c r="S916" s="14"/>
      <c r="T916" s="14"/>
      <c r="U916" s="14"/>
      <c r="V916" s="14"/>
      <c r="W916" s="14"/>
      <c r="X916" s="14"/>
      <c r="Y916" s="14"/>
      <c r="Z916" s="14"/>
    </row>
    <row r="917" spans="1:26" ht="13" x14ac:dyDescent="0.15">
      <c r="A917" s="14"/>
      <c r="B917" s="14"/>
      <c r="C917" s="14"/>
      <c r="D917" s="14"/>
      <c r="E917" s="14"/>
      <c r="F917" s="14"/>
      <c r="G917" s="14"/>
      <c r="H917" s="14"/>
      <c r="I917" s="14"/>
      <c r="J917" s="14"/>
      <c r="K917" s="14"/>
      <c r="L917" s="14"/>
      <c r="M917" s="14"/>
      <c r="N917" s="14"/>
      <c r="O917" s="14"/>
      <c r="P917" s="14"/>
      <c r="Q917" s="14"/>
      <c r="R917" s="14"/>
      <c r="S917" s="14"/>
      <c r="T917" s="14"/>
      <c r="U917" s="14"/>
      <c r="V917" s="14"/>
      <c r="W917" s="14"/>
      <c r="X917" s="14"/>
      <c r="Y917" s="14"/>
      <c r="Z917" s="14"/>
    </row>
    <row r="918" spans="1:26" ht="13" x14ac:dyDescent="0.15">
      <c r="A918" s="14"/>
      <c r="B918" s="14"/>
      <c r="C918" s="14"/>
      <c r="D918" s="14"/>
      <c r="E918" s="14"/>
      <c r="F918" s="14"/>
      <c r="G918" s="14"/>
      <c r="H918" s="14"/>
      <c r="I918" s="14"/>
      <c r="J918" s="14"/>
      <c r="K918" s="14"/>
      <c r="L918" s="14"/>
      <c r="M918" s="14"/>
      <c r="N918" s="14"/>
      <c r="O918" s="14"/>
      <c r="P918" s="14"/>
      <c r="Q918" s="14"/>
      <c r="R918" s="14"/>
      <c r="S918" s="14"/>
      <c r="T918" s="14"/>
      <c r="U918" s="14"/>
      <c r="V918" s="14"/>
      <c r="W918" s="14"/>
      <c r="X918" s="14"/>
      <c r="Y918" s="14"/>
      <c r="Z918" s="14"/>
    </row>
    <row r="919" spans="1:26" ht="13" x14ac:dyDescent="0.15">
      <c r="A919" s="14"/>
      <c r="B919" s="14"/>
      <c r="C919" s="14"/>
      <c r="D919" s="14"/>
      <c r="E919" s="14"/>
      <c r="F919" s="14"/>
      <c r="G919" s="14"/>
      <c r="H919" s="14"/>
      <c r="I919" s="14"/>
      <c r="J919" s="14"/>
      <c r="K919" s="14"/>
      <c r="L919" s="14"/>
      <c r="M919" s="14"/>
      <c r="N919" s="14"/>
      <c r="O919" s="14"/>
      <c r="P919" s="14"/>
      <c r="Q919" s="14"/>
      <c r="R919" s="14"/>
      <c r="S919" s="14"/>
      <c r="T919" s="14"/>
      <c r="U919" s="14"/>
      <c r="V919" s="14"/>
      <c r="W919" s="14"/>
      <c r="X919" s="14"/>
      <c r="Y919" s="14"/>
      <c r="Z919" s="14"/>
    </row>
    <row r="920" spans="1:26" ht="13" x14ac:dyDescent="0.15">
      <c r="A920" s="14"/>
      <c r="B920" s="14"/>
      <c r="C920" s="14"/>
      <c r="D920" s="14"/>
      <c r="E920" s="14"/>
      <c r="F920" s="14"/>
      <c r="G920" s="14"/>
      <c r="H920" s="14"/>
      <c r="I920" s="14"/>
      <c r="J920" s="14"/>
      <c r="K920" s="14"/>
      <c r="L920" s="14"/>
      <c r="M920" s="14"/>
      <c r="N920" s="14"/>
      <c r="O920" s="14"/>
      <c r="P920" s="14"/>
      <c r="Q920" s="14"/>
      <c r="R920" s="14"/>
      <c r="S920" s="14"/>
      <c r="T920" s="14"/>
      <c r="U920" s="14"/>
      <c r="V920" s="14"/>
      <c r="W920" s="14"/>
      <c r="X920" s="14"/>
      <c r="Y920" s="14"/>
      <c r="Z920" s="14"/>
    </row>
    <row r="921" spans="1:26" ht="13" x14ac:dyDescent="0.15">
      <c r="A921" s="14"/>
      <c r="B921" s="14"/>
      <c r="C921" s="14"/>
      <c r="D921" s="14"/>
      <c r="E921" s="14"/>
      <c r="F921" s="14"/>
      <c r="G921" s="14"/>
      <c r="H921" s="14"/>
      <c r="I921" s="14"/>
      <c r="J921" s="14"/>
      <c r="K921" s="14"/>
      <c r="L921" s="14"/>
      <c r="M921" s="14"/>
      <c r="N921" s="14"/>
      <c r="O921" s="14"/>
      <c r="P921" s="14"/>
      <c r="Q921" s="14"/>
      <c r="R921" s="14"/>
      <c r="S921" s="14"/>
      <c r="T921" s="14"/>
      <c r="U921" s="14"/>
      <c r="V921" s="14"/>
      <c r="W921" s="14"/>
      <c r="X921" s="14"/>
      <c r="Y921" s="14"/>
      <c r="Z921" s="14"/>
    </row>
    <row r="922" spans="1:26" ht="13" x14ac:dyDescent="0.15">
      <c r="A922" s="14"/>
      <c r="B922" s="14"/>
      <c r="C922" s="14"/>
      <c r="D922" s="14"/>
      <c r="E922" s="14"/>
      <c r="F922" s="14"/>
      <c r="G922" s="14"/>
      <c r="H922" s="14"/>
      <c r="I922" s="14"/>
      <c r="J922" s="14"/>
      <c r="K922" s="14"/>
      <c r="L922" s="14"/>
      <c r="M922" s="14"/>
      <c r="N922" s="14"/>
      <c r="O922" s="14"/>
      <c r="P922" s="14"/>
      <c r="Q922" s="14"/>
      <c r="R922" s="14"/>
      <c r="S922" s="14"/>
      <c r="T922" s="14"/>
      <c r="U922" s="14"/>
      <c r="V922" s="14"/>
      <c r="W922" s="14"/>
      <c r="X922" s="14"/>
      <c r="Y922" s="14"/>
      <c r="Z922" s="14"/>
    </row>
    <row r="923" spans="1:26" ht="13" x14ac:dyDescent="0.15">
      <c r="A923" s="14"/>
      <c r="B923" s="14"/>
      <c r="C923" s="14"/>
      <c r="D923" s="14"/>
      <c r="E923" s="14"/>
      <c r="F923" s="14"/>
      <c r="G923" s="14"/>
      <c r="H923" s="14"/>
      <c r="I923" s="14"/>
      <c r="J923" s="14"/>
      <c r="K923" s="14"/>
      <c r="L923" s="14"/>
      <c r="M923" s="14"/>
      <c r="N923" s="14"/>
      <c r="O923" s="14"/>
      <c r="P923" s="14"/>
      <c r="Q923" s="14"/>
      <c r="R923" s="14"/>
      <c r="S923" s="14"/>
      <c r="T923" s="14"/>
      <c r="U923" s="14"/>
      <c r="V923" s="14"/>
      <c r="W923" s="14"/>
      <c r="X923" s="14"/>
      <c r="Y923" s="14"/>
      <c r="Z923" s="14"/>
    </row>
    <row r="924" spans="1:26" ht="13" x14ac:dyDescent="0.15">
      <c r="A924" s="14"/>
      <c r="B924" s="14"/>
      <c r="C924" s="14"/>
      <c r="D924" s="14"/>
      <c r="E924" s="14"/>
      <c r="F924" s="14"/>
      <c r="G924" s="14"/>
      <c r="H924" s="14"/>
      <c r="I924" s="14"/>
      <c r="J924" s="14"/>
      <c r="K924" s="14"/>
      <c r="L924" s="14"/>
      <c r="M924" s="14"/>
      <c r="N924" s="14"/>
      <c r="O924" s="14"/>
      <c r="P924" s="14"/>
      <c r="Q924" s="14"/>
      <c r="R924" s="14"/>
      <c r="S924" s="14"/>
      <c r="T924" s="14"/>
      <c r="U924" s="14"/>
      <c r="V924" s="14"/>
      <c r="W924" s="14"/>
      <c r="X924" s="14"/>
      <c r="Y924" s="14"/>
      <c r="Z924" s="14"/>
    </row>
    <row r="925" spans="1:26" ht="13" x14ac:dyDescent="0.15">
      <c r="A925" s="14"/>
      <c r="B925" s="14"/>
      <c r="C925" s="14"/>
      <c r="D925" s="14"/>
      <c r="E925" s="14"/>
      <c r="F925" s="14"/>
      <c r="G925" s="14"/>
      <c r="H925" s="14"/>
      <c r="I925" s="14"/>
      <c r="J925" s="14"/>
      <c r="K925" s="14"/>
      <c r="L925" s="14"/>
      <c r="M925" s="14"/>
      <c r="N925" s="14"/>
      <c r="O925" s="14"/>
      <c r="P925" s="14"/>
      <c r="Q925" s="14"/>
      <c r="R925" s="14"/>
      <c r="S925" s="14"/>
      <c r="T925" s="14"/>
      <c r="U925" s="14"/>
      <c r="V925" s="14"/>
      <c r="W925" s="14"/>
      <c r="X925" s="14"/>
      <c r="Y925" s="14"/>
      <c r="Z925" s="14"/>
    </row>
    <row r="926" spans="1:26" ht="13" x14ac:dyDescent="0.15">
      <c r="A926" s="14"/>
      <c r="B926" s="14"/>
      <c r="C926" s="14"/>
      <c r="D926" s="14"/>
      <c r="E926" s="14"/>
      <c r="F926" s="14"/>
      <c r="G926" s="14"/>
      <c r="H926" s="14"/>
      <c r="I926" s="14"/>
      <c r="J926" s="14"/>
      <c r="K926" s="14"/>
      <c r="L926" s="14"/>
      <c r="M926" s="14"/>
      <c r="N926" s="14"/>
      <c r="O926" s="14"/>
      <c r="P926" s="14"/>
      <c r="Q926" s="14"/>
      <c r="R926" s="14"/>
      <c r="S926" s="14"/>
      <c r="T926" s="14"/>
      <c r="U926" s="14"/>
      <c r="V926" s="14"/>
      <c r="W926" s="14"/>
      <c r="X926" s="14"/>
      <c r="Y926" s="14"/>
      <c r="Z926" s="14"/>
    </row>
    <row r="927" spans="1:26" ht="13" x14ac:dyDescent="0.15">
      <c r="A927" s="14"/>
      <c r="B927" s="14"/>
      <c r="C927" s="14"/>
      <c r="D927" s="14"/>
      <c r="E927" s="14"/>
      <c r="F927" s="14"/>
      <c r="G927" s="14"/>
      <c r="H927" s="14"/>
      <c r="I927" s="14"/>
      <c r="J927" s="14"/>
      <c r="K927" s="14"/>
      <c r="L927" s="14"/>
      <c r="M927" s="14"/>
      <c r="N927" s="14"/>
      <c r="O927" s="14"/>
      <c r="P927" s="14"/>
      <c r="Q927" s="14"/>
      <c r="R927" s="14"/>
      <c r="S927" s="14"/>
      <c r="T927" s="14"/>
      <c r="U927" s="14"/>
      <c r="V927" s="14"/>
      <c r="W927" s="14"/>
      <c r="X927" s="14"/>
      <c r="Y927" s="14"/>
      <c r="Z927" s="14"/>
    </row>
    <row r="928" spans="1:26" ht="13" x14ac:dyDescent="0.15">
      <c r="A928" s="14"/>
      <c r="B928" s="14"/>
      <c r="C928" s="14"/>
      <c r="D928" s="14"/>
      <c r="E928" s="14"/>
      <c r="F928" s="14"/>
      <c r="G928" s="14"/>
      <c r="H928" s="14"/>
      <c r="I928" s="14"/>
      <c r="J928" s="14"/>
      <c r="K928" s="14"/>
      <c r="L928" s="14"/>
      <c r="M928" s="14"/>
      <c r="N928" s="14"/>
      <c r="O928" s="14"/>
      <c r="P928" s="14"/>
      <c r="Q928" s="14"/>
      <c r="R928" s="14"/>
      <c r="S928" s="14"/>
      <c r="T928" s="14"/>
      <c r="U928" s="14"/>
      <c r="V928" s="14"/>
      <c r="W928" s="14"/>
      <c r="X928" s="14"/>
      <c r="Y928" s="14"/>
      <c r="Z928" s="14"/>
    </row>
    <row r="929" spans="1:26" ht="13" x14ac:dyDescent="0.15">
      <c r="A929" s="14"/>
      <c r="B929" s="14"/>
      <c r="C929" s="14"/>
      <c r="D929" s="14"/>
      <c r="E929" s="14"/>
      <c r="F929" s="14"/>
      <c r="G929" s="14"/>
      <c r="H929" s="14"/>
      <c r="I929" s="14"/>
      <c r="J929" s="14"/>
      <c r="K929" s="14"/>
      <c r="L929" s="14"/>
      <c r="M929" s="14"/>
      <c r="N929" s="14"/>
      <c r="O929" s="14"/>
      <c r="P929" s="14"/>
      <c r="Q929" s="14"/>
      <c r="R929" s="14"/>
      <c r="S929" s="14"/>
      <c r="T929" s="14"/>
      <c r="U929" s="14"/>
      <c r="V929" s="14"/>
      <c r="W929" s="14"/>
      <c r="X929" s="14"/>
      <c r="Y929" s="14"/>
      <c r="Z929" s="14"/>
    </row>
    <row r="930" spans="1:26" ht="13" x14ac:dyDescent="0.15">
      <c r="A930" s="14"/>
      <c r="B930" s="14"/>
      <c r="C930" s="14"/>
      <c r="D930" s="14"/>
      <c r="E930" s="14"/>
      <c r="F930" s="14"/>
      <c r="G930" s="14"/>
      <c r="H930" s="14"/>
      <c r="I930" s="14"/>
      <c r="J930" s="14"/>
      <c r="K930" s="14"/>
      <c r="L930" s="14"/>
      <c r="M930" s="14"/>
      <c r="N930" s="14"/>
      <c r="O930" s="14"/>
      <c r="P930" s="14"/>
      <c r="Q930" s="14"/>
      <c r="R930" s="14"/>
      <c r="S930" s="14"/>
      <c r="T930" s="14"/>
      <c r="U930" s="14"/>
      <c r="V930" s="14"/>
      <c r="W930" s="14"/>
      <c r="X930" s="14"/>
      <c r="Y930" s="14"/>
      <c r="Z930" s="14"/>
    </row>
    <row r="931" spans="1:26" ht="13" x14ac:dyDescent="0.15">
      <c r="A931" s="14"/>
      <c r="B931" s="14"/>
      <c r="C931" s="14"/>
      <c r="D931" s="14"/>
      <c r="E931" s="14"/>
      <c r="F931" s="14"/>
      <c r="G931" s="14"/>
      <c r="H931" s="14"/>
      <c r="I931" s="14"/>
      <c r="J931" s="14"/>
      <c r="K931" s="14"/>
      <c r="L931" s="14"/>
      <c r="M931" s="14"/>
      <c r="N931" s="14"/>
      <c r="O931" s="14"/>
      <c r="P931" s="14"/>
      <c r="Q931" s="14"/>
      <c r="R931" s="14"/>
      <c r="S931" s="14"/>
      <c r="T931" s="14"/>
      <c r="U931" s="14"/>
      <c r="V931" s="14"/>
      <c r="W931" s="14"/>
      <c r="X931" s="14"/>
      <c r="Y931" s="14"/>
      <c r="Z931" s="14"/>
    </row>
    <row r="932" spans="1:26" ht="13" x14ac:dyDescent="0.15">
      <c r="A932" s="14"/>
      <c r="B932" s="14"/>
      <c r="C932" s="14"/>
      <c r="D932" s="14"/>
      <c r="E932" s="14"/>
      <c r="F932" s="14"/>
      <c r="G932" s="14"/>
      <c r="H932" s="14"/>
      <c r="I932" s="14"/>
      <c r="J932" s="14"/>
      <c r="K932" s="14"/>
      <c r="L932" s="14"/>
      <c r="M932" s="14"/>
      <c r="N932" s="14"/>
      <c r="O932" s="14"/>
      <c r="P932" s="14"/>
      <c r="Q932" s="14"/>
      <c r="R932" s="14"/>
      <c r="S932" s="14"/>
      <c r="T932" s="14"/>
      <c r="U932" s="14"/>
      <c r="V932" s="14"/>
      <c r="W932" s="14"/>
      <c r="X932" s="14"/>
      <c r="Y932" s="14"/>
      <c r="Z932" s="14"/>
    </row>
    <row r="933" spans="1:26" ht="13" x14ac:dyDescent="0.15">
      <c r="A933" s="14"/>
      <c r="B933" s="14"/>
      <c r="C933" s="14"/>
      <c r="D933" s="14"/>
      <c r="E933" s="14"/>
      <c r="F933" s="14"/>
      <c r="G933" s="14"/>
      <c r="H933" s="14"/>
      <c r="I933" s="14"/>
      <c r="J933" s="14"/>
      <c r="K933" s="14"/>
      <c r="L933" s="14"/>
      <c r="M933" s="14"/>
      <c r="N933" s="14"/>
      <c r="O933" s="14"/>
      <c r="P933" s="14"/>
      <c r="Q933" s="14"/>
      <c r="R933" s="14"/>
      <c r="S933" s="14"/>
      <c r="T933" s="14"/>
      <c r="U933" s="14"/>
      <c r="V933" s="14"/>
      <c r="W933" s="14"/>
      <c r="X933" s="14"/>
      <c r="Y933" s="14"/>
      <c r="Z933" s="14"/>
    </row>
    <row r="934" spans="1:26" ht="13" x14ac:dyDescent="0.15">
      <c r="A934" s="14"/>
      <c r="B934" s="14"/>
      <c r="C934" s="14"/>
      <c r="D934" s="14"/>
      <c r="E934" s="14"/>
      <c r="F934" s="14"/>
      <c r="G934" s="14"/>
      <c r="H934" s="14"/>
      <c r="I934" s="14"/>
      <c r="J934" s="14"/>
      <c r="K934" s="14"/>
      <c r="L934" s="14"/>
      <c r="M934" s="14"/>
      <c r="N934" s="14"/>
      <c r="O934" s="14"/>
      <c r="P934" s="14"/>
      <c r="Q934" s="14"/>
      <c r="R934" s="14"/>
      <c r="S934" s="14"/>
      <c r="T934" s="14"/>
      <c r="U934" s="14"/>
      <c r="V934" s="14"/>
      <c r="W934" s="14"/>
      <c r="X934" s="14"/>
      <c r="Y934" s="14"/>
      <c r="Z934" s="14"/>
    </row>
    <row r="935" spans="1:26" ht="13" x14ac:dyDescent="0.15">
      <c r="A935" s="14"/>
      <c r="B935" s="14"/>
      <c r="C935" s="14"/>
      <c r="D935" s="14"/>
      <c r="E935" s="14"/>
      <c r="F935" s="14"/>
      <c r="G935" s="14"/>
      <c r="H935" s="14"/>
      <c r="I935" s="14"/>
      <c r="J935" s="14"/>
      <c r="K935" s="14"/>
      <c r="L935" s="14"/>
      <c r="M935" s="14"/>
      <c r="N935" s="14"/>
      <c r="O935" s="14"/>
      <c r="P935" s="14"/>
      <c r="Q935" s="14"/>
      <c r="R935" s="14"/>
      <c r="S935" s="14"/>
      <c r="T935" s="14"/>
      <c r="U935" s="14"/>
      <c r="V935" s="14"/>
      <c r="W935" s="14"/>
      <c r="X935" s="14"/>
      <c r="Y935" s="14"/>
      <c r="Z935" s="14"/>
    </row>
    <row r="936" spans="1:26" ht="13" x14ac:dyDescent="0.15">
      <c r="A936" s="14"/>
      <c r="B936" s="14"/>
      <c r="C936" s="14"/>
      <c r="D936" s="14"/>
      <c r="E936" s="14"/>
      <c r="F936" s="14"/>
      <c r="G936" s="14"/>
      <c r="H936" s="14"/>
      <c r="I936" s="14"/>
      <c r="J936" s="14"/>
      <c r="K936" s="14"/>
      <c r="L936" s="14"/>
      <c r="M936" s="14"/>
      <c r="N936" s="14"/>
      <c r="O936" s="14"/>
      <c r="P936" s="14"/>
      <c r="Q936" s="14"/>
      <c r="R936" s="14"/>
      <c r="S936" s="14"/>
      <c r="T936" s="14"/>
      <c r="U936" s="14"/>
      <c r="V936" s="14"/>
      <c r="W936" s="14"/>
      <c r="X936" s="14"/>
      <c r="Y936" s="14"/>
      <c r="Z936" s="14"/>
    </row>
    <row r="937" spans="1:26" ht="13" x14ac:dyDescent="0.15">
      <c r="A937" s="14"/>
      <c r="B937" s="14"/>
      <c r="C937" s="14"/>
      <c r="D937" s="14"/>
      <c r="E937" s="14"/>
      <c r="F937" s="14"/>
      <c r="G937" s="14"/>
      <c r="H937" s="14"/>
      <c r="I937" s="14"/>
      <c r="J937" s="14"/>
      <c r="K937" s="14"/>
      <c r="L937" s="14"/>
      <c r="M937" s="14"/>
      <c r="N937" s="14"/>
      <c r="O937" s="14"/>
      <c r="P937" s="14"/>
      <c r="Q937" s="14"/>
      <c r="R937" s="14"/>
      <c r="S937" s="14"/>
      <c r="T937" s="14"/>
      <c r="U937" s="14"/>
      <c r="V937" s="14"/>
      <c r="W937" s="14"/>
      <c r="X937" s="14"/>
      <c r="Y937" s="14"/>
      <c r="Z937" s="14"/>
    </row>
    <row r="938" spans="1:26" ht="13" x14ac:dyDescent="0.15">
      <c r="A938" s="14"/>
      <c r="B938" s="14"/>
      <c r="C938" s="14"/>
      <c r="D938" s="14"/>
      <c r="E938" s="14"/>
      <c r="F938" s="14"/>
      <c r="G938" s="14"/>
      <c r="H938" s="14"/>
      <c r="I938" s="14"/>
      <c r="J938" s="14"/>
      <c r="K938" s="14"/>
      <c r="L938" s="14"/>
      <c r="M938" s="14"/>
      <c r="N938" s="14"/>
      <c r="O938" s="14"/>
      <c r="P938" s="14"/>
      <c r="Q938" s="14"/>
      <c r="R938" s="14"/>
      <c r="S938" s="14"/>
      <c r="T938" s="14"/>
      <c r="U938" s="14"/>
      <c r="V938" s="14"/>
      <c r="W938" s="14"/>
      <c r="X938" s="14"/>
      <c r="Y938" s="14"/>
      <c r="Z938" s="14"/>
    </row>
    <row r="939" spans="1:26" ht="13" x14ac:dyDescent="0.15">
      <c r="A939" s="14"/>
      <c r="B939" s="14"/>
      <c r="C939" s="14"/>
      <c r="D939" s="14"/>
      <c r="E939" s="14"/>
      <c r="F939" s="14"/>
      <c r="G939" s="14"/>
      <c r="H939" s="14"/>
      <c r="I939" s="14"/>
      <c r="J939" s="14"/>
      <c r="K939" s="14"/>
      <c r="L939" s="14"/>
      <c r="M939" s="14"/>
      <c r="N939" s="14"/>
      <c r="O939" s="14"/>
      <c r="P939" s="14"/>
      <c r="Q939" s="14"/>
      <c r="R939" s="14"/>
      <c r="S939" s="14"/>
      <c r="T939" s="14"/>
      <c r="U939" s="14"/>
      <c r="V939" s="14"/>
      <c r="W939" s="14"/>
      <c r="X939" s="14"/>
      <c r="Y939" s="14"/>
      <c r="Z939" s="14"/>
    </row>
    <row r="940" spans="1:26" ht="13" x14ac:dyDescent="0.15">
      <c r="A940" s="14"/>
      <c r="B940" s="14"/>
      <c r="C940" s="14"/>
      <c r="D940" s="14"/>
      <c r="E940" s="14"/>
      <c r="F940" s="14"/>
      <c r="G940" s="14"/>
      <c r="H940" s="14"/>
      <c r="I940" s="14"/>
      <c r="J940" s="14"/>
      <c r="K940" s="14"/>
      <c r="L940" s="14"/>
      <c r="M940" s="14"/>
      <c r="N940" s="14"/>
      <c r="O940" s="14"/>
      <c r="P940" s="14"/>
      <c r="Q940" s="14"/>
      <c r="R940" s="14"/>
      <c r="S940" s="14"/>
      <c r="T940" s="14"/>
      <c r="U940" s="14"/>
      <c r="V940" s="14"/>
      <c r="W940" s="14"/>
      <c r="X940" s="14"/>
      <c r="Y940" s="14"/>
      <c r="Z940" s="14"/>
    </row>
    <row r="941" spans="1:26" ht="13" x14ac:dyDescent="0.15">
      <c r="A941" s="14"/>
      <c r="B941" s="14"/>
      <c r="C941" s="14"/>
      <c r="D941" s="14"/>
      <c r="E941" s="14"/>
      <c r="F941" s="14"/>
      <c r="G941" s="14"/>
      <c r="H941" s="14"/>
      <c r="I941" s="14"/>
      <c r="J941" s="14"/>
      <c r="K941" s="14"/>
      <c r="L941" s="14"/>
      <c r="M941" s="14"/>
      <c r="N941" s="14"/>
      <c r="O941" s="14"/>
      <c r="P941" s="14"/>
      <c r="Q941" s="14"/>
      <c r="R941" s="14"/>
      <c r="S941" s="14"/>
      <c r="T941" s="14"/>
      <c r="U941" s="14"/>
      <c r="V941" s="14"/>
      <c r="W941" s="14"/>
      <c r="X941" s="14"/>
      <c r="Y941" s="14"/>
      <c r="Z941" s="14"/>
    </row>
    <row r="942" spans="1:26" ht="13" x14ac:dyDescent="0.15">
      <c r="A942" s="14"/>
      <c r="B942" s="14"/>
      <c r="C942" s="14"/>
      <c r="D942" s="14"/>
      <c r="E942" s="14"/>
      <c r="F942" s="14"/>
      <c r="G942" s="14"/>
      <c r="H942" s="14"/>
      <c r="I942" s="14"/>
      <c r="J942" s="14"/>
      <c r="K942" s="14"/>
      <c r="L942" s="14"/>
      <c r="M942" s="14"/>
      <c r="N942" s="14"/>
      <c r="O942" s="14"/>
      <c r="P942" s="14"/>
      <c r="Q942" s="14"/>
      <c r="R942" s="14"/>
      <c r="S942" s="14"/>
      <c r="T942" s="14"/>
      <c r="U942" s="14"/>
      <c r="V942" s="14"/>
      <c r="W942" s="14"/>
      <c r="X942" s="14"/>
      <c r="Y942" s="14"/>
      <c r="Z942" s="14"/>
    </row>
    <row r="943" spans="1:26" ht="13" x14ac:dyDescent="0.15">
      <c r="A943" s="14"/>
      <c r="B943" s="14"/>
      <c r="C943" s="14"/>
      <c r="D943" s="14"/>
      <c r="E943" s="14"/>
      <c r="F943" s="14"/>
      <c r="G943" s="14"/>
      <c r="H943" s="14"/>
      <c r="I943" s="14"/>
      <c r="J943" s="14"/>
      <c r="K943" s="14"/>
      <c r="L943" s="14"/>
      <c r="M943" s="14"/>
      <c r="N943" s="14"/>
      <c r="O943" s="14"/>
      <c r="P943" s="14"/>
      <c r="Q943" s="14"/>
      <c r="R943" s="14"/>
      <c r="S943" s="14"/>
      <c r="T943" s="14"/>
      <c r="U943" s="14"/>
      <c r="V943" s="14"/>
      <c r="W943" s="14"/>
      <c r="X943" s="14"/>
      <c r="Y943" s="14"/>
      <c r="Z943" s="14"/>
    </row>
    <row r="944" spans="1:26" ht="13" x14ac:dyDescent="0.15">
      <c r="A944" s="14"/>
      <c r="B944" s="14"/>
      <c r="C944" s="14"/>
      <c r="D944" s="14"/>
      <c r="E944" s="14"/>
      <c r="F944" s="14"/>
      <c r="G944" s="14"/>
      <c r="H944" s="14"/>
      <c r="I944" s="14"/>
      <c r="J944" s="14"/>
      <c r="K944" s="14"/>
      <c r="L944" s="14"/>
      <c r="M944" s="14"/>
      <c r="N944" s="14"/>
      <c r="O944" s="14"/>
      <c r="P944" s="14"/>
      <c r="Q944" s="14"/>
      <c r="R944" s="14"/>
      <c r="S944" s="14"/>
      <c r="T944" s="14"/>
      <c r="U944" s="14"/>
      <c r="V944" s="14"/>
      <c r="W944" s="14"/>
      <c r="X944" s="14"/>
      <c r="Y944" s="14"/>
      <c r="Z944" s="14"/>
    </row>
    <row r="945" spans="1:26" ht="13" x14ac:dyDescent="0.15">
      <c r="A945" s="14"/>
      <c r="B945" s="14"/>
      <c r="C945" s="14"/>
      <c r="D945" s="14"/>
      <c r="E945" s="14"/>
      <c r="F945" s="14"/>
      <c r="G945" s="14"/>
      <c r="H945" s="14"/>
      <c r="I945" s="14"/>
      <c r="J945" s="14"/>
      <c r="K945" s="14"/>
      <c r="L945" s="14"/>
      <c r="M945" s="14"/>
      <c r="N945" s="14"/>
      <c r="O945" s="14"/>
      <c r="P945" s="14"/>
      <c r="Q945" s="14"/>
      <c r="R945" s="14"/>
      <c r="S945" s="14"/>
      <c r="T945" s="14"/>
      <c r="U945" s="14"/>
      <c r="V945" s="14"/>
      <c r="W945" s="14"/>
      <c r="X945" s="14"/>
      <c r="Y945" s="14"/>
      <c r="Z945" s="14"/>
    </row>
    <row r="946" spans="1:26" ht="13" x14ac:dyDescent="0.15">
      <c r="A946" s="14"/>
      <c r="B946" s="14"/>
      <c r="C946" s="14"/>
      <c r="D946" s="14"/>
      <c r="E946" s="14"/>
      <c r="F946" s="14"/>
      <c r="G946" s="14"/>
      <c r="H946" s="14"/>
      <c r="I946" s="14"/>
      <c r="J946" s="14"/>
      <c r="K946" s="14"/>
      <c r="L946" s="14"/>
      <c r="M946" s="14"/>
      <c r="N946" s="14"/>
      <c r="O946" s="14"/>
      <c r="P946" s="14"/>
      <c r="Q946" s="14"/>
      <c r="R946" s="14"/>
      <c r="S946" s="14"/>
      <c r="T946" s="14"/>
      <c r="U946" s="14"/>
      <c r="V946" s="14"/>
      <c r="W946" s="14"/>
      <c r="X946" s="14"/>
      <c r="Y946" s="14"/>
      <c r="Z946" s="14"/>
    </row>
    <row r="947" spans="1:26" ht="13" x14ac:dyDescent="0.15">
      <c r="A947" s="14"/>
      <c r="B947" s="14"/>
      <c r="C947" s="14"/>
      <c r="D947" s="14"/>
      <c r="E947" s="14"/>
      <c r="F947" s="14"/>
      <c r="G947" s="14"/>
      <c r="H947" s="14"/>
      <c r="I947" s="14"/>
      <c r="J947" s="14"/>
      <c r="K947" s="14"/>
      <c r="L947" s="14"/>
      <c r="M947" s="14"/>
      <c r="N947" s="14"/>
      <c r="O947" s="14"/>
      <c r="P947" s="14"/>
      <c r="Q947" s="14"/>
      <c r="R947" s="14"/>
      <c r="S947" s="14"/>
      <c r="T947" s="14"/>
      <c r="U947" s="14"/>
      <c r="V947" s="14"/>
      <c r="W947" s="14"/>
      <c r="X947" s="14"/>
      <c r="Y947" s="14"/>
      <c r="Z947" s="14"/>
    </row>
    <row r="948" spans="1:26" ht="13" x14ac:dyDescent="0.15">
      <c r="A948" s="14"/>
      <c r="B948" s="14"/>
      <c r="C948" s="14"/>
      <c r="D948" s="14"/>
      <c r="E948" s="14"/>
      <c r="F948" s="14"/>
      <c r="G948" s="14"/>
      <c r="H948" s="14"/>
      <c r="I948" s="14"/>
      <c r="J948" s="14"/>
      <c r="K948" s="14"/>
      <c r="L948" s="14"/>
      <c r="M948" s="14"/>
      <c r="N948" s="14"/>
      <c r="O948" s="14"/>
      <c r="P948" s="14"/>
      <c r="Q948" s="14"/>
      <c r="R948" s="14"/>
      <c r="S948" s="14"/>
      <c r="T948" s="14"/>
      <c r="U948" s="14"/>
      <c r="V948" s="14"/>
      <c r="W948" s="14"/>
      <c r="X948" s="14"/>
      <c r="Y948" s="14"/>
      <c r="Z948" s="14"/>
    </row>
    <row r="949" spans="1:26" ht="13" x14ac:dyDescent="0.15">
      <c r="A949" s="14"/>
      <c r="B949" s="14"/>
      <c r="C949" s="14"/>
      <c r="D949" s="14"/>
      <c r="E949" s="14"/>
      <c r="F949" s="14"/>
      <c r="G949" s="14"/>
      <c r="H949" s="14"/>
      <c r="I949" s="14"/>
      <c r="J949" s="14"/>
      <c r="K949" s="14"/>
      <c r="L949" s="14"/>
      <c r="M949" s="14"/>
      <c r="N949" s="14"/>
      <c r="O949" s="14"/>
      <c r="P949" s="14"/>
      <c r="Q949" s="14"/>
      <c r="R949" s="14"/>
      <c r="S949" s="14"/>
      <c r="T949" s="14"/>
      <c r="U949" s="14"/>
      <c r="V949" s="14"/>
      <c r="W949" s="14"/>
      <c r="X949" s="14"/>
      <c r="Y949" s="14"/>
      <c r="Z949" s="14"/>
    </row>
    <row r="950" spans="1:26" ht="13" x14ac:dyDescent="0.15">
      <c r="A950" s="14"/>
      <c r="B950" s="14"/>
      <c r="C950" s="14"/>
      <c r="D950" s="14"/>
      <c r="E950" s="14"/>
      <c r="F950" s="14"/>
      <c r="G950" s="14"/>
      <c r="H950" s="14"/>
      <c r="I950" s="14"/>
      <c r="J950" s="14"/>
      <c r="K950" s="14"/>
      <c r="L950" s="14"/>
      <c r="M950" s="14"/>
      <c r="N950" s="14"/>
      <c r="O950" s="14"/>
      <c r="P950" s="14"/>
      <c r="Q950" s="14"/>
      <c r="R950" s="14"/>
      <c r="S950" s="14"/>
      <c r="T950" s="14"/>
      <c r="U950" s="14"/>
      <c r="V950" s="14"/>
      <c r="W950" s="14"/>
      <c r="X950" s="14"/>
      <c r="Y950" s="14"/>
      <c r="Z950" s="14"/>
    </row>
    <row r="951" spans="1:26" ht="13" x14ac:dyDescent="0.15">
      <c r="A951" s="14"/>
      <c r="B951" s="14"/>
      <c r="C951" s="14"/>
      <c r="D951" s="14"/>
      <c r="E951" s="14"/>
      <c r="F951" s="14"/>
      <c r="G951" s="14"/>
      <c r="H951" s="14"/>
      <c r="I951" s="14"/>
      <c r="J951" s="14"/>
      <c r="K951" s="14"/>
      <c r="L951" s="14"/>
      <c r="M951" s="14"/>
      <c r="N951" s="14"/>
      <c r="O951" s="14"/>
      <c r="P951" s="14"/>
      <c r="Q951" s="14"/>
      <c r="R951" s="14"/>
      <c r="S951" s="14"/>
      <c r="T951" s="14"/>
      <c r="U951" s="14"/>
      <c r="V951" s="14"/>
      <c r="W951" s="14"/>
      <c r="X951" s="14"/>
      <c r="Y951" s="14"/>
      <c r="Z951" s="14"/>
    </row>
    <row r="952" spans="1:26" ht="13" x14ac:dyDescent="0.15">
      <c r="A952" s="14"/>
      <c r="B952" s="14"/>
      <c r="C952" s="14"/>
      <c r="D952" s="14"/>
      <c r="E952" s="14"/>
      <c r="F952" s="14"/>
      <c r="G952" s="14"/>
      <c r="H952" s="14"/>
      <c r="I952" s="14"/>
      <c r="J952" s="14"/>
      <c r="K952" s="14"/>
      <c r="L952" s="14"/>
      <c r="M952" s="14"/>
      <c r="N952" s="14"/>
      <c r="O952" s="14"/>
      <c r="P952" s="14"/>
      <c r="Q952" s="14"/>
      <c r="R952" s="14"/>
      <c r="S952" s="14"/>
      <c r="T952" s="14"/>
      <c r="U952" s="14"/>
      <c r="V952" s="14"/>
      <c r="W952" s="14"/>
      <c r="X952" s="14"/>
      <c r="Y952" s="14"/>
      <c r="Z952" s="14"/>
    </row>
    <row r="953" spans="1:26" ht="13" x14ac:dyDescent="0.15">
      <c r="A953" s="14"/>
      <c r="B953" s="14"/>
      <c r="C953" s="14"/>
      <c r="D953" s="14"/>
      <c r="E953" s="14"/>
      <c r="F953" s="14"/>
      <c r="G953" s="14"/>
      <c r="H953" s="14"/>
      <c r="I953" s="14"/>
      <c r="J953" s="14"/>
      <c r="K953" s="14"/>
      <c r="L953" s="14"/>
      <c r="M953" s="14"/>
      <c r="N953" s="14"/>
      <c r="O953" s="14"/>
      <c r="P953" s="14"/>
      <c r="Q953" s="14"/>
      <c r="R953" s="14"/>
      <c r="S953" s="14"/>
      <c r="T953" s="14"/>
      <c r="U953" s="14"/>
      <c r="V953" s="14"/>
      <c r="W953" s="14"/>
      <c r="X953" s="14"/>
      <c r="Y953" s="14"/>
      <c r="Z953" s="14"/>
    </row>
    <row r="954" spans="1:26" ht="13" x14ac:dyDescent="0.15">
      <c r="A954" s="14"/>
      <c r="B954" s="14"/>
      <c r="C954" s="14"/>
      <c r="D954" s="14"/>
      <c r="E954" s="14"/>
      <c r="F954" s="14"/>
      <c r="G954" s="14"/>
      <c r="H954" s="14"/>
      <c r="I954" s="14"/>
      <c r="J954" s="14"/>
      <c r="K954" s="14"/>
      <c r="L954" s="14"/>
      <c r="M954" s="14"/>
      <c r="N954" s="14"/>
      <c r="O954" s="14"/>
      <c r="P954" s="14"/>
      <c r="Q954" s="14"/>
      <c r="R954" s="14"/>
      <c r="S954" s="14"/>
      <c r="T954" s="14"/>
      <c r="U954" s="14"/>
      <c r="V954" s="14"/>
      <c r="W954" s="14"/>
      <c r="X954" s="14"/>
      <c r="Y954" s="14"/>
      <c r="Z954" s="14"/>
    </row>
    <row r="955" spans="1:26" ht="13" x14ac:dyDescent="0.15">
      <c r="A955" s="14"/>
      <c r="B955" s="14"/>
      <c r="C955" s="14"/>
      <c r="D955" s="14"/>
      <c r="E955" s="14"/>
      <c r="F955" s="14"/>
      <c r="G955" s="14"/>
      <c r="H955" s="14"/>
      <c r="I955" s="14"/>
      <c r="J955" s="14"/>
      <c r="K955" s="14"/>
      <c r="L955" s="14"/>
      <c r="M955" s="14"/>
      <c r="N955" s="14"/>
      <c r="O955" s="14"/>
      <c r="P955" s="14"/>
      <c r="Q955" s="14"/>
      <c r="R955" s="14"/>
      <c r="S955" s="14"/>
      <c r="T955" s="14"/>
      <c r="U955" s="14"/>
      <c r="V955" s="14"/>
      <c r="W955" s="14"/>
      <c r="X955" s="14"/>
      <c r="Y955" s="14"/>
      <c r="Z955" s="14"/>
    </row>
    <row r="956" spans="1:26" ht="13" x14ac:dyDescent="0.15">
      <c r="A956" s="14"/>
      <c r="B956" s="14"/>
      <c r="C956" s="14"/>
      <c r="D956" s="14"/>
      <c r="E956" s="14"/>
      <c r="F956" s="14"/>
      <c r="G956" s="14"/>
      <c r="H956" s="14"/>
      <c r="I956" s="14"/>
      <c r="J956" s="14"/>
      <c r="K956" s="14"/>
      <c r="L956" s="14"/>
      <c r="M956" s="14"/>
      <c r="N956" s="14"/>
      <c r="O956" s="14"/>
      <c r="P956" s="14"/>
      <c r="Q956" s="14"/>
      <c r="R956" s="14"/>
      <c r="S956" s="14"/>
      <c r="T956" s="14"/>
      <c r="U956" s="14"/>
      <c r="V956" s="14"/>
      <c r="W956" s="14"/>
      <c r="X956" s="14"/>
      <c r="Y956" s="14"/>
      <c r="Z956" s="14"/>
    </row>
    <row r="957" spans="1:26" ht="13" x14ac:dyDescent="0.15">
      <c r="A957" s="14"/>
      <c r="B957" s="14"/>
      <c r="C957" s="14"/>
      <c r="D957" s="14"/>
      <c r="E957" s="14"/>
      <c r="F957" s="14"/>
      <c r="G957" s="14"/>
      <c r="H957" s="14"/>
      <c r="I957" s="14"/>
      <c r="J957" s="14"/>
      <c r="K957" s="14"/>
      <c r="L957" s="14"/>
      <c r="M957" s="14"/>
      <c r="N957" s="14"/>
      <c r="O957" s="14"/>
      <c r="P957" s="14"/>
      <c r="Q957" s="14"/>
      <c r="R957" s="14"/>
      <c r="S957" s="14"/>
      <c r="T957" s="14"/>
      <c r="U957" s="14"/>
      <c r="V957" s="14"/>
      <c r="W957" s="14"/>
      <c r="X957" s="14"/>
      <c r="Y957" s="14"/>
      <c r="Z957" s="14"/>
    </row>
    <row r="958" spans="1:26" ht="13" x14ac:dyDescent="0.15">
      <c r="A958" s="14"/>
      <c r="B958" s="14"/>
      <c r="C958" s="14"/>
      <c r="D958" s="14"/>
      <c r="E958" s="14"/>
      <c r="F958" s="14"/>
      <c r="G958" s="14"/>
      <c r="H958" s="14"/>
      <c r="I958" s="14"/>
      <c r="J958" s="14"/>
      <c r="K958" s="14"/>
      <c r="L958" s="14"/>
      <c r="M958" s="14"/>
      <c r="N958" s="14"/>
      <c r="O958" s="14"/>
      <c r="P958" s="14"/>
      <c r="Q958" s="14"/>
      <c r="R958" s="14"/>
      <c r="S958" s="14"/>
      <c r="T958" s="14"/>
      <c r="U958" s="14"/>
      <c r="V958" s="14"/>
      <c r="W958" s="14"/>
      <c r="X958" s="14"/>
      <c r="Y958" s="14"/>
      <c r="Z958" s="14"/>
    </row>
    <row r="959" spans="1:26" ht="13" x14ac:dyDescent="0.15">
      <c r="A959" s="14"/>
      <c r="B959" s="14"/>
      <c r="C959" s="14"/>
      <c r="D959" s="14"/>
      <c r="E959" s="14"/>
      <c r="F959" s="14"/>
      <c r="G959" s="14"/>
      <c r="H959" s="14"/>
      <c r="I959" s="14"/>
      <c r="J959" s="14"/>
      <c r="K959" s="14"/>
      <c r="L959" s="14"/>
      <c r="M959" s="14"/>
      <c r="N959" s="14"/>
      <c r="O959" s="14"/>
      <c r="P959" s="14"/>
      <c r="Q959" s="14"/>
      <c r="R959" s="14"/>
      <c r="S959" s="14"/>
      <c r="T959" s="14"/>
      <c r="U959" s="14"/>
      <c r="V959" s="14"/>
      <c r="W959" s="14"/>
      <c r="X959" s="14"/>
      <c r="Y959" s="14"/>
      <c r="Z959" s="14"/>
    </row>
    <row r="960" spans="1:26" ht="13" x14ac:dyDescent="0.15">
      <c r="A960" s="14"/>
      <c r="B960" s="14"/>
      <c r="C960" s="14"/>
      <c r="D960" s="14"/>
      <c r="E960" s="14"/>
      <c r="F960" s="14"/>
      <c r="G960" s="14"/>
      <c r="H960" s="14"/>
      <c r="I960" s="14"/>
      <c r="J960" s="14"/>
      <c r="K960" s="14"/>
      <c r="L960" s="14"/>
      <c r="M960" s="14"/>
      <c r="N960" s="14"/>
      <c r="O960" s="14"/>
      <c r="P960" s="14"/>
      <c r="Q960" s="14"/>
      <c r="R960" s="14"/>
      <c r="S960" s="14"/>
      <c r="T960" s="14"/>
      <c r="U960" s="14"/>
      <c r="V960" s="14"/>
      <c r="W960" s="14"/>
      <c r="X960" s="14"/>
      <c r="Y960" s="14"/>
      <c r="Z960" s="14"/>
    </row>
    <row r="961" spans="1:26" ht="13" x14ac:dyDescent="0.15">
      <c r="A961" s="14"/>
      <c r="B961" s="14"/>
      <c r="C961" s="14"/>
      <c r="D961" s="14"/>
      <c r="E961" s="14"/>
      <c r="F961" s="14"/>
      <c r="G961" s="14"/>
      <c r="H961" s="14"/>
      <c r="I961" s="14"/>
      <c r="J961" s="14"/>
      <c r="K961" s="14"/>
      <c r="L961" s="14"/>
      <c r="M961" s="14"/>
      <c r="N961" s="14"/>
      <c r="O961" s="14"/>
      <c r="P961" s="14"/>
      <c r="Q961" s="14"/>
      <c r="R961" s="14"/>
      <c r="S961" s="14"/>
      <c r="T961" s="14"/>
      <c r="U961" s="14"/>
      <c r="V961" s="14"/>
      <c r="W961" s="14"/>
      <c r="X961" s="14"/>
      <c r="Y961" s="14"/>
      <c r="Z961" s="14"/>
    </row>
    <row r="962" spans="1:26" ht="13" x14ac:dyDescent="0.15">
      <c r="A962" s="14"/>
      <c r="B962" s="14"/>
      <c r="C962" s="14"/>
      <c r="D962" s="14"/>
      <c r="E962" s="14"/>
      <c r="F962" s="14"/>
      <c r="G962" s="14"/>
      <c r="H962" s="14"/>
      <c r="I962" s="14"/>
      <c r="J962" s="14"/>
      <c r="K962" s="14"/>
      <c r="L962" s="14"/>
      <c r="M962" s="14"/>
      <c r="N962" s="14"/>
      <c r="O962" s="14"/>
      <c r="P962" s="14"/>
      <c r="Q962" s="14"/>
      <c r="R962" s="14"/>
      <c r="S962" s="14"/>
      <c r="T962" s="14"/>
      <c r="U962" s="14"/>
      <c r="V962" s="14"/>
      <c r="W962" s="14"/>
      <c r="X962" s="14"/>
      <c r="Y962" s="14"/>
      <c r="Z962" s="14"/>
    </row>
    <row r="963" spans="1:26" ht="13" x14ac:dyDescent="0.15">
      <c r="A963" s="14"/>
      <c r="B963" s="14"/>
      <c r="C963" s="14"/>
      <c r="D963" s="14"/>
      <c r="E963" s="14"/>
      <c r="F963" s="14"/>
      <c r="G963" s="14"/>
      <c r="H963" s="14"/>
      <c r="I963" s="14"/>
      <c r="J963" s="14"/>
      <c r="K963" s="14"/>
      <c r="L963" s="14"/>
      <c r="M963" s="14"/>
      <c r="N963" s="14"/>
      <c r="O963" s="14"/>
      <c r="P963" s="14"/>
      <c r="Q963" s="14"/>
      <c r="R963" s="14"/>
      <c r="S963" s="14"/>
      <c r="T963" s="14"/>
      <c r="U963" s="14"/>
      <c r="V963" s="14"/>
      <c r="W963" s="14"/>
      <c r="X963" s="14"/>
      <c r="Y963" s="14"/>
      <c r="Z963" s="14"/>
    </row>
    <row r="964" spans="1:26" ht="13" x14ac:dyDescent="0.15">
      <c r="A964" s="14"/>
      <c r="B964" s="14"/>
      <c r="C964" s="14"/>
      <c r="D964" s="14"/>
      <c r="E964" s="14"/>
      <c r="F964" s="14"/>
      <c r="G964" s="14"/>
      <c r="H964" s="14"/>
      <c r="I964" s="14"/>
      <c r="J964" s="14"/>
      <c r="K964" s="14"/>
      <c r="L964" s="14"/>
      <c r="M964" s="14"/>
      <c r="N964" s="14"/>
      <c r="O964" s="14"/>
      <c r="P964" s="14"/>
      <c r="Q964" s="14"/>
      <c r="R964" s="14"/>
      <c r="S964" s="14"/>
      <c r="T964" s="14"/>
      <c r="U964" s="14"/>
      <c r="V964" s="14"/>
      <c r="W964" s="14"/>
      <c r="X964" s="14"/>
      <c r="Y964" s="14"/>
      <c r="Z964" s="14"/>
    </row>
    <row r="965" spans="1:26" ht="13" x14ac:dyDescent="0.15">
      <c r="A965" s="14"/>
      <c r="B965" s="14"/>
      <c r="C965" s="14"/>
      <c r="D965" s="14"/>
      <c r="E965" s="14"/>
      <c r="F965" s="14"/>
      <c r="G965" s="14"/>
      <c r="H965" s="14"/>
      <c r="I965" s="14"/>
      <c r="J965" s="14"/>
      <c r="K965" s="14"/>
      <c r="L965" s="14"/>
      <c r="M965" s="14"/>
      <c r="N965" s="14"/>
      <c r="O965" s="14"/>
      <c r="P965" s="14"/>
      <c r="Q965" s="14"/>
      <c r="R965" s="14"/>
      <c r="S965" s="14"/>
      <c r="T965" s="14"/>
      <c r="U965" s="14"/>
      <c r="V965" s="14"/>
      <c r="W965" s="14"/>
      <c r="X965" s="14"/>
      <c r="Y965" s="14"/>
      <c r="Z965" s="14"/>
    </row>
    <row r="966" spans="1:26" ht="13" x14ac:dyDescent="0.15">
      <c r="A966" s="14"/>
      <c r="B966" s="14"/>
      <c r="C966" s="14"/>
      <c r="D966" s="14"/>
      <c r="E966" s="14"/>
      <c r="F966" s="14"/>
      <c r="G966" s="14"/>
      <c r="H966" s="14"/>
      <c r="I966" s="14"/>
      <c r="J966" s="14"/>
      <c r="K966" s="14"/>
      <c r="L966" s="14"/>
      <c r="M966" s="14"/>
      <c r="N966" s="14"/>
      <c r="O966" s="14"/>
      <c r="P966" s="14"/>
      <c r="Q966" s="14"/>
      <c r="R966" s="14"/>
      <c r="S966" s="14"/>
      <c r="T966" s="14"/>
      <c r="U966" s="14"/>
      <c r="V966" s="14"/>
      <c r="W966" s="14"/>
      <c r="X966" s="14"/>
      <c r="Y966" s="14"/>
      <c r="Z966" s="14"/>
    </row>
    <row r="967" spans="1:26" ht="13" x14ac:dyDescent="0.15">
      <c r="A967" s="14"/>
      <c r="B967" s="14"/>
      <c r="C967" s="14"/>
      <c r="D967" s="14"/>
      <c r="E967" s="14"/>
      <c r="F967" s="14"/>
      <c r="G967" s="14"/>
      <c r="H967" s="14"/>
      <c r="I967" s="14"/>
      <c r="J967" s="14"/>
      <c r="K967" s="14"/>
      <c r="L967" s="14"/>
      <c r="M967" s="14"/>
      <c r="N967" s="14"/>
      <c r="O967" s="14"/>
      <c r="P967" s="14"/>
      <c r="Q967" s="14"/>
      <c r="R967" s="14"/>
      <c r="S967" s="14"/>
      <c r="T967" s="14"/>
      <c r="U967" s="14"/>
      <c r="V967" s="14"/>
      <c r="W967" s="14"/>
      <c r="X967" s="14"/>
      <c r="Y967" s="14"/>
      <c r="Z967" s="14"/>
    </row>
    <row r="968" spans="1:26" ht="13" x14ac:dyDescent="0.15">
      <c r="A968" s="14"/>
      <c r="B968" s="14"/>
      <c r="C968" s="14"/>
      <c r="D968" s="14"/>
      <c r="E968" s="14"/>
      <c r="F968" s="14"/>
      <c r="G968" s="14"/>
      <c r="H968" s="14"/>
      <c r="I968" s="14"/>
      <c r="J968" s="14"/>
      <c r="K968" s="14"/>
      <c r="L968" s="14"/>
      <c r="M968" s="14"/>
      <c r="N968" s="14"/>
      <c r="O968" s="14"/>
      <c r="P968" s="14"/>
      <c r="Q968" s="14"/>
      <c r="R968" s="14"/>
      <c r="S968" s="14"/>
      <c r="T968" s="14"/>
      <c r="U968" s="14"/>
      <c r="V968" s="14"/>
      <c r="W968" s="14"/>
      <c r="X968" s="14"/>
      <c r="Y968" s="14"/>
      <c r="Z968" s="14"/>
    </row>
    <row r="969" spans="1:26" ht="13" x14ac:dyDescent="0.15">
      <c r="A969" s="14"/>
      <c r="B969" s="14"/>
      <c r="C969" s="14"/>
      <c r="D969" s="14"/>
      <c r="E969" s="14"/>
      <c r="F969" s="14"/>
      <c r="G969" s="14"/>
      <c r="H969" s="14"/>
      <c r="I969" s="14"/>
      <c r="J969" s="14"/>
      <c r="K969" s="14"/>
      <c r="L969" s="14"/>
      <c r="M969" s="14"/>
      <c r="N969" s="14"/>
      <c r="O969" s="14"/>
      <c r="P969" s="14"/>
      <c r="Q969" s="14"/>
      <c r="R969" s="14"/>
      <c r="S969" s="14"/>
      <c r="T969" s="14"/>
      <c r="U969" s="14"/>
      <c r="V969" s="14"/>
      <c r="W969" s="14"/>
      <c r="X969" s="14"/>
      <c r="Y969" s="14"/>
      <c r="Z969" s="14"/>
    </row>
    <row r="970" spans="1:26" ht="13" x14ac:dyDescent="0.15">
      <c r="A970" s="14"/>
      <c r="B970" s="14"/>
      <c r="C970" s="14"/>
      <c r="D970" s="14"/>
      <c r="E970" s="14"/>
      <c r="F970" s="14"/>
      <c r="G970" s="14"/>
      <c r="H970" s="14"/>
      <c r="I970" s="14"/>
      <c r="J970" s="14"/>
      <c r="K970" s="14"/>
      <c r="L970" s="14"/>
      <c r="M970" s="14"/>
      <c r="N970" s="14"/>
      <c r="O970" s="14"/>
      <c r="P970" s="14"/>
      <c r="Q970" s="14"/>
      <c r="R970" s="14"/>
      <c r="S970" s="14"/>
      <c r="T970" s="14"/>
      <c r="U970" s="14"/>
      <c r="V970" s="14"/>
      <c r="W970" s="14"/>
      <c r="X970" s="14"/>
      <c r="Y970" s="14"/>
      <c r="Z970" s="14"/>
    </row>
    <row r="971" spans="1:26" ht="13" x14ac:dyDescent="0.15">
      <c r="A971" s="14"/>
      <c r="B971" s="14"/>
      <c r="C971" s="14"/>
      <c r="D971" s="14"/>
      <c r="E971" s="14"/>
      <c r="F971" s="14"/>
      <c r="G971" s="14"/>
      <c r="H971" s="14"/>
      <c r="I971" s="14"/>
      <c r="J971" s="14"/>
      <c r="K971" s="14"/>
      <c r="L971" s="14"/>
      <c r="M971" s="14"/>
      <c r="N971" s="14"/>
      <c r="O971" s="14"/>
      <c r="P971" s="14"/>
      <c r="Q971" s="14"/>
      <c r="R971" s="14"/>
      <c r="S971" s="14"/>
      <c r="T971" s="14"/>
      <c r="U971" s="14"/>
      <c r="V971" s="14"/>
      <c r="W971" s="14"/>
      <c r="X971" s="14"/>
      <c r="Y971" s="14"/>
      <c r="Z971" s="14"/>
    </row>
    <row r="972" spans="1:26" ht="13" x14ac:dyDescent="0.15">
      <c r="A972" s="14"/>
      <c r="B972" s="14"/>
      <c r="C972" s="14"/>
      <c r="D972" s="14"/>
      <c r="E972" s="14"/>
      <c r="F972" s="14"/>
      <c r="G972" s="14"/>
      <c r="H972" s="14"/>
      <c r="I972" s="14"/>
      <c r="J972" s="14"/>
      <c r="K972" s="14"/>
      <c r="L972" s="14"/>
      <c r="M972" s="14"/>
      <c r="N972" s="14"/>
      <c r="O972" s="14"/>
      <c r="P972" s="14"/>
      <c r="Q972" s="14"/>
      <c r="R972" s="14"/>
      <c r="S972" s="14"/>
      <c r="T972" s="14"/>
      <c r="U972" s="14"/>
      <c r="V972" s="14"/>
      <c r="W972" s="14"/>
      <c r="X972" s="14"/>
      <c r="Y972" s="14"/>
      <c r="Z972" s="14"/>
    </row>
    <row r="973" spans="1:26" ht="13" x14ac:dyDescent="0.15">
      <c r="A973" s="14"/>
      <c r="B973" s="14"/>
      <c r="C973" s="14"/>
      <c r="D973" s="14"/>
      <c r="E973" s="14"/>
      <c r="F973" s="14"/>
      <c r="G973" s="14"/>
      <c r="H973" s="14"/>
      <c r="I973" s="14"/>
      <c r="J973" s="14"/>
      <c r="K973" s="14"/>
      <c r="L973" s="14"/>
      <c r="M973" s="14"/>
      <c r="N973" s="14"/>
      <c r="O973" s="14"/>
      <c r="P973" s="14"/>
      <c r="Q973" s="14"/>
      <c r="R973" s="14"/>
      <c r="S973" s="14"/>
      <c r="T973" s="14"/>
      <c r="U973" s="14"/>
      <c r="V973" s="14"/>
      <c r="W973" s="14"/>
      <c r="X973" s="14"/>
      <c r="Y973" s="14"/>
      <c r="Z973" s="14"/>
    </row>
    <row r="974" spans="1:26" ht="13" x14ac:dyDescent="0.15">
      <c r="A974" s="14"/>
      <c r="B974" s="14"/>
      <c r="C974" s="14"/>
      <c r="D974" s="14"/>
      <c r="E974" s="14"/>
      <c r="F974" s="14"/>
      <c r="G974" s="14"/>
      <c r="H974" s="14"/>
      <c r="I974" s="14"/>
      <c r="J974" s="14"/>
      <c r="K974" s="14"/>
      <c r="L974" s="14"/>
      <c r="M974" s="14"/>
      <c r="N974" s="14"/>
      <c r="O974" s="14"/>
      <c r="P974" s="14"/>
      <c r="Q974" s="14"/>
      <c r="R974" s="14"/>
      <c r="S974" s="14"/>
      <c r="T974" s="14"/>
      <c r="U974" s="14"/>
      <c r="V974" s="14"/>
      <c r="W974" s="14"/>
      <c r="X974" s="14"/>
      <c r="Y974" s="14"/>
      <c r="Z974" s="14"/>
    </row>
    <row r="975" spans="1:26" ht="13" x14ac:dyDescent="0.15">
      <c r="A975" s="14"/>
      <c r="B975" s="14"/>
      <c r="C975" s="14"/>
      <c r="D975" s="14"/>
      <c r="E975" s="14"/>
      <c r="F975" s="14"/>
      <c r="G975" s="14"/>
      <c r="H975" s="14"/>
      <c r="I975" s="14"/>
      <c r="J975" s="14"/>
      <c r="K975" s="14"/>
      <c r="L975" s="14"/>
      <c r="M975" s="14"/>
      <c r="N975" s="14"/>
      <c r="O975" s="14"/>
      <c r="P975" s="14"/>
      <c r="Q975" s="14"/>
      <c r="R975" s="14"/>
      <c r="S975" s="14"/>
      <c r="T975" s="14"/>
      <c r="U975" s="14"/>
      <c r="V975" s="14"/>
      <c r="W975" s="14"/>
      <c r="X975" s="14"/>
      <c r="Y975" s="14"/>
      <c r="Z975" s="14"/>
    </row>
    <row r="976" spans="1:26" ht="13" x14ac:dyDescent="0.15">
      <c r="A976" s="14"/>
      <c r="B976" s="14"/>
      <c r="C976" s="14"/>
      <c r="D976" s="14"/>
      <c r="E976" s="14"/>
      <c r="F976" s="14"/>
      <c r="G976" s="14"/>
      <c r="H976" s="14"/>
      <c r="I976" s="14"/>
      <c r="J976" s="14"/>
      <c r="K976" s="14"/>
      <c r="L976" s="14"/>
      <c r="M976" s="14"/>
      <c r="N976" s="14"/>
      <c r="O976" s="14"/>
      <c r="P976" s="14"/>
      <c r="Q976" s="14"/>
      <c r="R976" s="14"/>
      <c r="S976" s="14"/>
      <c r="T976" s="14"/>
      <c r="U976" s="14"/>
      <c r="V976" s="14"/>
      <c r="W976" s="14"/>
      <c r="X976" s="14"/>
      <c r="Y976" s="14"/>
      <c r="Z976" s="14"/>
    </row>
    <row r="977" spans="1:26" ht="13" x14ac:dyDescent="0.15">
      <c r="A977" s="14"/>
      <c r="B977" s="14"/>
      <c r="C977" s="14"/>
      <c r="D977" s="14"/>
      <c r="E977" s="14"/>
      <c r="F977" s="14"/>
      <c r="G977" s="14"/>
      <c r="H977" s="14"/>
      <c r="I977" s="14"/>
      <c r="J977" s="14"/>
      <c r="K977" s="14"/>
      <c r="L977" s="14"/>
      <c r="M977" s="14"/>
      <c r="N977" s="14"/>
      <c r="O977" s="14"/>
      <c r="P977" s="14"/>
      <c r="Q977" s="14"/>
      <c r="R977" s="14"/>
      <c r="S977" s="14"/>
      <c r="T977" s="14"/>
      <c r="U977" s="14"/>
      <c r="V977" s="14"/>
      <c r="W977" s="14"/>
      <c r="X977" s="14"/>
      <c r="Y977" s="14"/>
      <c r="Z977" s="14"/>
    </row>
    <row r="978" spans="1:26" ht="13" x14ac:dyDescent="0.15">
      <c r="A978" s="14"/>
      <c r="B978" s="14"/>
      <c r="C978" s="14"/>
      <c r="D978" s="14"/>
      <c r="E978" s="14"/>
      <c r="F978" s="14"/>
      <c r="G978" s="14"/>
      <c r="H978" s="14"/>
      <c r="I978" s="14"/>
      <c r="J978" s="14"/>
      <c r="K978" s="14"/>
      <c r="L978" s="14"/>
      <c r="M978" s="14"/>
      <c r="N978" s="14"/>
      <c r="O978" s="14"/>
      <c r="P978" s="14"/>
      <c r="Q978" s="14"/>
      <c r="R978" s="14"/>
      <c r="S978" s="14"/>
      <c r="T978" s="14"/>
      <c r="U978" s="14"/>
      <c r="V978" s="14"/>
      <c r="W978" s="14"/>
      <c r="X978" s="14"/>
      <c r="Y978" s="14"/>
      <c r="Z978" s="14"/>
    </row>
    <row r="979" spans="1:26" ht="13" x14ac:dyDescent="0.15">
      <c r="A979" s="14"/>
      <c r="B979" s="14"/>
      <c r="C979" s="14"/>
      <c r="D979" s="14"/>
      <c r="E979" s="14"/>
      <c r="F979" s="14"/>
      <c r="G979" s="14"/>
      <c r="H979" s="14"/>
      <c r="I979" s="14"/>
      <c r="J979" s="14"/>
      <c r="K979" s="14"/>
      <c r="L979" s="14"/>
      <c r="M979" s="14"/>
      <c r="N979" s="14"/>
      <c r="O979" s="14"/>
      <c r="P979" s="14"/>
      <c r="Q979" s="14"/>
      <c r="R979" s="14"/>
      <c r="S979" s="14"/>
      <c r="T979" s="14"/>
      <c r="U979" s="14"/>
      <c r="V979" s="14"/>
      <c r="W979" s="14"/>
      <c r="X979" s="14"/>
      <c r="Y979" s="14"/>
      <c r="Z979" s="14"/>
    </row>
    <row r="980" spans="1:26" ht="13" x14ac:dyDescent="0.15">
      <c r="A980" s="14"/>
      <c r="B980" s="14"/>
      <c r="C980" s="14"/>
      <c r="D980" s="14"/>
      <c r="E980" s="14"/>
      <c r="F980" s="14"/>
      <c r="G980" s="14"/>
      <c r="H980" s="14"/>
      <c r="I980" s="14"/>
      <c r="J980" s="14"/>
      <c r="K980" s="14"/>
      <c r="L980" s="14"/>
      <c r="M980" s="14"/>
      <c r="N980" s="14"/>
      <c r="O980" s="14"/>
      <c r="P980" s="14"/>
      <c r="Q980" s="14"/>
      <c r="R980" s="14"/>
      <c r="S980" s="14"/>
      <c r="T980" s="14"/>
      <c r="U980" s="14"/>
      <c r="V980" s="14"/>
      <c r="W980" s="14"/>
      <c r="X980" s="14"/>
      <c r="Y980" s="14"/>
      <c r="Z980" s="14"/>
    </row>
    <row r="981" spans="1:26" ht="13" x14ac:dyDescent="0.15">
      <c r="A981" s="14"/>
      <c r="B981" s="14"/>
      <c r="C981" s="14"/>
      <c r="D981" s="14"/>
      <c r="E981" s="14"/>
      <c r="F981" s="14"/>
      <c r="G981" s="14"/>
      <c r="H981" s="14"/>
      <c r="I981" s="14"/>
      <c r="J981" s="14"/>
      <c r="K981" s="14"/>
      <c r="L981" s="14"/>
      <c r="M981" s="14"/>
      <c r="N981" s="14"/>
      <c r="O981" s="14"/>
      <c r="P981" s="14"/>
      <c r="Q981" s="14"/>
      <c r="R981" s="14"/>
      <c r="S981" s="14"/>
      <c r="T981" s="14"/>
      <c r="U981" s="14"/>
      <c r="V981" s="14"/>
      <c r="W981" s="14"/>
      <c r="X981" s="14"/>
      <c r="Y981" s="14"/>
      <c r="Z981" s="14"/>
    </row>
    <row r="982" spans="1:26" ht="13" x14ac:dyDescent="0.15">
      <c r="A982" s="14"/>
      <c r="B982" s="14"/>
      <c r="C982" s="14"/>
      <c r="D982" s="14"/>
      <c r="E982" s="14"/>
      <c r="F982" s="14"/>
      <c r="G982" s="14"/>
      <c r="H982" s="14"/>
      <c r="I982" s="14"/>
      <c r="J982" s="14"/>
      <c r="K982" s="14"/>
      <c r="L982" s="14"/>
      <c r="M982" s="14"/>
      <c r="N982" s="14"/>
      <c r="O982" s="14"/>
      <c r="P982" s="14"/>
      <c r="Q982" s="14"/>
      <c r="R982" s="14"/>
      <c r="S982" s="14"/>
      <c r="T982" s="14"/>
      <c r="U982" s="14"/>
      <c r="V982" s="14"/>
      <c r="W982" s="14"/>
      <c r="X982" s="14"/>
      <c r="Y982" s="14"/>
      <c r="Z982" s="14"/>
    </row>
    <row r="983" spans="1:26" ht="13" x14ac:dyDescent="0.15">
      <c r="A983" s="14"/>
      <c r="B983" s="14"/>
      <c r="C983" s="14"/>
      <c r="D983" s="14"/>
      <c r="E983" s="14"/>
      <c r="F983" s="14"/>
      <c r="G983" s="14"/>
      <c r="H983" s="14"/>
      <c r="I983" s="14"/>
      <c r="J983" s="14"/>
      <c r="K983" s="14"/>
      <c r="L983" s="14"/>
      <c r="M983" s="14"/>
      <c r="N983" s="14"/>
      <c r="O983" s="14"/>
      <c r="P983" s="14"/>
      <c r="Q983" s="14"/>
      <c r="R983" s="14"/>
      <c r="S983" s="14"/>
      <c r="T983" s="14"/>
      <c r="U983" s="14"/>
      <c r="V983" s="14"/>
      <c r="W983" s="14"/>
      <c r="X983" s="14"/>
      <c r="Y983" s="14"/>
      <c r="Z983" s="14"/>
    </row>
    <row r="984" spans="1:26" ht="13" x14ac:dyDescent="0.15">
      <c r="A984" s="14"/>
      <c r="B984" s="14"/>
      <c r="C984" s="14"/>
      <c r="D984" s="14"/>
      <c r="E984" s="14"/>
      <c r="F984" s="14"/>
      <c r="G984" s="14"/>
      <c r="H984" s="14"/>
      <c r="I984" s="14"/>
      <c r="J984" s="14"/>
      <c r="K984" s="14"/>
      <c r="L984" s="14"/>
      <c r="M984" s="14"/>
      <c r="N984" s="14"/>
      <c r="O984" s="14"/>
      <c r="P984" s="14"/>
      <c r="Q984" s="14"/>
      <c r="R984" s="14"/>
      <c r="S984" s="14"/>
      <c r="T984" s="14"/>
      <c r="U984" s="14"/>
      <c r="V984" s="14"/>
      <c r="W984" s="14"/>
      <c r="X984" s="14"/>
      <c r="Y984" s="14"/>
      <c r="Z984" s="14"/>
    </row>
    <row r="985" spans="1:26" ht="13" x14ac:dyDescent="0.15">
      <c r="A985" s="14"/>
      <c r="B985" s="14"/>
      <c r="C985" s="14"/>
      <c r="D985" s="14"/>
      <c r="E985" s="14"/>
      <c r="F985" s="14"/>
      <c r="G985" s="14"/>
      <c r="H985" s="14"/>
      <c r="I985" s="14"/>
      <c r="J985" s="14"/>
      <c r="K985" s="14"/>
      <c r="L985" s="14"/>
      <c r="M985" s="14"/>
      <c r="N985" s="14"/>
      <c r="O985" s="14"/>
      <c r="P985" s="14"/>
      <c r="Q985" s="14"/>
      <c r="R985" s="14"/>
      <c r="S985" s="14"/>
      <c r="T985" s="14"/>
      <c r="U985" s="14"/>
      <c r="V985" s="14"/>
      <c r="W985" s="14"/>
      <c r="X985" s="14"/>
      <c r="Y985" s="14"/>
      <c r="Z985" s="14"/>
    </row>
    <row r="986" spans="1:26" ht="13" x14ac:dyDescent="0.15">
      <c r="A986" s="14"/>
      <c r="B986" s="14"/>
      <c r="C986" s="14"/>
      <c r="D986" s="14"/>
      <c r="E986" s="14"/>
      <c r="F986" s="14"/>
      <c r="G986" s="14"/>
      <c r="H986" s="14"/>
      <c r="I986" s="14"/>
      <c r="J986" s="14"/>
      <c r="K986" s="14"/>
      <c r="L986" s="14"/>
      <c r="M986" s="14"/>
      <c r="N986" s="14"/>
      <c r="O986" s="14"/>
      <c r="P986" s="14"/>
      <c r="Q986" s="14"/>
      <c r="R986" s="14"/>
      <c r="S986" s="14"/>
      <c r="T986" s="14"/>
      <c r="U986" s="14"/>
      <c r="V986" s="14"/>
      <c r="W986" s="14"/>
      <c r="X986" s="14"/>
      <c r="Y986" s="14"/>
      <c r="Z986" s="14"/>
    </row>
    <row r="987" spans="1:26" ht="13" x14ac:dyDescent="0.15">
      <c r="A987" s="14"/>
      <c r="B987" s="14"/>
      <c r="C987" s="14"/>
      <c r="D987" s="14"/>
      <c r="E987" s="14"/>
      <c r="F987" s="14"/>
      <c r="G987" s="14"/>
      <c r="H987" s="14"/>
      <c r="I987" s="14"/>
      <c r="J987" s="14"/>
      <c r="K987" s="14"/>
      <c r="L987" s="14"/>
      <c r="M987" s="14"/>
      <c r="N987" s="14"/>
      <c r="O987" s="14"/>
      <c r="P987" s="14"/>
      <c r="Q987" s="14"/>
      <c r="R987" s="14"/>
      <c r="S987" s="14"/>
      <c r="T987" s="14"/>
      <c r="U987" s="14"/>
      <c r="V987" s="14"/>
      <c r="W987" s="14"/>
      <c r="X987" s="14"/>
      <c r="Y987" s="14"/>
      <c r="Z987" s="14"/>
    </row>
    <row r="988" spans="1:26" ht="13" x14ac:dyDescent="0.15">
      <c r="A988" s="14"/>
      <c r="B988" s="14"/>
      <c r="C988" s="14"/>
      <c r="D988" s="14"/>
      <c r="E988" s="14"/>
      <c r="F988" s="14"/>
      <c r="G988" s="14"/>
      <c r="H988" s="14"/>
      <c r="I988" s="14"/>
      <c r="J988" s="14"/>
      <c r="K988" s="14"/>
      <c r="L988" s="14"/>
      <c r="M988" s="14"/>
      <c r="N988" s="14"/>
      <c r="O988" s="14"/>
      <c r="P988" s="14"/>
      <c r="Q988" s="14"/>
      <c r="R988" s="14"/>
      <c r="S988" s="14"/>
      <c r="T988" s="14"/>
      <c r="U988" s="14"/>
      <c r="V988" s="14"/>
      <c r="W988" s="14"/>
      <c r="X988" s="14"/>
      <c r="Y988" s="14"/>
      <c r="Z988" s="14"/>
    </row>
    <row r="989" spans="1:26" ht="13" x14ac:dyDescent="0.15">
      <c r="A989" s="14"/>
      <c r="B989" s="14"/>
      <c r="C989" s="14"/>
      <c r="D989" s="14"/>
      <c r="E989" s="14"/>
      <c r="F989" s="14"/>
      <c r="G989" s="14"/>
      <c r="H989" s="14"/>
      <c r="I989" s="14"/>
      <c r="J989" s="14"/>
      <c r="K989" s="14"/>
      <c r="L989" s="14"/>
      <c r="M989" s="14"/>
      <c r="N989" s="14"/>
      <c r="O989" s="14"/>
      <c r="P989" s="14"/>
      <c r="Q989" s="14"/>
      <c r="R989" s="14"/>
      <c r="S989" s="14"/>
      <c r="T989" s="14"/>
      <c r="U989" s="14"/>
      <c r="V989" s="14"/>
      <c r="W989" s="14"/>
      <c r="X989" s="14"/>
      <c r="Y989" s="14"/>
      <c r="Z989" s="14"/>
    </row>
    <row r="990" spans="1:26" ht="13" x14ac:dyDescent="0.15">
      <c r="A990" s="14"/>
      <c r="B990" s="14"/>
      <c r="C990" s="14"/>
      <c r="D990" s="14"/>
      <c r="E990" s="14"/>
      <c r="F990" s="14"/>
      <c r="G990" s="14"/>
      <c r="H990" s="14"/>
      <c r="I990" s="14"/>
      <c r="J990" s="14"/>
      <c r="K990" s="14"/>
      <c r="L990" s="14"/>
      <c r="M990" s="14"/>
      <c r="N990" s="14"/>
      <c r="O990" s="14"/>
      <c r="P990" s="14"/>
      <c r="Q990" s="14"/>
      <c r="R990" s="14"/>
      <c r="S990" s="14"/>
      <c r="T990" s="14"/>
      <c r="U990" s="14"/>
      <c r="V990" s="14"/>
      <c r="W990" s="14"/>
      <c r="X990" s="14"/>
      <c r="Y990" s="14"/>
      <c r="Z990" s="14"/>
    </row>
    <row r="991" spans="1:26" ht="13" x14ac:dyDescent="0.15">
      <c r="A991" s="14"/>
      <c r="B991" s="14"/>
      <c r="C991" s="14"/>
      <c r="D991" s="14"/>
      <c r="E991" s="14"/>
      <c r="F991" s="14"/>
      <c r="G991" s="14"/>
      <c r="H991" s="14"/>
      <c r="I991" s="14"/>
      <c r="J991" s="14"/>
      <c r="K991" s="14"/>
      <c r="L991" s="14"/>
      <c r="M991" s="14"/>
      <c r="N991" s="14"/>
      <c r="O991" s="14"/>
      <c r="P991" s="14"/>
      <c r="Q991" s="14"/>
      <c r="R991" s="14"/>
      <c r="S991" s="14"/>
      <c r="T991" s="14"/>
      <c r="U991" s="14"/>
      <c r="V991" s="14"/>
      <c r="W991" s="14"/>
      <c r="X991" s="14"/>
      <c r="Y991" s="14"/>
      <c r="Z991" s="14"/>
    </row>
    <row r="992" spans="1:26" ht="13" x14ac:dyDescent="0.15">
      <c r="A992" s="14"/>
      <c r="B992" s="14"/>
      <c r="C992" s="14"/>
      <c r="D992" s="14"/>
      <c r="E992" s="14"/>
      <c r="F992" s="14"/>
      <c r="G992" s="14"/>
      <c r="H992" s="14"/>
      <c r="I992" s="14"/>
      <c r="J992" s="14"/>
      <c r="K992" s="14"/>
      <c r="L992" s="14"/>
      <c r="M992" s="14"/>
      <c r="N992" s="14"/>
      <c r="O992" s="14"/>
      <c r="P992" s="14"/>
      <c r="Q992" s="14"/>
      <c r="R992" s="14"/>
      <c r="S992" s="14"/>
      <c r="T992" s="14"/>
      <c r="U992" s="14"/>
      <c r="V992" s="14"/>
      <c r="W992" s="14"/>
      <c r="X992" s="14"/>
      <c r="Y992" s="14"/>
      <c r="Z992" s="14"/>
    </row>
    <row r="993" spans="1:26" ht="13" x14ac:dyDescent="0.15">
      <c r="A993" s="14"/>
      <c r="B993" s="14"/>
      <c r="C993" s="14"/>
      <c r="D993" s="14"/>
      <c r="E993" s="14"/>
      <c r="F993" s="14"/>
      <c r="G993" s="14"/>
      <c r="H993" s="14"/>
      <c r="I993" s="14"/>
      <c r="J993" s="14"/>
      <c r="K993" s="14"/>
      <c r="L993" s="14"/>
      <c r="M993" s="14"/>
      <c r="N993" s="14"/>
      <c r="O993" s="14"/>
      <c r="P993" s="14"/>
      <c r="Q993" s="14"/>
      <c r="R993" s="14"/>
      <c r="S993" s="14"/>
      <c r="T993" s="14"/>
      <c r="U993" s="14"/>
      <c r="V993" s="14"/>
      <c r="W993" s="14"/>
      <c r="X993" s="14"/>
      <c r="Y993" s="14"/>
      <c r="Z993" s="14"/>
    </row>
    <row r="994" spans="1:26" ht="13" x14ac:dyDescent="0.15">
      <c r="A994" s="14"/>
      <c r="B994" s="14"/>
      <c r="C994" s="14"/>
      <c r="D994" s="14"/>
      <c r="E994" s="14"/>
      <c r="F994" s="14"/>
      <c r="G994" s="14"/>
      <c r="H994" s="14"/>
      <c r="I994" s="14"/>
      <c r="J994" s="14"/>
      <c r="K994" s="14"/>
      <c r="L994" s="14"/>
      <c r="M994" s="14"/>
      <c r="N994" s="14"/>
      <c r="O994" s="14"/>
      <c r="P994" s="14"/>
      <c r="Q994" s="14"/>
      <c r="R994" s="14"/>
      <c r="S994" s="14"/>
      <c r="T994" s="14"/>
      <c r="U994" s="14"/>
      <c r="V994" s="14"/>
      <c r="W994" s="14"/>
      <c r="X994" s="14"/>
      <c r="Y994" s="14"/>
      <c r="Z994" s="14"/>
    </row>
    <row r="995" spans="1:26" ht="13" x14ac:dyDescent="0.15">
      <c r="A995" s="14"/>
      <c r="B995" s="14"/>
      <c r="C995" s="14"/>
      <c r="D995" s="14"/>
      <c r="E995" s="14"/>
      <c r="F995" s="14"/>
      <c r="G995" s="14"/>
      <c r="H995" s="14"/>
      <c r="I995" s="14"/>
      <c r="J995" s="14"/>
      <c r="K995" s="14"/>
      <c r="L995" s="14"/>
      <c r="M995" s="14"/>
      <c r="N995" s="14"/>
      <c r="O995" s="14"/>
      <c r="P995" s="14"/>
      <c r="Q995" s="14"/>
      <c r="R995" s="14"/>
      <c r="S995" s="14"/>
      <c r="T995" s="14"/>
      <c r="U995" s="14"/>
      <c r="V995" s="14"/>
      <c r="W995" s="14"/>
      <c r="X995" s="14"/>
      <c r="Y995" s="14"/>
      <c r="Z995" s="14"/>
    </row>
    <row r="996" spans="1:26" ht="13" x14ac:dyDescent="0.15">
      <c r="A996" s="14"/>
      <c r="B996" s="14"/>
      <c r="C996" s="14"/>
      <c r="D996" s="14"/>
      <c r="E996" s="14"/>
      <c r="F996" s="14"/>
      <c r="G996" s="14"/>
      <c r="H996" s="14"/>
      <c r="I996" s="14"/>
      <c r="J996" s="14"/>
      <c r="K996" s="14"/>
      <c r="L996" s="14"/>
      <c r="M996" s="14"/>
      <c r="N996" s="14"/>
      <c r="O996" s="14"/>
      <c r="P996" s="14"/>
      <c r="Q996" s="14"/>
      <c r="R996" s="14"/>
      <c r="S996" s="14"/>
      <c r="T996" s="14"/>
      <c r="U996" s="14"/>
      <c r="V996" s="14"/>
      <c r="W996" s="14"/>
      <c r="X996" s="14"/>
      <c r="Y996" s="14"/>
      <c r="Z996" s="14"/>
    </row>
    <row r="997" spans="1:26" ht="13" x14ac:dyDescent="0.15">
      <c r="A997" s="14"/>
      <c r="B997" s="14"/>
      <c r="C997" s="14"/>
      <c r="D997" s="14"/>
      <c r="E997" s="14"/>
      <c r="F997" s="14"/>
      <c r="G997" s="14"/>
      <c r="H997" s="14"/>
      <c r="I997" s="14"/>
      <c r="J997" s="14"/>
      <c r="K997" s="14"/>
      <c r="L997" s="14"/>
      <c r="M997" s="14"/>
      <c r="N997" s="14"/>
      <c r="O997" s="14"/>
      <c r="P997" s="14"/>
      <c r="Q997" s="14"/>
      <c r="R997" s="14"/>
      <c r="S997" s="14"/>
      <c r="T997" s="14"/>
      <c r="U997" s="14"/>
      <c r="V997" s="14"/>
      <c r="W997" s="14"/>
      <c r="X997" s="14"/>
      <c r="Y997" s="14"/>
      <c r="Z997" s="14"/>
    </row>
    <row r="998" spans="1:26" ht="13" x14ac:dyDescent="0.15">
      <c r="A998" s="14"/>
      <c r="B998" s="14"/>
      <c r="C998" s="14"/>
      <c r="D998" s="14"/>
      <c r="E998" s="14"/>
      <c r="F998" s="14"/>
      <c r="G998" s="14"/>
      <c r="H998" s="14"/>
      <c r="I998" s="14"/>
      <c r="J998" s="14"/>
      <c r="K998" s="14"/>
      <c r="L998" s="14"/>
      <c r="M998" s="14"/>
      <c r="N998" s="14"/>
      <c r="O998" s="14"/>
      <c r="P998" s="14"/>
      <c r="Q998" s="14"/>
      <c r="R998" s="14"/>
      <c r="S998" s="14"/>
      <c r="T998" s="14"/>
      <c r="U998" s="14"/>
      <c r="V998" s="14"/>
      <c r="W998" s="14"/>
      <c r="X998" s="14"/>
      <c r="Y998" s="14"/>
      <c r="Z998" s="14"/>
    </row>
  </sheetData>
  <autoFilter ref="A1:D24"/>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E1000"/>
  <sheetViews>
    <sheetView workbookViewId="0">
      <selection activeCell="D1" sqref="D1"/>
    </sheetView>
  </sheetViews>
  <sheetFormatPr baseColWidth="10" defaultColWidth="14.5" defaultRowHeight="15.75" customHeight="1" x14ac:dyDescent="0.15"/>
  <cols>
    <col min="1" max="1" width="6.6640625" customWidth="1"/>
    <col min="2" max="2" width="29.6640625" customWidth="1"/>
    <col min="3" max="3" width="28.5" customWidth="1"/>
    <col min="4" max="4" width="14.5" customWidth="1"/>
    <col min="5" max="5" width="12.1640625" customWidth="1"/>
  </cols>
  <sheetData>
    <row r="1" spans="1:5" ht="15.75" customHeight="1" x14ac:dyDescent="0.15">
      <c r="A1" s="2" t="str">
        <f>Productos!A1</f>
        <v>SKU</v>
      </c>
      <c r="B1" s="2" t="str">
        <f>Productos!B1</f>
        <v>Nombre</v>
      </c>
      <c r="C1" s="2" t="str">
        <f>Productos!C1</f>
        <v>Descripción</v>
      </c>
      <c r="D1" s="2" t="str">
        <f>Productos!M1</f>
        <v>Grupos Productores</v>
      </c>
      <c r="E1" s="6" t="str">
        <f>Productos!N1</f>
        <v>Total Grupos Productores</v>
      </c>
    </row>
    <row r="2" spans="1:5" ht="15.75" customHeight="1" x14ac:dyDescent="0.15">
      <c r="A2" s="7">
        <f>Productos!A2</f>
        <v>1001</v>
      </c>
      <c r="B2" s="7" t="str">
        <f>Productos!B2</f>
        <v>Arroz grano corto</v>
      </c>
      <c r="C2" s="9" t="str">
        <f>Productos!C2</f>
        <v>Arroz crudo grano corto, especial para sushi</v>
      </c>
      <c r="D2" s="15" t="str">
        <f ca="1">Productos!M2</f>
        <v>1,2,3,4,5,6,7,8,9,10,11,12,13,14</v>
      </c>
      <c r="E2" s="13">
        <f ca="1">Productos!N2</f>
        <v>14</v>
      </c>
    </row>
    <row r="3" spans="1:5" ht="15.75" customHeight="1" x14ac:dyDescent="0.15">
      <c r="A3" s="7">
        <f>Productos!A3</f>
        <v>1002</v>
      </c>
      <c r="B3" s="7" t="str">
        <f>Productos!B3</f>
        <v>Vinagre de arroz</v>
      </c>
      <c r="C3" s="20">
        <f>Productos!C3</f>
        <v>0</v>
      </c>
      <c r="D3" s="15" t="str">
        <f ca="1">Productos!M3</f>
        <v>1,2,3,6,8,9</v>
      </c>
      <c r="E3" s="13">
        <f ca="1">Productos!N3</f>
        <v>6</v>
      </c>
    </row>
    <row r="4" spans="1:5" ht="15.75" customHeight="1" x14ac:dyDescent="0.15">
      <c r="A4" s="7">
        <f>Productos!A4</f>
        <v>1003</v>
      </c>
      <c r="B4" s="7" t="str">
        <f>Productos!B4</f>
        <v>Azúcar</v>
      </c>
      <c r="C4" s="9" t="str">
        <f>Productos!C4</f>
        <v>Azúcar granel</v>
      </c>
      <c r="D4" s="15" t="str">
        <f ca="1">Productos!M4</f>
        <v>6,7,8,11,12,13</v>
      </c>
      <c r="E4" s="13">
        <f ca="1">Productos!N4</f>
        <v>6</v>
      </c>
    </row>
    <row r="5" spans="1:5" ht="15.75" customHeight="1" x14ac:dyDescent="0.15">
      <c r="A5" s="7">
        <f>Productos!A5</f>
        <v>1004</v>
      </c>
      <c r="B5" s="7" t="str">
        <f>Productos!B5</f>
        <v>Sal</v>
      </c>
      <c r="C5" s="9" t="str">
        <f>Productos!C5</f>
        <v>Sal granel</v>
      </c>
      <c r="D5" s="15" t="str">
        <f ca="1">Productos!M5</f>
        <v>3,4,9,10,13,14</v>
      </c>
      <c r="E5" s="13">
        <f ca="1">Productos!N5</f>
        <v>6</v>
      </c>
    </row>
    <row r="6" spans="1:5" ht="15.75" customHeight="1" x14ac:dyDescent="0.15">
      <c r="A6" s="7">
        <f>Productos!A6</f>
        <v>1005</v>
      </c>
      <c r="B6" s="7" t="str">
        <f>Productos!B6</f>
        <v>Kanikama entero</v>
      </c>
      <c r="C6" s="20">
        <f>Productos!C6</f>
        <v>0</v>
      </c>
      <c r="D6" s="15" t="str">
        <f ca="1">Productos!M6</f>
        <v>1,4,5,6,8,12</v>
      </c>
      <c r="E6" s="13">
        <f ca="1">Productos!N6</f>
        <v>6</v>
      </c>
    </row>
    <row r="7" spans="1:5" ht="15.75" customHeight="1" x14ac:dyDescent="0.15">
      <c r="A7" s="7">
        <f>Productos!A7</f>
        <v>1006</v>
      </c>
      <c r="B7" s="7" t="str">
        <f>Productos!B7</f>
        <v>Camarón</v>
      </c>
      <c r="C7" s="9" t="str">
        <f>Productos!C7</f>
        <v>Camarón congelado a granel</v>
      </c>
      <c r="D7" s="15" t="str">
        <f ca="1">Productos!M7</f>
        <v>2,3,4,5,7,8</v>
      </c>
      <c r="E7" s="13">
        <f ca="1">Productos!N7</f>
        <v>6</v>
      </c>
    </row>
    <row r="8" spans="1:5" ht="15.75" customHeight="1" x14ac:dyDescent="0.15">
      <c r="A8" s="7">
        <f>Productos!A8</f>
        <v>1007</v>
      </c>
      <c r="B8" s="7" t="str">
        <f>Productos!B8</f>
        <v>Filete de salmón</v>
      </c>
      <c r="C8" s="9" t="str">
        <f>Productos!C8</f>
        <v>Filete de salmón fresco</v>
      </c>
      <c r="D8" s="15" t="str">
        <f ca="1">Productos!M8</f>
        <v>5,6,7,10,11,13</v>
      </c>
      <c r="E8" s="13">
        <f ca="1">Productos!N8</f>
        <v>6</v>
      </c>
    </row>
    <row r="9" spans="1:5" ht="15.75" customHeight="1" x14ac:dyDescent="0.15">
      <c r="A9" s="7">
        <f>Productos!A9</f>
        <v>1008</v>
      </c>
      <c r="B9" s="7" t="str">
        <f>Productos!B9</f>
        <v>Filete de salmón ahumado</v>
      </c>
      <c r="C9" s="9" t="str">
        <f>Productos!C9</f>
        <v>Filete de salmón ahudo para preparaciones</v>
      </c>
      <c r="D9" s="15" t="str">
        <f ca="1">Productos!M9</f>
        <v>1,5,7,9,10,14</v>
      </c>
      <c r="E9" s="13">
        <f ca="1">Productos!N9</f>
        <v>6</v>
      </c>
    </row>
    <row r="10" spans="1:5" ht="15.75" customHeight="1" x14ac:dyDescent="0.15">
      <c r="A10" s="7">
        <f>Productos!A10</f>
        <v>1009</v>
      </c>
      <c r="B10" s="7" t="str">
        <f>Productos!B10</f>
        <v>Filete de atún</v>
      </c>
      <c r="C10" s="9" t="str">
        <f>Productos!C10</f>
        <v>Filete de atún fresco</v>
      </c>
      <c r="D10" s="15" t="str">
        <f ca="1">Productos!M10</f>
        <v>1,4,8,9,12,14</v>
      </c>
      <c r="E10" s="13">
        <f ca="1">Productos!N10</f>
        <v>6</v>
      </c>
    </row>
    <row r="11" spans="1:5" ht="15.75" customHeight="1" x14ac:dyDescent="0.15">
      <c r="A11" s="7">
        <f>Productos!A11</f>
        <v>1010</v>
      </c>
      <c r="B11" s="7" t="str">
        <f>Productos!B11</f>
        <v>Palta</v>
      </c>
      <c r="C11" s="9" t="str">
        <f>Productos!C11</f>
        <v>Palta entera</v>
      </c>
      <c r="D11" s="15" t="str">
        <f ca="1">Productos!M11</f>
        <v>1,2,3,9,10,13</v>
      </c>
      <c r="E11" s="13">
        <f ca="1">Productos!N11</f>
        <v>6</v>
      </c>
    </row>
    <row r="12" spans="1:5" ht="15.75" customHeight="1" x14ac:dyDescent="0.15">
      <c r="A12" s="7">
        <f>Productos!A12</f>
        <v>1011</v>
      </c>
      <c r="B12" s="7" t="str">
        <f>Productos!B12</f>
        <v>Sésamo</v>
      </c>
      <c r="C12" s="9" t="str">
        <f>Productos!C12</f>
        <v>Sésamo granel</v>
      </c>
      <c r="D12" s="15" t="str">
        <f ca="1">Productos!M12</f>
        <v>2,5,7,10,11,12</v>
      </c>
      <c r="E12" s="13">
        <f ca="1">Productos!N12</f>
        <v>6</v>
      </c>
    </row>
    <row r="13" spans="1:5" ht="15.75" customHeight="1" x14ac:dyDescent="0.15">
      <c r="A13" s="7">
        <f>Productos!A13</f>
        <v>1012</v>
      </c>
      <c r="B13" s="7" t="str">
        <f>Productos!B13</f>
        <v>Queso crema</v>
      </c>
      <c r="C13" s="9" t="str">
        <f>Productos!C13</f>
        <v>Queso crema granel</v>
      </c>
      <c r="D13" s="15" t="str">
        <f ca="1">Productos!M13</f>
        <v>2,6,11,12,13,14</v>
      </c>
      <c r="E13" s="13">
        <f ca="1">Productos!N13</f>
        <v>6</v>
      </c>
    </row>
    <row r="14" spans="1:5" ht="15.75" customHeight="1" x14ac:dyDescent="0.15">
      <c r="A14" s="7">
        <f>Productos!A14</f>
        <v>1013</v>
      </c>
      <c r="B14" s="7" t="str">
        <f>Productos!B14</f>
        <v>Masago</v>
      </c>
      <c r="C14" s="9" t="str">
        <f>Productos!C14</f>
        <v>Huevos de Capelán</v>
      </c>
      <c r="D14" s="15" t="str">
        <f ca="1">Productos!M14</f>
        <v>7,9,10,11,13,14</v>
      </c>
      <c r="E14" s="13">
        <f ca="1">Productos!N14</f>
        <v>6</v>
      </c>
    </row>
    <row r="15" spans="1:5" ht="15.75" customHeight="1" x14ac:dyDescent="0.15">
      <c r="A15" s="7">
        <f>Productos!A15</f>
        <v>1014</v>
      </c>
      <c r="B15" s="7" t="str">
        <f>Productos!B15</f>
        <v>Cebollín entero</v>
      </c>
      <c r="C15" s="9" t="str">
        <f>Productos!C15</f>
        <v>Unidad de cebollín entero, con tallo y hojas</v>
      </c>
      <c r="D15" s="15" t="str">
        <f ca="1">Productos!M15</f>
        <v>2,3,4,5,8,11</v>
      </c>
      <c r="E15" s="13">
        <f ca="1">Productos!N15</f>
        <v>6</v>
      </c>
    </row>
    <row r="16" spans="1:5" ht="15.75" customHeight="1" x14ac:dyDescent="0.15">
      <c r="A16" s="7">
        <f>Productos!A16</f>
        <v>1015</v>
      </c>
      <c r="B16" s="7" t="str">
        <f>Productos!B16</f>
        <v>Ciboulette entero</v>
      </c>
      <c r="C16" s="9" t="str">
        <f>Productos!C16</f>
        <v>Ciboulette fresco a granel, entero</v>
      </c>
      <c r="D16" s="15" t="str">
        <f ca="1">Productos!M16</f>
        <v>1,3,4,6,12,14</v>
      </c>
      <c r="E16" s="13">
        <f ca="1">Productos!N16</f>
        <v>6</v>
      </c>
    </row>
    <row r="17" spans="1:5" ht="15.75" customHeight="1" x14ac:dyDescent="0.15">
      <c r="A17" s="7">
        <f>Productos!A17</f>
        <v>1016</v>
      </c>
      <c r="B17" s="7" t="str">
        <f>Productos!B17</f>
        <v>Nori entero</v>
      </c>
      <c r="C17" s="9" t="str">
        <f>Productos!C17</f>
        <v>Alga Nori deshidratada entera</v>
      </c>
      <c r="D17" s="15" t="str">
        <f ca="1">Productos!M17</f>
        <v>1,2,3,4,5,6,7,8,9,10,11,12,13,14</v>
      </c>
      <c r="E17" s="13">
        <f ca="1">Productos!N17</f>
        <v>14</v>
      </c>
    </row>
    <row r="18" spans="1:5" ht="15.75" customHeight="1" x14ac:dyDescent="0.15">
      <c r="A18" s="7">
        <f>Productos!A18</f>
        <v>1101</v>
      </c>
      <c r="B18" s="7" t="str">
        <f>Productos!B18</f>
        <v>Arroz cocido</v>
      </c>
      <c r="C18" s="9" t="str">
        <f>Productos!C18</f>
        <v>Arroz cocido para sushi, con vinagre de arroz, azúcar y sal</v>
      </c>
      <c r="D18" s="15" t="str">
        <f ca="1">Productos!M18</f>
        <v>1,2,3,4,5,6,7,8,9,10,11,12,13,14</v>
      </c>
      <c r="E18" s="13">
        <f ca="1">Productos!N18</f>
        <v>14</v>
      </c>
    </row>
    <row r="19" spans="1:5" ht="15.75" customHeight="1" x14ac:dyDescent="0.15">
      <c r="A19" s="7">
        <f>Productos!A19</f>
        <v>1105</v>
      </c>
      <c r="B19" s="7" t="str">
        <f>Productos!B19</f>
        <v>Kanikama para roll</v>
      </c>
      <c r="C19" s="9" t="str">
        <f>Productos!C19</f>
        <v xml:space="preserve">Kanikama cortado y porcionado para un roll </v>
      </c>
      <c r="D19" s="15" t="str">
        <f ca="1">Productos!M19</f>
        <v>1,2,3,4,5,6,7,8,9,10,11,12,13,14</v>
      </c>
      <c r="E19" s="13">
        <f ca="1">Productos!N19</f>
        <v>14</v>
      </c>
    </row>
    <row r="20" spans="1:5" ht="15.75" customHeight="1" x14ac:dyDescent="0.15">
      <c r="A20" s="7">
        <f>Productos!A20</f>
        <v>1106</v>
      </c>
      <c r="B20" s="7" t="str">
        <f>Productos!B20</f>
        <v>Camarón cocido</v>
      </c>
      <c r="C20" s="9" t="str">
        <f>Productos!C20</f>
        <v>Camarón cocido al agua, porcionado para un roll o nigiri</v>
      </c>
      <c r="D20" s="15" t="str">
        <f ca="1">Productos!M20</f>
        <v>1,2,3,4,5,6,7,8,9,10,11,12,13,14</v>
      </c>
      <c r="E20" s="13">
        <f ca="1">Productos!N20</f>
        <v>14</v>
      </c>
    </row>
    <row r="21" spans="1:5" ht="15.75" customHeight="1" x14ac:dyDescent="0.15">
      <c r="A21" s="7">
        <f>Productos!A21</f>
        <v>1107</v>
      </c>
      <c r="B21" s="7" t="str">
        <f>Productos!B21</f>
        <v>Salmón cortado para roll</v>
      </c>
      <c r="C21" s="9" t="str">
        <f>Productos!C21</f>
        <v>Filete de salmón cortado y porcionado para un roll</v>
      </c>
      <c r="D21" s="15" t="str">
        <f ca="1">Productos!M21</f>
        <v>1,2,3,4,5,6,7,8,9,10,11,12,13,14</v>
      </c>
      <c r="E21" s="13">
        <f ca="1">Productos!N21</f>
        <v>14</v>
      </c>
    </row>
    <row r="22" spans="1:5" ht="15.75" customHeight="1" x14ac:dyDescent="0.15">
      <c r="A22" s="7">
        <f>Productos!A22</f>
        <v>1108</v>
      </c>
      <c r="B22" s="7" t="str">
        <f>Productos!B22</f>
        <v>Salmón ahumado cortado para roll</v>
      </c>
      <c r="C22" s="9" t="str">
        <f>Productos!C22</f>
        <v>Filete de salmón ahumado cortado y porcionado para un roll</v>
      </c>
      <c r="D22" s="15" t="str">
        <f ca="1">Productos!M22</f>
        <v>1,2,3,4,5,6,7,8,9,10,11,12,13,14</v>
      </c>
      <c r="E22" s="13">
        <f ca="1">Productos!N22</f>
        <v>14</v>
      </c>
    </row>
    <row r="23" spans="1:5" ht="15.75" customHeight="1" x14ac:dyDescent="0.15">
      <c r="A23" s="7">
        <f>Productos!A23</f>
        <v>1109</v>
      </c>
      <c r="B23" s="7" t="str">
        <f>Productos!B23</f>
        <v>Atún cortado para roll</v>
      </c>
      <c r="C23" s="9" t="str">
        <f>Productos!C23</f>
        <v>Filete de atún cortado y porcionado para un roll</v>
      </c>
      <c r="D23" s="15" t="str">
        <f ca="1">Productos!M23</f>
        <v>1,2,3,4,5,6,7,8,9,10,11,12,13,14</v>
      </c>
      <c r="E23" s="13">
        <f ca="1">Productos!N23</f>
        <v>14</v>
      </c>
    </row>
    <row r="24" spans="1:5" ht="15.75" customHeight="1" x14ac:dyDescent="0.15">
      <c r="A24" s="7">
        <f>Productos!A24</f>
        <v>1110</v>
      </c>
      <c r="B24" s="7" t="str">
        <f>Productos!B24</f>
        <v>Palta cortada para envoltura</v>
      </c>
      <c r="C24" s="9" t="str">
        <f>Productos!C24</f>
        <v>Palta fileteada para envoltura de un roll</v>
      </c>
      <c r="D24" s="15" t="str">
        <f ca="1">Productos!M24</f>
        <v>1,2,3,4,5,6,7,8,9,10,11,12,13,14</v>
      </c>
      <c r="E24" s="13">
        <f ca="1">Productos!N24</f>
        <v>14</v>
      </c>
    </row>
    <row r="25" spans="1:5" ht="15.75" customHeight="1" x14ac:dyDescent="0.15">
      <c r="A25" s="7">
        <f>Productos!A25</f>
        <v>1111</v>
      </c>
      <c r="B25" s="7" t="str">
        <f>Productos!B25</f>
        <v>Sésamo tostado</v>
      </c>
      <c r="C25" s="9" t="str">
        <f>Productos!C25</f>
        <v>Sésamo tostado</v>
      </c>
      <c r="D25" s="15" t="str">
        <f ca="1">Productos!M25</f>
        <v>1,2,3,4,5,6,7,8,9,10,11,12,13,14</v>
      </c>
      <c r="E25" s="13">
        <f ca="1">Productos!N25</f>
        <v>14</v>
      </c>
    </row>
    <row r="26" spans="1:5" ht="15.75" customHeight="1" x14ac:dyDescent="0.15">
      <c r="A26" s="7">
        <f>Productos!A26</f>
        <v>1112</v>
      </c>
      <c r="B26" s="7" t="str">
        <f>Productos!B26</f>
        <v>Queso crema para roll</v>
      </c>
      <c r="C26" s="9" t="str">
        <f>Productos!C26</f>
        <v>Queso crema porcionado para un roll o nigiri</v>
      </c>
      <c r="D26" s="15" t="str">
        <f ca="1">Productos!M26</f>
        <v>1,2,3,4,5,6,7,8,9,10,11,12,13,14</v>
      </c>
      <c r="E26" s="13">
        <f ca="1">Productos!N26</f>
        <v>14</v>
      </c>
    </row>
    <row r="27" spans="1:5" ht="15.75" customHeight="1" x14ac:dyDescent="0.15">
      <c r="A27" s="7">
        <f>Productos!A27</f>
        <v>1114</v>
      </c>
      <c r="B27" s="7" t="str">
        <f>Productos!B27</f>
        <v>Cebollín cortado para roll</v>
      </c>
      <c r="C27" s="9" t="str">
        <f>Productos!C27</f>
        <v>Cebollín cortado y porcionado para un roll</v>
      </c>
      <c r="D27" s="15" t="str">
        <f ca="1">Productos!M27</f>
        <v>1,2,3,4,5,6,7,8,9,10,11,12,13,14</v>
      </c>
      <c r="E27" s="13">
        <f ca="1">Productos!N27</f>
        <v>14</v>
      </c>
    </row>
    <row r="28" spans="1:5" ht="15.75" customHeight="1" x14ac:dyDescent="0.15">
      <c r="A28" s="7">
        <f>Productos!A28</f>
        <v>1115</v>
      </c>
      <c r="B28" s="7" t="str">
        <f>Productos!B28</f>
        <v>Ciboulette picado para roll</v>
      </c>
      <c r="C28" s="9" t="str">
        <f>Productos!C28</f>
        <v>Ciboulette cortado y porcionado para un roll</v>
      </c>
      <c r="D28" s="15" t="str">
        <f ca="1">Productos!M28</f>
        <v>1,2,3,4,5,6,7,8,9,10,11,12,13,14</v>
      </c>
      <c r="E28" s="13">
        <f ca="1">Productos!N28</f>
        <v>14</v>
      </c>
    </row>
    <row r="29" spans="1:5" ht="15.75" customHeight="1" x14ac:dyDescent="0.15">
      <c r="A29" s="7">
        <f>Productos!A29</f>
        <v>1116</v>
      </c>
      <c r="B29" s="7" t="str">
        <f>Productos!B29</f>
        <v>Nori entero cortado para roll</v>
      </c>
      <c r="C29" s="9" t="str">
        <f>Productos!C29</f>
        <v>Alga Nori cortada para relleno interior de roll</v>
      </c>
      <c r="D29" s="15" t="str">
        <f ca="1">Productos!M29</f>
        <v>1,2,3,4,5,6,7,8,9,10,11,12,13,14</v>
      </c>
      <c r="E29" s="13">
        <f ca="1">Productos!N29</f>
        <v>14</v>
      </c>
    </row>
    <row r="30" spans="1:5" ht="15.75" customHeight="1" x14ac:dyDescent="0.15">
      <c r="A30" s="7">
        <f>Productos!A30</f>
        <v>1201</v>
      </c>
      <c r="B30" s="7" t="str">
        <f>Productos!B30</f>
        <v>Arroz cocido para roll</v>
      </c>
      <c r="C30" s="9" t="str">
        <f>Productos!C30</f>
        <v>Arroz cocido, porcionado para un roll</v>
      </c>
      <c r="D30" s="15" t="str">
        <f ca="1">Productos!M30</f>
        <v>1,2,3,4,5,6,7,8,9,10,11,12,13,14</v>
      </c>
      <c r="E30" s="13">
        <f ca="1">Productos!N30</f>
        <v>14</v>
      </c>
    </row>
    <row r="31" spans="1:5" ht="15.75" customHeight="1" x14ac:dyDescent="0.15">
      <c r="A31" s="7">
        <f>Productos!A31</f>
        <v>1207</v>
      </c>
      <c r="B31" s="7" t="str">
        <f>Productos!B31</f>
        <v>Salmón cortado para nigiri</v>
      </c>
      <c r="C31" s="9" t="str">
        <f>Productos!C31</f>
        <v>Filete de salmón cortado y porcionado para nigiri</v>
      </c>
      <c r="D31" s="15" t="str">
        <f ca="1">Productos!M31</f>
        <v>1,2,3,4,5,6,7,8,9,10,11,12,13,14</v>
      </c>
      <c r="E31" s="13">
        <f ca="1">Productos!N31</f>
        <v>14</v>
      </c>
    </row>
    <row r="32" spans="1:5" ht="15.75" customHeight="1" x14ac:dyDescent="0.15">
      <c r="A32" s="7">
        <f>Productos!A32</f>
        <v>1209</v>
      </c>
      <c r="B32" s="7" t="str">
        <f>Productos!B32</f>
        <v>Atún cortado para nigiri</v>
      </c>
      <c r="C32" s="9" t="str">
        <f>Productos!C32</f>
        <v>Filete de atún cortado y porcionado para nigiri</v>
      </c>
      <c r="D32" s="15" t="str">
        <f ca="1">Productos!M32</f>
        <v>1,2,3,4,5,6,7,8,9,10,11,12,13,14</v>
      </c>
      <c r="E32" s="13">
        <f ca="1">Productos!N32</f>
        <v>14</v>
      </c>
    </row>
    <row r="33" spans="1:5" ht="15.75" customHeight="1" x14ac:dyDescent="0.15">
      <c r="A33" s="7">
        <f>Productos!A33</f>
        <v>1210</v>
      </c>
      <c r="B33" s="7" t="str">
        <f>Productos!B33</f>
        <v>Palta cortada para roll</v>
      </c>
      <c r="C33" s="9" t="str">
        <f>Productos!C33</f>
        <v>Palta cortada en cubos, porcionada para un roll con palta</v>
      </c>
      <c r="D33" s="15" t="str">
        <f ca="1">Productos!M33</f>
        <v>1,2,3,4,5,6,7,8,9,10,11,12,13,14</v>
      </c>
      <c r="E33" s="13">
        <f ca="1">Productos!N33</f>
        <v>14</v>
      </c>
    </row>
    <row r="34" spans="1:5" ht="15.75" customHeight="1" x14ac:dyDescent="0.15">
      <c r="A34" s="7">
        <f>Productos!A34</f>
        <v>1211</v>
      </c>
      <c r="B34" s="7" t="str">
        <f>Productos!B34</f>
        <v>Sésamo tostado para envoltura</v>
      </c>
      <c r="C34" s="9" t="str">
        <f>Productos!C34</f>
        <v>Sésamo tostado, porcionado para envoltura de un roll</v>
      </c>
      <c r="D34" s="15" t="str">
        <f ca="1">Productos!M34</f>
        <v>1,2,3,4,5,6,7,8,9,10,11,12,13,14</v>
      </c>
      <c r="E34" s="13">
        <f ca="1">Productos!N34</f>
        <v>14</v>
      </c>
    </row>
    <row r="35" spans="1:5" ht="15.75" customHeight="1" x14ac:dyDescent="0.15">
      <c r="A35" s="7">
        <f>Productos!A35</f>
        <v>1215</v>
      </c>
      <c r="B35" s="7" t="str">
        <f>Productos!B35</f>
        <v>Ciboulette picado para envoltura</v>
      </c>
      <c r="C35" s="9" t="str">
        <f>Productos!C35</f>
        <v>Ciboulette cortado finamente para ser usado de envoltura</v>
      </c>
      <c r="D35" s="15" t="str">
        <f ca="1">Productos!M35</f>
        <v>1,2,3,4,5,6,7,8,9,10,11,12,13,14</v>
      </c>
      <c r="E35" s="13">
        <f ca="1">Productos!N35</f>
        <v>14</v>
      </c>
    </row>
    <row r="36" spans="1:5" ht="15.75" customHeight="1" x14ac:dyDescent="0.15">
      <c r="A36" s="7">
        <f>Productos!A36</f>
        <v>1216</v>
      </c>
      <c r="B36" s="7" t="str">
        <f>Productos!B36</f>
        <v>Nori entero cortado para nigiri</v>
      </c>
      <c r="C36" s="9" t="str">
        <f>Productos!C36</f>
        <v>Alga Nori cortada envolver nigiri</v>
      </c>
      <c r="D36" s="15" t="str">
        <f ca="1">Productos!M36</f>
        <v>1,2,3,4,5,6,7,8,9,10,11,12,13,14</v>
      </c>
      <c r="E36" s="13">
        <f ca="1">Productos!N36</f>
        <v>14</v>
      </c>
    </row>
    <row r="37" spans="1:5" ht="15.75" customHeight="1" x14ac:dyDescent="0.15">
      <c r="A37" s="7">
        <f>Productos!A37</f>
        <v>1301</v>
      </c>
      <c r="B37" s="7" t="str">
        <f>Productos!B37</f>
        <v>Arroz cocido para nigiri</v>
      </c>
      <c r="C37" s="9" t="str">
        <f>Productos!C37</f>
        <v>Arroz cocido, pocionado para nigiri</v>
      </c>
      <c r="D37" s="15" t="str">
        <f ca="1">Productos!M37</f>
        <v>1,2,3,4,5,6,7,8,9,10,11,12,13,14</v>
      </c>
      <c r="E37" s="13">
        <f ca="1">Productos!N37</f>
        <v>14</v>
      </c>
    </row>
    <row r="38" spans="1:5" ht="15.75" customHeight="1" x14ac:dyDescent="0.15">
      <c r="A38" s="7">
        <f>Productos!A38</f>
        <v>1307</v>
      </c>
      <c r="B38" s="7" t="str">
        <f>Productos!B38</f>
        <v>Salmón cortado para sashimi</v>
      </c>
      <c r="C38" s="9" t="str">
        <f>Productos!C38</f>
        <v>Filete de salmón cortado para sashimi, porcionado en 3 cortes</v>
      </c>
      <c r="D38" s="15" t="str">
        <f ca="1">Productos!M38</f>
        <v>1,2,3,4,5,6,7,8,9,10,11,12,13,14</v>
      </c>
      <c r="E38" s="13">
        <f ca="1">Productos!N38</f>
        <v>14</v>
      </c>
    </row>
    <row r="39" spans="1:5" ht="15.75" customHeight="1" x14ac:dyDescent="0.15">
      <c r="A39" s="7">
        <f>Productos!A39</f>
        <v>1309</v>
      </c>
      <c r="B39" s="7" t="str">
        <f>Productos!B39</f>
        <v>Atún cortado para sashimi</v>
      </c>
      <c r="C39" s="9" t="str">
        <f>Productos!C39</f>
        <v>Filete de atún cortado para sashimi, porcionado en 3 cortes</v>
      </c>
      <c r="D39" s="15" t="str">
        <f ca="1">Productos!M39</f>
        <v>1,2,3,4,5,6,7,8,9,10,11,12,13,14</v>
      </c>
      <c r="E39" s="13">
        <f ca="1">Productos!N39</f>
        <v>14</v>
      </c>
    </row>
    <row r="40" spans="1:5" ht="15.75" customHeight="1" x14ac:dyDescent="0.15">
      <c r="A40" s="7">
        <f>Productos!A40</f>
        <v>1310</v>
      </c>
      <c r="B40" s="7" t="str">
        <f>Productos!B40</f>
        <v>Palta cortada para nigiri</v>
      </c>
      <c r="C40" s="9" t="str">
        <f>Productos!C40</f>
        <v>Palta cortada en láminas, porcionada para nigiri con palta</v>
      </c>
      <c r="D40" s="15" t="str">
        <f ca="1">Productos!M40</f>
        <v>1,2,3,4,5,6,7,8,9,10,11,12,13,14</v>
      </c>
      <c r="E40" s="13">
        <f ca="1">Productos!N40</f>
        <v>14</v>
      </c>
    </row>
    <row r="41" spans="1:5" ht="15.75" customHeight="1" x14ac:dyDescent="0.15">
      <c r="A41" s="7">
        <f>Productos!A41</f>
        <v>1407</v>
      </c>
      <c r="B41" s="7" t="str">
        <f>Productos!B41</f>
        <v>Salmón cortado para envoltura</v>
      </c>
      <c r="C41" s="9" t="str">
        <f>Productos!C41</f>
        <v>Salmón cortado finamente y porcionado para envoltura de roll</v>
      </c>
      <c r="D41" s="15" t="str">
        <f ca="1">Productos!M41</f>
        <v>1,2,3,4,5,6,7,8,9,10,11,12,13,14</v>
      </c>
      <c r="E41" s="13">
        <f ca="1">Productos!N41</f>
        <v>14</v>
      </c>
    </row>
    <row r="42" spans="1:5" ht="15.75" customHeight="1" x14ac:dyDescent="0.15">
      <c r="A42" s="7">
        <f>Productos!A42</f>
        <v>10001</v>
      </c>
      <c r="B42" s="7" t="str">
        <f>Productos!B42</f>
        <v>California Maki Sésamo</v>
      </c>
      <c r="C42" s="9" t="str">
        <f>Productos!C42</f>
        <v>Roll kanikama, palta, envuelto en sésamo</v>
      </c>
      <c r="D42" s="15" t="str">
        <f ca="1">Productos!M42</f>
        <v>1,2,3,4,5,6,7,8,9,10,11,12,13,14</v>
      </c>
      <c r="E42" s="13">
        <f ca="1">Productos!N42</f>
        <v>14</v>
      </c>
    </row>
    <row r="43" spans="1:5" ht="15.75" customHeight="1" x14ac:dyDescent="0.15">
      <c r="A43" s="7">
        <f>Productos!A43</f>
        <v>10002</v>
      </c>
      <c r="B43" s="7" t="str">
        <f>Productos!B43</f>
        <v>California Maki Masago</v>
      </c>
      <c r="C43" s="9" t="str">
        <f>Productos!C43</f>
        <v>Roll kanikama, palta, envuelto en masago</v>
      </c>
      <c r="D43" s="15" t="str">
        <f ca="1">Productos!M43</f>
        <v>1,2,3,4,5,6,7,8,9,10,11,12,13,14</v>
      </c>
      <c r="E43" s="13">
        <f ca="1">Productos!N43</f>
        <v>14</v>
      </c>
    </row>
    <row r="44" spans="1:5" ht="15.75" customHeight="1" x14ac:dyDescent="0.15">
      <c r="A44" s="7">
        <f>Productos!A44</f>
        <v>10003</v>
      </c>
      <c r="B44" s="7" t="str">
        <f>Productos!B44</f>
        <v>California Maki Mix</v>
      </c>
      <c r="C44" s="9" t="str">
        <f>Productos!C44</f>
        <v>Roll kanikama, palta, envuelto en mezcla de masago y sésamo</v>
      </c>
      <c r="D44" s="15" t="str">
        <f ca="1">Productos!M44</f>
        <v>1,2,3,4,5,6,7,8,9,10,11,12,13,14</v>
      </c>
      <c r="E44" s="13">
        <f ca="1">Productos!N44</f>
        <v>14</v>
      </c>
    </row>
    <row r="45" spans="1:5" ht="22" x14ac:dyDescent="0.15">
      <c r="A45" s="7">
        <f>Productos!A45</f>
        <v>10004</v>
      </c>
      <c r="B45" s="7" t="str">
        <f>Productos!B45</f>
        <v>California Ebi Sésamo</v>
      </c>
      <c r="C45" s="9" t="str">
        <f>Productos!C45</f>
        <v>Roll con camarón, palta, envuelto en sésamo</v>
      </c>
      <c r="D45" s="15" t="str">
        <f ca="1">Productos!M45</f>
        <v>1,2,3,4,5,6,7,8,9,10,11,12,13,14</v>
      </c>
      <c r="E45" s="13">
        <f ca="1">Productos!N45</f>
        <v>14</v>
      </c>
    </row>
    <row r="46" spans="1:5" ht="22" x14ac:dyDescent="0.15">
      <c r="A46" s="7">
        <f>Productos!A46</f>
        <v>10005</v>
      </c>
      <c r="B46" s="7" t="str">
        <f>Productos!B46</f>
        <v>California Ebi Masago</v>
      </c>
      <c r="C46" s="9" t="str">
        <f>Productos!C46</f>
        <v>Roll con camarón, palta, envuelto en masago</v>
      </c>
      <c r="D46" s="15" t="str">
        <f ca="1">Productos!M46</f>
        <v>1,2,3,4,5,6,7,8,9,10,11,12,13,14</v>
      </c>
      <c r="E46" s="13">
        <f ca="1">Productos!N46</f>
        <v>14</v>
      </c>
    </row>
    <row r="47" spans="1:5" ht="22" x14ac:dyDescent="0.15">
      <c r="A47" s="7">
        <f>Productos!A47</f>
        <v>10006</v>
      </c>
      <c r="B47" s="7" t="str">
        <f>Productos!B47</f>
        <v>California Sake Sésamo</v>
      </c>
      <c r="C47" s="9" t="str">
        <f>Productos!C47</f>
        <v>Roll salmón, palta, envuelto en sésamo</v>
      </c>
      <c r="D47" s="15" t="str">
        <f ca="1">Productos!M47</f>
        <v>1,2,3,4,5,6,7,8,9,10,11,12,13,14</v>
      </c>
      <c r="E47" s="13">
        <f ca="1">Productos!N47</f>
        <v>14</v>
      </c>
    </row>
    <row r="48" spans="1:5" ht="22" x14ac:dyDescent="0.15">
      <c r="A48" s="7">
        <f>Productos!A48</f>
        <v>10007</v>
      </c>
      <c r="B48" s="7" t="str">
        <f>Productos!B48</f>
        <v>California Sake Masago</v>
      </c>
      <c r="C48" s="9" t="str">
        <f>Productos!C48</f>
        <v>Roll salmón, palta, envuelto en masago</v>
      </c>
      <c r="D48" s="15" t="str">
        <f ca="1">Productos!M48</f>
        <v>1,2,3,4,5,6,7,8,9,10,11,12,13,14</v>
      </c>
      <c r="E48" s="13">
        <f ca="1">Productos!N48</f>
        <v>14</v>
      </c>
    </row>
    <row r="49" spans="1:5" ht="22" x14ac:dyDescent="0.15">
      <c r="A49" s="7">
        <f>Productos!A49</f>
        <v>10008</v>
      </c>
      <c r="B49" s="7" t="str">
        <f>Productos!B49</f>
        <v>California Maguro Sésamo</v>
      </c>
      <c r="C49" s="9" t="str">
        <f>Productos!C49</f>
        <v>Roll atún, palta, envuelto en sésamo</v>
      </c>
      <c r="D49" s="15" t="str">
        <f ca="1">Productos!M49</f>
        <v>1,2,3,4,5,6,7,8,9,10,11,12,13,14</v>
      </c>
      <c r="E49" s="13">
        <f ca="1">Productos!N49</f>
        <v>14</v>
      </c>
    </row>
    <row r="50" spans="1:5" ht="22" x14ac:dyDescent="0.15">
      <c r="A50" s="7">
        <f>Productos!A50</f>
        <v>10009</v>
      </c>
      <c r="B50" s="7" t="str">
        <f>Productos!B50</f>
        <v>California Maguro Masago</v>
      </c>
      <c r="C50" s="9" t="str">
        <f>Productos!C50</f>
        <v>Roll atún, palta, envuelto en masago</v>
      </c>
      <c r="D50" s="15" t="str">
        <f ca="1">Productos!M50</f>
        <v>1,2,3,4,5,6,7,8,9,10,11,12,13,14</v>
      </c>
      <c r="E50" s="13">
        <f ca="1">Productos!N50</f>
        <v>14</v>
      </c>
    </row>
    <row r="51" spans="1:5" ht="22" x14ac:dyDescent="0.15">
      <c r="A51" s="7">
        <f>Productos!A51</f>
        <v>10010</v>
      </c>
      <c r="B51" s="7" t="str">
        <f>Productos!B51</f>
        <v>Ebi</v>
      </c>
      <c r="C51" s="9" t="str">
        <f>Productos!C51</f>
        <v>Roll con camarón y palta, envuelto en palta</v>
      </c>
      <c r="D51" s="15" t="str">
        <f ca="1">Productos!M51</f>
        <v>1,2,3,4,5,6,7,8,9,10,11,12,13,14</v>
      </c>
      <c r="E51" s="13">
        <f ca="1">Productos!N51</f>
        <v>14</v>
      </c>
    </row>
    <row r="52" spans="1:5" ht="22" x14ac:dyDescent="0.15">
      <c r="A52" s="7">
        <f>Productos!A52</f>
        <v>10011</v>
      </c>
      <c r="B52" s="7" t="str">
        <f>Productos!B52</f>
        <v>Ebi Especial</v>
      </c>
      <c r="C52" s="9" t="str">
        <f>Productos!C52</f>
        <v>Roll con camarón, queso crema, cebollín, envuelto en palta</v>
      </c>
      <c r="D52" s="15" t="str">
        <f ca="1">Productos!M52</f>
        <v>1,2,3,4,5,6,7,8,9,10,11,12,13,14</v>
      </c>
      <c r="E52" s="13">
        <f ca="1">Productos!N52</f>
        <v>14</v>
      </c>
    </row>
    <row r="53" spans="1:5" ht="22" x14ac:dyDescent="0.15">
      <c r="A53" s="7">
        <f>Productos!A53</f>
        <v>10012</v>
      </c>
      <c r="B53" s="7" t="str">
        <f>Productos!B53</f>
        <v>Turo</v>
      </c>
      <c r="C53" s="9" t="str">
        <f>Productos!C53</f>
        <v>Roll con salmón ahumado, camarón y queso crema, envuelto en palta</v>
      </c>
      <c r="D53" s="15" t="str">
        <f ca="1">Productos!M53</f>
        <v>1,2,3,4,5,6,7,8,9,10,11,12,13,14</v>
      </c>
      <c r="E53" s="13">
        <f ca="1">Productos!N53</f>
        <v>14</v>
      </c>
    </row>
    <row r="54" spans="1:5" ht="22" x14ac:dyDescent="0.15">
      <c r="A54" s="7">
        <f>Productos!A54</f>
        <v>10013</v>
      </c>
      <c r="B54" s="7" t="str">
        <f>Productos!B54</f>
        <v>Coca</v>
      </c>
      <c r="C54" s="9" t="str">
        <f>Productos!C54</f>
        <v>Roll con camarón y queso crema, envuelto en palta</v>
      </c>
      <c r="D54" s="15" t="str">
        <f ca="1">Productos!M54</f>
        <v>1,2,3,4,5,6,7,8,9,10,11,12,13,14</v>
      </c>
      <c r="E54" s="13">
        <f ca="1">Productos!N54</f>
        <v>14</v>
      </c>
    </row>
    <row r="55" spans="1:5" ht="22" x14ac:dyDescent="0.15">
      <c r="A55" s="7">
        <f>Productos!A55</f>
        <v>10014</v>
      </c>
      <c r="B55" s="7" t="str">
        <f>Productos!B55</f>
        <v>Akita</v>
      </c>
      <c r="C55" s="9" t="str">
        <f>Productos!C55</f>
        <v>Roll kanikama y queso crema, envuelto en palta</v>
      </c>
      <c r="D55" s="15" t="str">
        <f ca="1">Productos!M55</f>
        <v>1,2,3,4,5,6,7,8,9,10,11,12,13,14</v>
      </c>
      <c r="E55" s="13">
        <f ca="1">Productos!N55</f>
        <v>14</v>
      </c>
    </row>
    <row r="56" spans="1:5" ht="22" x14ac:dyDescent="0.15">
      <c r="A56" s="7">
        <f>Productos!A56</f>
        <v>10015</v>
      </c>
      <c r="B56" s="7" t="str">
        <f>Productos!B56</f>
        <v>Delicia</v>
      </c>
      <c r="C56" s="9" t="str">
        <f>Productos!C56</f>
        <v>Roll con camarón, queso crema y ciboulette, envuelto en palta</v>
      </c>
      <c r="D56" s="15" t="str">
        <f ca="1">Productos!M56</f>
        <v>1,2,3,4,5,6,7,8,9,10,11,12,13,14</v>
      </c>
      <c r="E56" s="13">
        <f ca="1">Productos!N56</f>
        <v>14</v>
      </c>
    </row>
    <row r="57" spans="1:5" ht="22" x14ac:dyDescent="0.15">
      <c r="A57" s="7">
        <f>Productos!A57</f>
        <v>10016</v>
      </c>
      <c r="B57" s="7" t="str">
        <f>Productos!B57</f>
        <v>Beto</v>
      </c>
      <c r="C57" s="9" t="str">
        <f>Productos!C57</f>
        <v>Roll con salmón, camarón y queso crema, envuelto en palta</v>
      </c>
      <c r="D57" s="15" t="str">
        <f ca="1">Productos!M57</f>
        <v>1,2,3,4,5,6,7,8,9,10,11,12,13,14</v>
      </c>
      <c r="E57" s="13">
        <f ca="1">Productos!N57</f>
        <v>14</v>
      </c>
    </row>
    <row r="58" spans="1:5" ht="22" x14ac:dyDescent="0.15">
      <c r="A58" s="7">
        <f>Productos!A58</f>
        <v>10017</v>
      </c>
      <c r="B58" s="7" t="str">
        <f>Productos!B58</f>
        <v>Avocado</v>
      </c>
      <c r="C58" s="9" t="str">
        <f>Productos!C58</f>
        <v>Roll salmón y queso crema, envuelto en palta</v>
      </c>
      <c r="D58" s="15" t="str">
        <f ca="1">Productos!M58</f>
        <v>1,2,3,4,5,6,7,8,9,10,11,12,13,14</v>
      </c>
      <c r="E58" s="13">
        <f ca="1">Productos!N58</f>
        <v>14</v>
      </c>
    </row>
    <row r="59" spans="1:5" ht="22" x14ac:dyDescent="0.15">
      <c r="A59" s="7">
        <f>Productos!A59</f>
        <v>10018</v>
      </c>
      <c r="B59" s="7" t="str">
        <f>Productos!B59</f>
        <v>Maki Salmón</v>
      </c>
      <c r="C59" s="9" t="str">
        <f>Productos!C59</f>
        <v>Kanikama, palta y queso crema envuelto en salmón</v>
      </c>
      <c r="D59" s="15" t="str">
        <f ca="1">Productos!M59</f>
        <v>1,2,3,4,5,6,7,8,9,10,11,12,13,14</v>
      </c>
      <c r="E59" s="13">
        <f ca="1">Productos!N59</f>
        <v>14</v>
      </c>
    </row>
    <row r="60" spans="1:5" ht="22" x14ac:dyDescent="0.15">
      <c r="A60" s="7">
        <f>Productos!A60</f>
        <v>10019</v>
      </c>
      <c r="B60" s="7" t="str">
        <f>Productos!B60</f>
        <v>Ebi Salmón</v>
      </c>
      <c r="C60" s="9" t="str">
        <f>Productos!C60</f>
        <v>Camarón y palta envuelto en salmón</v>
      </c>
      <c r="D60" s="15" t="str">
        <f ca="1">Productos!M60</f>
        <v>1,2,3,4,5,6,7,8,9,10,11,12,13,14</v>
      </c>
      <c r="E60" s="13">
        <f ca="1">Productos!N60</f>
        <v>14</v>
      </c>
    </row>
    <row r="61" spans="1:5" ht="22" x14ac:dyDescent="0.15">
      <c r="A61" s="7">
        <f>Productos!A61</f>
        <v>10020</v>
      </c>
      <c r="B61" s="7" t="str">
        <f>Productos!B61</f>
        <v>Ebi Salmón Especial</v>
      </c>
      <c r="C61" s="9" t="str">
        <f>Productos!C61</f>
        <v>Camarón, queso crema y cebollín, envuelto en salmón</v>
      </c>
      <c r="D61" s="15" t="str">
        <f ca="1">Productos!M61</f>
        <v>1,2,3,4,5,6,7,8,9,10,11,12,13,14</v>
      </c>
      <c r="E61" s="13">
        <f ca="1">Productos!N61</f>
        <v>14</v>
      </c>
    </row>
    <row r="62" spans="1:5" ht="22" x14ac:dyDescent="0.15">
      <c r="A62" s="7">
        <f>Productos!A62</f>
        <v>10021</v>
      </c>
      <c r="B62" s="7" t="str">
        <f>Productos!B62</f>
        <v>Maguro Salmón</v>
      </c>
      <c r="C62" s="9" t="str">
        <f>Productos!C62</f>
        <v>Atún, palta y cebollín, envuelto en salmón</v>
      </c>
      <c r="D62" s="15" t="str">
        <f ca="1">Productos!M62</f>
        <v>1,2,3,4,5,6,7,8,9,10,11,12,13,14</v>
      </c>
      <c r="E62" s="13">
        <f ca="1">Productos!N62</f>
        <v>14</v>
      </c>
    </row>
    <row r="63" spans="1:5" ht="22" x14ac:dyDescent="0.15">
      <c r="A63" s="7">
        <f>Productos!A63</f>
        <v>10022</v>
      </c>
      <c r="B63" s="7" t="str">
        <f>Productos!B63</f>
        <v>Sake Ciboulette</v>
      </c>
      <c r="C63" s="9" t="str">
        <f>Productos!C63</f>
        <v>Salmón, palta y queso crema envuelto en Ciboulette</v>
      </c>
      <c r="D63" s="15" t="str">
        <f ca="1">Productos!M63</f>
        <v>1,2,3,4,5,6,7,8,9,10,11,12,13,14</v>
      </c>
      <c r="E63" s="13">
        <f ca="1">Productos!N63</f>
        <v>14</v>
      </c>
    </row>
    <row r="64" spans="1:5" ht="22" x14ac:dyDescent="0.15">
      <c r="A64" s="7">
        <f>Productos!A64</f>
        <v>10023</v>
      </c>
      <c r="B64" s="7" t="str">
        <f>Productos!B64</f>
        <v>Maguro Ciboulette</v>
      </c>
      <c r="C64" s="9" t="str">
        <f>Productos!C64</f>
        <v>Atún, palta y queso crema envuelto en Ciboulette</v>
      </c>
      <c r="D64" s="15" t="str">
        <f ca="1">Productos!M64</f>
        <v>1,2,3,4,5,6,7,8,9,10,11,12,13,14</v>
      </c>
      <c r="E64" s="13">
        <f ca="1">Productos!N64</f>
        <v>14</v>
      </c>
    </row>
    <row r="65" spans="1:5" ht="22" x14ac:dyDescent="0.15">
      <c r="A65" s="7">
        <f>Productos!A65</f>
        <v>10024</v>
      </c>
      <c r="B65" s="7" t="str">
        <f>Productos!B65</f>
        <v>Vegan Sésamo</v>
      </c>
      <c r="C65" s="9" t="str">
        <f>Productos!C65</f>
        <v>Roll vegano con palta, cebollín y ciboulette envuelto en sésamo</v>
      </c>
      <c r="D65" s="15" t="str">
        <f ca="1">Productos!M65</f>
        <v>1,2,3,4,5,6,7,8,9,10,11,12,13,14</v>
      </c>
      <c r="E65" s="13">
        <f ca="1">Productos!N65</f>
        <v>14</v>
      </c>
    </row>
    <row r="66" spans="1:5" ht="22" x14ac:dyDescent="0.15">
      <c r="A66" s="7">
        <f>Productos!A66</f>
        <v>10025</v>
      </c>
      <c r="B66" s="7" t="str">
        <f>Productos!B66</f>
        <v>Vegan Masago</v>
      </c>
      <c r="C66" s="9" t="str">
        <f>Productos!C66</f>
        <v>Roll vegano con palta, cebollín y ciboulette envuelto en masago</v>
      </c>
      <c r="D66" s="15" t="str">
        <f ca="1">Productos!M66</f>
        <v>1,2,3,4,5,6,7,8,9,10,11,12,13,14</v>
      </c>
      <c r="E66" s="13">
        <f ca="1">Productos!N66</f>
        <v>14</v>
      </c>
    </row>
    <row r="67" spans="1:5" ht="22" x14ac:dyDescent="0.15">
      <c r="A67" s="7">
        <f>Productos!A67</f>
        <v>20001</v>
      </c>
      <c r="B67" s="7" t="str">
        <f>Productos!B67</f>
        <v>Nigiri Avocado</v>
      </c>
      <c r="C67" s="9" t="str">
        <f>Productos!C67</f>
        <v>Nigiri con salmón, palta y queso crema</v>
      </c>
      <c r="D67" s="15" t="str">
        <f ca="1">Productos!M67</f>
        <v>1,2,3,4,5,6,7,8,9,10,11,12,13,14</v>
      </c>
      <c r="E67" s="13">
        <f ca="1">Productos!N67</f>
        <v>14</v>
      </c>
    </row>
    <row r="68" spans="1:5" ht="22" x14ac:dyDescent="0.15">
      <c r="A68" s="7">
        <f>Productos!A68</f>
        <v>20002</v>
      </c>
      <c r="B68" s="7" t="str">
        <f>Productos!B68</f>
        <v>Nigiri Ebi</v>
      </c>
      <c r="C68" s="9" t="str">
        <f>Productos!C68</f>
        <v>Nigiri con camarón</v>
      </c>
      <c r="D68" s="15" t="str">
        <f ca="1">Productos!M68</f>
        <v>1,2,3,4,5,6,7,8,9,10,11,12,13,14</v>
      </c>
      <c r="E68" s="13">
        <f ca="1">Productos!N68</f>
        <v>14</v>
      </c>
    </row>
    <row r="69" spans="1:5" ht="22" x14ac:dyDescent="0.15">
      <c r="A69" s="7">
        <f>Productos!A69</f>
        <v>20003</v>
      </c>
      <c r="B69" s="7" t="str">
        <f>Productos!B69</f>
        <v>Nigiri Sake</v>
      </c>
      <c r="C69" s="9" t="str">
        <f>Productos!C69</f>
        <v>Nigiri con salmón</v>
      </c>
      <c r="D69" s="15" t="str">
        <f ca="1">Productos!M69</f>
        <v>1,2,3,4,5,6,7,8,9,10,11,12,13,14</v>
      </c>
      <c r="E69" s="13">
        <f ca="1">Productos!N69</f>
        <v>14</v>
      </c>
    </row>
    <row r="70" spans="1:5" ht="22" x14ac:dyDescent="0.15">
      <c r="A70" s="7">
        <f>Productos!A70</f>
        <v>20004</v>
      </c>
      <c r="B70" s="7" t="str">
        <f>Productos!B70</f>
        <v>Nigiri Maguro</v>
      </c>
      <c r="C70" s="9" t="str">
        <f>Productos!C70</f>
        <v>Nigiri con atún</v>
      </c>
      <c r="D70" s="15" t="str">
        <f ca="1">Productos!M70</f>
        <v>1,2,3,4,5,6,7,8,9,10,11,12,13,14</v>
      </c>
      <c r="E70" s="13">
        <f ca="1">Productos!N70</f>
        <v>14</v>
      </c>
    </row>
    <row r="71" spans="1:5" ht="22" x14ac:dyDescent="0.15">
      <c r="A71" s="7">
        <f>Productos!A71</f>
        <v>20005</v>
      </c>
      <c r="B71" s="7" t="str">
        <f>Productos!B71</f>
        <v>Nigiri Maguro Especial</v>
      </c>
      <c r="C71" s="9" t="str">
        <f>Productos!C71</f>
        <v>Nigiri con atún, palta y queso crema</v>
      </c>
      <c r="D71" s="15" t="str">
        <f ca="1">Productos!M71</f>
        <v>1,2,3,4,5,6,7,8,9,10,11,12,13,14</v>
      </c>
      <c r="E71" s="13">
        <f ca="1">Productos!N71</f>
        <v>14</v>
      </c>
    </row>
    <row r="72" spans="1:5" ht="22" x14ac:dyDescent="0.15">
      <c r="A72" s="7">
        <f>Productos!A72</f>
        <v>30001</v>
      </c>
      <c r="B72" s="7" t="str">
        <f>Productos!B72</f>
        <v>Sashimi Salmón 9 cortes</v>
      </c>
      <c r="C72" s="9" t="str">
        <f>Productos!C72</f>
        <v>Sashimi de salmón, 9 cortes</v>
      </c>
      <c r="D72" s="15" t="str">
        <f ca="1">Productos!M72</f>
        <v>1,2,3,4,5,6,7,8,9,10,11,12,13,14</v>
      </c>
      <c r="E72" s="13">
        <f ca="1">Productos!N72</f>
        <v>14</v>
      </c>
    </row>
    <row r="73" spans="1:5" ht="22" x14ac:dyDescent="0.15">
      <c r="A73" s="7">
        <f>Productos!A73</f>
        <v>30002</v>
      </c>
      <c r="B73" s="7" t="str">
        <f>Productos!B73</f>
        <v>Sashimi Salmón 12 cortes</v>
      </c>
      <c r="C73" s="9" t="str">
        <f>Productos!C73</f>
        <v>Sashimi de salmón, 12 cortes</v>
      </c>
      <c r="D73" s="15" t="str">
        <f ca="1">Productos!M73</f>
        <v>1,2,3,4,5,6,7,8,9,10,11,12,13,14</v>
      </c>
      <c r="E73" s="13">
        <f ca="1">Productos!N73</f>
        <v>14</v>
      </c>
    </row>
    <row r="74" spans="1:5" ht="22" x14ac:dyDescent="0.15">
      <c r="A74" s="7">
        <f>Productos!A74</f>
        <v>30003</v>
      </c>
      <c r="B74" s="7" t="str">
        <f>Productos!B74</f>
        <v>Sashimi Salmón 15 cortes</v>
      </c>
      <c r="C74" s="9" t="str">
        <f>Productos!C74</f>
        <v>Sashimi de salmón, 15 cortes</v>
      </c>
      <c r="D74" s="15" t="str">
        <f ca="1">Productos!M74</f>
        <v>1,2,3,4,5,6,7,8,9,10,11,12,13,14</v>
      </c>
      <c r="E74" s="13">
        <f ca="1">Productos!N74</f>
        <v>14</v>
      </c>
    </row>
    <row r="75" spans="1:5" ht="22" x14ac:dyDescent="0.15">
      <c r="A75" s="7">
        <f>Productos!A75</f>
        <v>30004</v>
      </c>
      <c r="B75" s="7" t="str">
        <f>Productos!B75</f>
        <v>Sashimi Atún 9 cortes</v>
      </c>
      <c r="C75" s="9" t="str">
        <f>Productos!C75</f>
        <v>Sashimi de atún, 9 cortes</v>
      </c>
      <c r="D75" s="15" t="str">
        <f ca="1">Productos!M75</f>
        <v>1,2,3,4,5,6,7,8,9,10,11,12,13,14</v>
      </c>
      <c r="E75" s="13">
        <f ca="1">Productos!N75</f>
        <v>14</v>
      </c>
    </row>
    <row r="76" spans="1:5" ht="22" x14ac:dyDescent="0.15">
      <c r="A76" s="7">
        <f>Productos!A76</f>
        <v>30005</v>
      </c>
      <c r="B76" s="7" t="str">
        <f>Productos!B76</f>
        <v>Sashimi Atún 12 cortes</v>
      </c>
      <c r="C76" s="9" t="str">
        <f>Productos!C76</f>
        <v>Sashimi de atún, 12 cortes</v>
      </c>
      <c r="D76" s="15" t="str">
        <f ca="1">Productos!M76</f>
        <v>1,2,3,4,5,6,7,8,9,10,11,12,13,14</v>
      </c>
      <c r="E76" s="13">
        <f ca="1">Productos!N76</f>
        <v>14</v>
      </c>
    </row>
    <row r="77" spans="1:5" ht="22" x14ac:dyDescent="0.15">
      <c r="A77" s="7">
        <f>Productos!A77</f>
        <v>30006</v>
      </c>
      <c r="B77" s="7" t="str">
        <f>Productos!B77</f>
        <v>Sashimi Atún 15 cortes</v>
      </c>
      <c r="C77" s="9" t="str">
        <f>Productos!C77</f>
        <v>Sashimi de atún, 15 cortes</v>
      </c>
      <c r="D77" s="15" t="str">
        <f ca="1">Productos!M77</f>
        <v>1,2,3,4,5,6,7,8,9,10,11,12,13,14</v>
      </c>
      <c r="E77" s="13">
        <f ca="1">Productos!N77</f>
        <v>14</v>
      </c>
    </row>
    <row r="78" spans="1:5" ht="22" x14ac:dyDescent="0.15">
      <c r="A78" s="7">
        <f>Productos!A78</f>
        <v>30007</v>
      </c>
      <c r="B78" s="7" t="str">
        <f>Productos!B78</f>
        <v>Sashimi Mix 12 cortes</v>
      </c>
      <c r="C78" s="9" t="str">
        <f>Productos!C78</f>
        <v>Mix de 6 cortes de sashimi de atún y 6 cortes de sashimi de salmón</v>
      </c>
      <c r="D78" s="15" t="str">
        <f ca="1">Productos!M78</f>
        <v>1,2,3,4,5,6,7,8,9,10,11,12,13,14</v>
      </c>
      <c r="E78" s="13">
        <f ca="1">Productos!N78</f>
        <v>14</v>
      </c>
    </row>
    <row r="79" spans="1:5" ht="22" x14ac:dyDescent="0.15">
      <c r="A79" s="7">
        <f>Productos!A79</f>
        <v>30008</v>
      </c>
      <c r="B79" s="7" t="str">
        <f>Productos!B79</f>
        <v>Sashimi Mix 18 cortes</v>
      </c>
      <c r="C79" s="9" t="str">
        <f>Productos!C79</f>
        <v>Mix de 9 cortes de sashimi de atún y 9 cortes de sashimi de salmón</v>
      </c>
      <c r="D79" s="15" t="str">
        <f ca="1">Productos!M79</f>
        <v>1,2,3,4,5,6,7,8,9,10,11,12,13,14</v>
      </c>
      <c r="E79" s="13">
        <f ca="1">Productos!N79</f>
        <v>14</v>
      </c>
    </row>
    <row r="80" spans="1:5" ht="13" x14ac:dyDescent="0.15">
      <c r="A80">
        <f>Productos!A80</f>
        <v>0</v>
      </c>
      <c r="B80">
        <f>Productos!B80</f>
        <v>0</v>
      </c>
      <c r="C80">
        <f>Productos!C80</f>
        <v>0</v>
      </c>
      <c r="D80">
        <f>Productos!M80</f>
        <v>0</v>
      </c>
      <c r="E80" s="29">
        <f>Productos!N80</f>
        <v>0</v>
      </c>
    </row>
    <row r="81" spans="1:5" ht="13" x14ac:dyDescent="0.15">
      <c r="A81">
        <f>Productos!A81</f>
        <v>0</v>
      </c>
      <c r="B81">
        <f>Productos!B81</f>
        <v>0</v>
      </c>
      <c r="C81">
        <f>Productos!C81</f>
        <v>0</v>
      </c>
      <c r="D81">
        <f>Productos!M81</f>
        <v>0</v>
      </c>
      <c r="E81" s="29">
        <f>Productos!N81</f>
        <v>0</v>
      </c>
    </row>
    <row r="82" spans="1:5" ht="13" x14ac:dyDescent="0.15">
      <c r="A82">
        <f>Productos!A82</f>
        <v>0</v>
      </c>
      <c r="B82">
        <f>Productos!B82</f>
        <v>0</v>
      </c>
      <c r="C82">
        <f>Productos!C82</f>
        <v>0</v>
      </c>
      <c r="D82">
        <f>Productos!M82</f>
        <v>0</v>
      </c>
      <c r="E82" s="29">
        <f>Productos!N82</f>
        <v>0</v>
      </c>
    </row>
    <row r="83" spans="1:5" ht="13" x14ac:dyDescent="0.15">
      <c r="A83">
        <f>Productos!A83</f>
        <v>0</v>
      </c>
      <c r="B83">
        <f>Productos!B83</f>
        <v>0</v>
      </c>
      <c r="C83">
        <f>Productos!C83</f>
        <v>0</v>
      </c>
      <c r="D83">
        <f>Productos!M83</f>
        <v>0</v>
      </c>
      <c r="E83" s="29">
        <f>Productos!N83</f>
        <v>0</v>
      </c>
    </row>
    <row r="84" spans="1:5" ht="13" x14ac:dyDescent="0.15">
      <c r="A84">
        <f>Productos!A84</f>
        <v>0</v>
      </c>
      <c r="B84">
        <f>Productos!B84</f>
        <v>0</v>
      </c>
      <c r="C84">
        <f>Productos!C84</f>
        <v>0</v>
      </c>
      <c r="D84">
        <f>Productos!M84</f>
        <v>0</v>
      </c>
      <c r="E84" s="29">
        <f>Productos!N84</f>
        <v>0</v>
      </c>
    </row>
    <row r="85" spans="1:5" ht="13" x14ac:dyDescent="0.15">
      <c r="A85">
        <f>Productos!A85</f>
        <v>0</v>
      </c>
      <c r="B85">
        <f>Productos!B85</f>
        <v>0</v>
      </c>
      <c r="C85">
        <f>Productos!C85</f>
        <v>0</v>
      </c>
      <c r="D85">
        <f>Productos!M85</f>
        <v>0</v>
      </c>
      <c r="E85" s="29">
        <f>Productos!N85</f>
        <v>0</v>
      </c>
    </row>
    <row r="86" spans="1:5" ht="13" x14ac:dyDescent="0.15">
      <c r="A86">
        <f>Productos!A86</f>
        <v>0</v>
      </c>
      <c r="B86">
        <f>Productos!B86</f>
        <v>0</v>
      </c>
      <c r="C86">
        <f>Productos!C86</f>
        <v>0</v>
      </c>
      <c r="D86">
        <f>Productos!M86</f>
        <v>0</v>
      </c>
      <c r="E86" s="29">
        <f>Productos!N86</f>
        <v>0</v>
      </c>
    </row>
    <row r="87" spans="1:5" ht="13" x14ac:dyDescent="0.15">
      <c r="A87">
        <f>Productos!A87</f>
        <v>0</v>
      </c>
      <c r="B87">
        <f>Productos!B87</f>
        <v>0</v>
      </c>
      <c r="C87">
        <f>Productos!C87</f>
        <v>0</v>
      </c>
      <c r="D87">
        <f>Productos!M87</f>
        <v>0</v>
      </c>
      <c r="E87" s="29">
        <f>Productos!N87</f>
        <v>0</v>
      </c>
    </row>
    <row r="88" spans="1:5" ht="13" x14ac:dyDescent="0.15">
      <c r="A88">
        <f>Productos!A88</f>
        <v>0</v>
      </c>
      <c r="B88">
        <f>Productos!B88</f>
        <v>0</v>
      </c>
      <c r="C88">
        <f>Productos!C88</f>
        <v>0</v>
      </c>
      <c r="D88">
        <f>Productos!M88</f>
        <v>0</v>
      </c>
      <c r="E88" s="29">
        <f>Productos!N88</f>
        <v>0</v>
      </c>
    </row>
    <row r="89" spans="1:5" ht="13" x14ac:dyDescent="0.15">
      <c r="A89">
        <f>Productos!A89</f>
        <v>0</v>
      </c>
      <c r="B89">
        <f>Productos!B89</f>
        <v>0</v>
      </c>
      <c r="C89">
        <f>Productos!C89</f>
        <v>0</v>
      </c>
      <c r="D89">
        <f>Productos!M89</f>
        <v>0</v>
      </c>
      <c r="E89" s="29">
        <f>Productos!N89</f>
        <v>0</v>
      </c>
    </row>
    <row r="90" spans="1:5" ht="13" x14ac:dyDescent="0.15">
      <c r="A90">
        <f>Productos!A90</f>
        <v>0</v>
      </c>
      <c r="B90">
        <f>Productos!B90</f>
        <v>0</v>
      </c>
      <c r="C90">
        <f>Productos!C90</f>
        <v>0</v>
      </c>
      <c r="D90">
        <f>Productos!M90</f>
        <v>0</v>
      </c>
      <c r="E90" s="29">
        <f>Productos!N90</f>
        <v>0</v>
      </c>
    </row>
    <row r="91" spans="1:5" ht="13" x14ac:dyDescent="0.15">
      <c r="A91">
        <f>Productos!A91</f>
        <v>0</v>
      </c>
      <c r="B91">
        <f>Productos!B91</f>
        <v>0</v>
      </c>
      <c r="C91">
        <f>Productos!C91</f>
        <v>0</v>
      </c>
      <c r="D91">
        <f>Productos!M91</f>
        <v>0</v>
      </c>
      <c r="E91" s="29">
        <f>Productos!N91</f>
        <v>0</v>
      </c>
    </row>
    <row r="92" spans="1:5" ht="13" x14ac:dyDescent="0.15">
      <c r="A92">
        <f>Productos!A92</f>
        <v>0</v>
      </c>
      <c r="B92">
        <f>Productos!B92</f>
        <v>0</v>
      </c>
      <c r="C92">
        <f>Productos!C92</f>
        <v>0</v>
      </c>
      <c r="D92">
        <f>Productos!M92</f>
        <v>0</v>
      </c>
      <c r="E92" s="29">
        <f>Productos!N92</f>
        <v>0</v>
      </c>
    </row>
    <row r="93" spans="1:5" ht="13" x14ac:dyDescent="0.15">
      <c r="A93">
        <f>Productos!A93</f>
        <v>0</v>
      </c>
      <c r="B93">
        <f>Productos!B93</f>
        <v>0</v>
      </c>
      <c r="C93">
        <f>Productos!C93</f>
        <v>0</v>
      </c>
      <c r="D93">
        <f>Productos!M93</f>
        <v>0</v>
      </c>
      <c r="E93" s="29">
        <f>Productos!N93</f>
        <v>0</v>
      </c>
    </row>
    <row r="94" spans="1:5" ht="13" x14ac:dyDescent="0.15">
      <c r="A94">
        <f>Productos!A94</f>
        <v>0</v>
      </c>
      <c r="B94">
        <f>Productos!B94</f>
        <v>0</v>
      </c>
      <c r="C94">
        <f>Productos!C94</f>
        <v>0</v>
      </c>
      <c r="D94">
        <f>Productos!M94</f>
        <v>0</v>
      </c>
      <c r="E94" s="29">
        <f>Productos!N94</f>
        <v>0</v>
      </c>
    </row>
    <row r="95" spans="1:5" ht="13" x14ac:dyDescent="0.15">
      <c r="A95">
        <f>Productos!A95</f>
        <v>0</v>
      </c>
      <c r="B95">
        <f>Productos!B95</f>
        <v>0</v>
      </c>
      <c r="C95">
        <f>Productos!C95</f>
        <v>0</v>
      </c>
      <c r="D95">
        <f>Productos!M95</f>
        <v>0</v>
      </c>
      <c r="E95" s="29">
        <f>Productos!N95</f>
        <v>0</v>
      </c>
    </row>
    <row r="96" spans="1:5" ht="13" x14ac:dyDescent="0.15">
      <c r="A96">
        <f>Productos!A96</f>
        <v>0</v>
      </c>
      <c r="B96">
        <f>Productos!B96</f>
        <v>0</v>
      </c>
      <c r="C96">
        <f>Productos!C96</f>
        <v>0</v>
      </c>
      <c r="D96">
        <f>Productos!M96</f>
        <v>0</v>
      </c>
      <c r="E96" s="29">
        <f>Productos!N96</f>
        <v>0</v>
      </c>
    </row>
    <row r="97" spans="1:5" ht="13" x14ac:dyDescent="0.15">
      <c r="A97">
        <f>Productos!A97</f>
        <v>0</v>
      </c>
      <c r="B97">
        <f>Productos!B97</f>
        <v>0</v>
      </c>
      <c r="C97">
        <f>Productos!C97</f>
        <v>0</v>
      </c>
      <c r="D97">
        <f>Productos!M97</f>
        <v>0</v>
      </c>
      <c r="E97" s="29">
        <f>Productos!N97</f>
        <v>0</v>
      </c>
    </row>
    <row r="98" spans="1:5" ht="13" x14ac:dyDescent="0.15">
      <c r="A98">
        <f>Productos!A98</f>
        <v>0</v>
      </c>
      <c r="B98">
        <f>Productos!B98</f>
        <v>0</v>
      </c>
      <c r="C98">
        <f>Productos!C98</f>
        <v>0</v>
      </c>
      <c r="D98">
        <f>Productos!M98</f>
        <v>0</v>
      </c>
      <c r="E98" s="29">
        <f>Productos!N98</f>
        <v>0</v>
      </c>
    </row>
    <row r="99" spans="1:5" ht="13" x14ac:dyDescent="0.15">
      <c r="A99">
        <f>Productos!A99</f>
        <v>0</v>
      </c>
      <c r="B99">
        <f>Productos!B99</f>
        <v>0</v>
      </c>
      <c r="C99">
        <f>Productos!C99</f>
        <v>0</v>
      </c>
      <c r="D99">
        <f>Productos!M99</f>
        <v>0</v>
      </c>
      <c r="E99" s="29">
        <f>Productos!N99</f>
        <v>0</v>
      </c>
    </row>
    <row r="100" spans="1:5" ht="13" x14ac:dyDescent="0.15">
      <c r="E100" s="29"/>
    </row>
    <row r="101" spans="1:5" ht="13" x14ac:dyDescent="0.15">
      <c r="E101" s="29"/>
    </row>
    <row r="102" spans="1:5" ht="13" x14ac:dyDescent="0.15">
      <c r="E102" s="29"/>
    </row>
    <row r="103" spans="1:5" ht="13" x14ac:dyDescent="0.15">
      <c r="E103" s="29"/>
    </row>
    <row r="104" spans="1:5" ht="13" x14ac:dyDescent="0.15">
      <c r="E104" s="29"/>
    </row>
    <row r="105" spans="1:5" ht="13" x14ac:dyDescent="0.15">
      <c r="E105" s="29"/>
    </row>
    <row r="106" spans="1:5" ht="13" x14ac:dyDescent="0.15">
      <c r="E106" s="29"/>
    </row>
    <row r="107" spans="1:5" ht="13" x14ac:dyDescent="0.15">
      <c r="E107" s="29"/>
    </row>
    <row r="108" spans="1:5" ht="13" x14ac:dyDescent="0.15">
      <c r="E108" s="29"/>
    </row>
    <row r="109" spans="1:5" ht="13" x14ac:dyDescent="0.15">
      <c r="E109" s="29"/>
    </row>
    <row r="110" spans="1:5" ht="13" x14ac:dyDescent="0.15">
      <c r="E110" s="29"/>
    </row>
    <row r="111" spans="1:5" ht="13" x14ac:dyDescent="0.15">
      <c r="E111" s="29"/>
    </row>
    <row r="112" spans="1:5" ht="13" x14ac:dyDescent="0.15">
      <c r="E112" s="29"/>
    </row>
    <row r="113" spans="5:5" ht="13" x14ac:dyDescent="0.15">
      <c r="E113" s="29"/>
    </row>
    <row r="114" spans="5:5" ht="13" x14ac:dyDescent="0.15">
      <c r="E114" s="29"/>
    </row>
    <row r="115" spans="5:5" ht="13" x14ac:dyDescent="0.15">
      <c r="E115" s="29"/>
    </row>
    <row r="116" spans="5:5" ht="13" x14ac:dyDescent="0.15">
      <c r="E116" s="29"/>
    </row>
    <row r="117" spans="5:5" ht="13" x14ac:dyDescent="0.15">
      <c r="E117" s="29"/>
    </row>
    <row r="118" spans="5:5" ht="13" x14ac:dyDescent="0.15">
      <c r="E118" s="29"/>
    </row>
    <row r="119" spans="5:5" ht="13" x14ac:dyDescent="0.15">
      <c r="E119" s="29"/>
    </row>
    <row r="120" spans="5:5" ht="13" x14ac:dyDescent="0.15">
      <c r="E120" s="29"/>
    </row>
    <row r="121" spans="5:5" ht="13" x14ac:dyDescent="0.15">
      <c r="E121" s="29"/>
    </row>
    <row r="122" spans="5:5" ht="13" x14ac:dyDescent="0.15">
      <c r="E122" s="29"/>
    </row>
    <row r="123" spans="5:5" ht="13" x14ac:dyDescent="0.15">
      <c r="E123" s="29"/>
    </row>
    <row r="124" spans="5:5" ht="13" x14ac:dyDescent="0.15">
      <c r="E124" s="29"/>
    </row>
    <row r="125" spans="5:5" ht="13" x14ac:dyDescent="0.15">
      <c r="E125" s="29"/>
    </row>
    <row r="126" spans="5:5" ht="13" x14ac:dyDescent="0.15">
      <c r="E126" s="29"/>
    </row>
    <row r="127" spans="5:5" ht="13" x14ac:dyDescent="0.15">
      <c r="E127" s="29"/>
    </row>
    <row r="128" spans="5:5" ht="13" x14ac:dyDescent="0.15">
      <c r="E128" s="29"/>
    </row>
    <row r="129" spans="5:5" ht="13" x14ac:dyDescent="0.15">
      <c r="E129" s="29"/>
    </row>
    <row r="130" spans="5:5" ht="13" x14ac:dyDescent="0.15">
      <c r="E130" s="29"/>
    </row>
    <row r="131" spans="5:5" ht="13" x14ac:dyDescent="0.15">
      <c r="E131" s="29"/>
    </row>
    <row r="132" spans="5:5" ht="13" x14ac:dyDescent="0.15">
      <c r="E132" s="29"/>
    </row>
    <row r="133" spans="5:5" ht="13" x14ac:dyDescent="0.15">
      <c r="E133" s="29"/>
    </row>
    <row r="134" spans="5:5" ht="13" x14ac:dyDescent="0.15">
      <c r="E134" s="29"/>
    </row>
    <row r="135" spans="5:5" ht="13" x14ac:dyDescent="0.15">
      <c r="E135" s="29"/>
    </row>
    <row r="136" spans="5:5" ht="13" x14ac:dyDescent="0.15">
      <c r="E136" s="29"/>
    </row>
    <row r="137" spans="5:5" ht="13" x14ac:dyDescent="0.15">
      <c r="E137" s="29"/>
    </row>
    <row r="138" spans="5:5" ht="13" x14ac:dyDescent="0.15">
      <c r="E138" s="29"/>
    </row>
    <row r="139" spans="5:5" ht="13" x14ac:dyDescent="0.15">
      <c r="E139" s="29"/>
    </row>
    <row r="140" spans="5:5" ht="13" x14ac:dyDescent="0.15">
      <c r="E140" s="29"/>
    </row>
    <row r="141" spans="5:5" ht="13" x14ac:dyDescent="0.15">
      <c r="E141" s="29"/>
    </row>
    <row r="142" spans="5:5" ht="13" x14ac:dyDescent="0.15">
      <c r="E142" s="29"/>
    </row>
    <row r="143" spans="5:5" ht="13" x14ac:dyDescent="0.15">
      <c r="E143" s="29"/>
    </row>
    <row r="144" spans="5:5" ht="13" x14ac:dyDescent="0.15">
      <c r="E144" s="29"/>
    </row>
    <row r="145" spans="5:5" ht="13" x14ac:dyDescent="0.15">
      <c r="E145" s="29"/>
    </row>
    <row r="146" spans="5:5" ht="13" x14ac:dyDescent="0.15">
      <c r="E146" s="29"/>
    </row>
    <row r="147" spans="5:5" ht="13" x14ac:dyDescent="0.15">
      <c r="E147" s="29"/>
    </row>
    <row r="148" spans="5:5" ht="13" x14ac:dyDescent="0.15">
      <c r="E148" s="29"/>
    </row>
    <row r="149" spans="5:5" ht="13" x14ac:dyDescent="0.15">
      <c r="E149" s="29"/>
    </row>
    <row r="150" spans="5:5" ht="13" x14ac:dyDescent="0.15">
      <c r="E150" s="29"/>
    </row>
    <row r="151" spans="5:5" ht="13" x14ac:dyDescent="0.15">
      <c r="E151" s="29"/>
    </row>
    <row r="152" spans="5:5" ht="13" x14ac:dyDescent="0.15">
      <c r="E152" s="29"/>
    </row>
    <row r="153" spans="5:5" ht="13" x14ac:dyDescent="0.15">
      <c r="E153" s="29"/>
    </row>
    <row r="154" spans="5:5" ht="13" x14ac:dyDescent="0.15">
      <c r="E154" s="29"/>
    </row>
    <row r="155" spans="5:5" ht="13" x14ac:dyDescent="0.15">
      <c r="E155" s="29"/>
    </row>
    <row r="156" spans="5:5" ht="13" x14ac:dyDescent="0.15">
      <c r="E156" s="29"/>
    </row>
    <row r="157" spans="5:5" ht="13" x14ac:dyDescent="0.15">
      <c r="E157" s="29"/>
    </row>
    <row r="158" spans="5:5" ht="13" x14ac:dyDescent="0.15">
      <c r="E158" s="29"/>
    </row>
    <row r="159" spans="5:5" ht="13" x14ac:dyDescent="0.15">
      <c r="E159" s="29"/>
    </row>
    <row r="160" spans="5:5" ht="13" x14ac:dyDescent="0.15">
      <c r="E160" s="29"/>
    </row>
    <row r="161" spans="5:5" ht="13" x14ac:dyDescent="0.15">
      <c r="E161" s="29"/>
    </row>
    <row r="162" spans="5:5" ht="13" x14ac:dyDescent="0.15">
      <c r="E162" s="29"/>
    </row>
    <row r="163" spans="5:5" ht="13" x14ac:dyDescent="0.15">
      <c r="E163" s="29"/>
    </row>
    <row r="164" spans="5:5" ht="13" x14ac:dyDescent="0.15">
      <c r="E164" s="29"/>
    </row>
    <row r="165" spans="5:5" ht="13" x14ac:dyDescent="0.15">
      <c r="E165" s="29"/>
    </row>
    <row r="166" spans="5:5" ht="13" x14ac:dyDescent="0.15">
      <c r="E166" s="29"/>
    </row>
    <row r="167" spans="5:5" ht="13" x14ac:dyDescent="0.15">
      <c r="E167" s="29"/>
    </row>
    <row r="168" spans="5:5" ht="13" x14ac:dyDescent="0.15">
      <c r="E168" s="29"/>
    </row>
    <row r="169" spans="5:5" ht="13" x14ac:dyDescent="0.15">
      <c r="E169" s="29"/>
    </row>
    <row r="170" spans="5:5" ht="13" x14ac:dyDescent="0.15">
      <c r="E170" s="29"/>
    </row>
    <row r="171" spans="5:5" ht="13" x14ac:dyDescent="0.15">
      <c r="E171" s="29"/>
    </row>
    <row r="172" spans="5:5" ht="13" x14ac:dyDescent="0.15">
      <c r="E172" s="29"/>
    </row>
    <row r="173" spans="5:5" ht="13" x14ac:dyDescent="0.15">
      <c r="E173" s="29"/>
    </row>
    <row r="174" spans="5:5" ht="13" x14ac:dyDescent="0.15">
      <c r="E174" s="29"/>
    </row>
    <row r="175" spans="5:5" ht="13" x14ac:dyDescent="0.15">
      <c r="E175" s="29"/>
    </row>
    <row r="176" spans="5:5" ht="13" x14ac:dyDescent="0.15">
      <c r="E176" s="29"/>
    </row>
    <row r="177" spans="5:5" ht="13" x14ac:dyDescent="0.15">
      <c r="E177" s="29"/>
    </row>
    <row r="178" spans="5:5" ht="13" x14ac:dyDescent="0.15">
      <c r="E178" s="29"/>
    </row>
    <row r="179" spans="5:5" ht="13" x14ac:dyDescent="0.15">
      <c r="E179" s="29"/>
    </row>
    <row r="180" spans="5:5" ht="13" x14ac:dyDescent="0.15">
      <c r="E180" s="29"/>
    </row>
    <row r="181" spans="5:5" ht="13" x14ac:dyDescent="0.15">
      <c r="E181" s="29"/>
    </row>
    <row r="182" spans="5:5" ht="13" x14ac:dyDescent="0.15">
      <c r="E182" s="29"/>
    </row>
    <row r="183" spans="5:5" ht="13" x14ac:dyDescent="0.15">
      <c r="E183" s="29"/>
    </row>
    <row r="184" spans="5:5" ht="13" x14ac:dyDescent="0.15">
      <c r="E184" s="29"/>
    </row>
    <row r="185" spans="5:5" ht="13" x14ac:dyDescent="0.15">
      <c r="E185" s="29"/>
    </row>
    <row r="186" spans="5:5" ht="13" x14ac:dyDescent="0.15">
      <c r="E186" s="29"/>
    </row>
    <row r="187" spans="5:5" ht="13" x14ac:dyDescent="0.15">
      <c r="E187" s="29"/>
    </row>
    <row r="188" spans="5:5" ht="13" x14ac:dyDescent="0.15">
      <c r="E188" s="29"/>
    </row>
    <row r="189" spans="5:5" ht="13" x14ac:dyDescent="0.15">
      <c r="E189" s="29"/>
    </row>
    <row r="190" spans="5:5" ht="13" x14ac:dyDescent="0.15">
      <c r="E190" s="29"/>
    </row>
    <row r="191" spans="5:5" ht="13" x14ac:dyDescent="0.15">
      <c r="E191" s="29"/>
    </row>
    <row r="192" spans="5:5" ht="13" x14ac:dyDescent="0.15">
      <c r="E192" s="29"/>
    </row>
    <row r="193" spans="5:5" ht="13" x14ac:dyDescent="0.15">
      <c r="E193" s="29"/>
    </row>
    <row r="194" spans="5:5" ht="13" x14ac:dyDescent="0.15">
      <c r="E194" s="29"/>
    </row>
    <row r="195" spans="5:5" ht="13" x14ac:dyDescent="0.15">
      <c r="E195" s="29"/>
    </row>
    <row r="196" spans="5:5" ht="13" x14ac:dyDescent="0.15">
      <c r="E196" s="29"/>
    </row>
    <row r="197" spans="5:5" ht="13" x14ac:dyDescent="0.15">
      <c r="E197" s="29"/>
    </row>
    <row r="198" spans="5:5" ht="13" x14ac:dyDescent="0.15">
      <c r="E198" s="29"/>
    </row>
    <row r="199" spans="5:5" ht="13" x14ac:dyDescent="0.15">
      <c r="E199" s="29"/>
    </row>
    <row r="200" spans="5:5" ht="13" x14ac:dyDescent="0.15">
      <c r="E200" s="29"/>
    </row>
    <row r="201" spans="5:5" ht="13" x14ac:dyDescent="0.15">
      <c r="E201" s="29"/>
    </row>
    <row r="202" spans="5:5" ht="13" x14ac:dyDescent="0.15">
      <c r="E202" s="29"/>
    </row>
    <row r="203" spans="5:5" ht="13" x14ac:dyDescent="0.15">
      <c r="E203" s="29"/>
    </row>
    <row r="204" spans="5:5" ht="13" x14ac:dyDescent="0.15">
      <c r="E204" s="29"/>
    </row>
    <row r="205" spans="5:5" ht="13" x14ac:dyDescent="0.15">
      <c r="E205" s="29"/>
    </row>
    <row r="206" spans="5:5" ht="13" x14ac:dyDescent="0.15">
      <c r="E206" s="29"/>
    </row>
    <row r="207" spans="5:5" ht="13" x14ac:dyDescent="0.15">
      <c r="E207" s="29"/>
    </row>
    <row r="208" spans="5:5" ht="13" x14ac:dyDescent="0.15">
      <c r="E208" s="29"/>
    </row>
    <row r="209" spans="5:5" ht="13" x14ac:dyDescent="0.15">
      <c r="E209" s="29"/>
    </row>
    <row r="210" spans="5:5" ht="13" x14ac:dyDescent="0.15">
      <c r="E210" s="29"/>
    </row>
    <row r="211" spans="5:5" ht="13" x14ac:dyDescent="0.15">
      <c r="E211" s="29"/>
    </row>
    <row r="212" spans="5:5" ht="13" x14ac:dyDescent="0.15">
      <c r="E212" s="29"/>
    </row>
    <row r="213" spans="5:5" ht="13" x14ac:dyDescent="0.15">
      <c r="E213" s="29"/>
    </row>
    <row r="214" spans="5:5" ht="13" x14ac:dyDescent="0.15">
      <c r="E214" s="29"/>
    </row>
    <row r="215" spans="5:5" ht="13" x14ac:dyDescent="0.15">
      <c r="E215" s="29"/>
    </row>
    <row r="216" spans="5:5" ht="13" x14ac:dyDescent="0.15">
      <c r="E216" s="29"/>
    </row>
    <row r="217" spans="5:5" ht="13" x14ac:dyDescent="0.15">
      <c r="E217" s="29"/>
    </row>
    <row r="218" spans="5:5" ht="13" x14ac:dyDescent="0.15">
      <c r="E218" s="29"/>
    </row>
    <row r="219" spans="5:5" ht="13" x14ac:dyDescent="0.15">
      <c r="E219" s="29"/>
    </row>
    <row r="220" spans="5:5" ht="13" x14ac:dyDescent="0.15">
      <c r="E220" s="29"/>
    </row>
    <row r="221" spans="5:5" ht="13" x14ac:dyDescent="0.15">
      <c r="E221" s="29"/>
    </row>
    <row r="222" spans="5:5" ht="13" x14ac:dyDescent="0.15">
      <c r="E222" s="29"/>
    </row>
    <row r="223" spans="5:5" ht="13" x14ac:dyDescent="0.15">
      <c r="E223" s="29"/>
    </row>
    <row r="224" spans="5:5" ht="13" x14ac:dyDescent="0.15">
      <c r="E224" s="29"/>
    </row>
    <row r="225" spans="5:5" ht="13" x14ac:dyDescent="0.15">
      <c r="E225" s="29"/>
    </row>
    <row r="226" spans="5:5" ht="13" x14ac:dyDescent="0.15">
      <c r="E226" s="29"/>
    </row>
    <row r="227" spans="5:5" ht="13" x14ac:dyDescent="0.15">
      <c r="E227" s="29"/>
    </row>
    <row r="228" spans="5:5" ht="13" x14ac:dyDescent="0.15">
      <c r="E228" s="29"/>
    </row>
    <row r="229" spans="5:5" ht="13" x14ac:dyDescent="0.15">
      <c r="E229" s="29"/>
    </row>
    <row r="230" spans="5:5" ht="13" x14ac:dyDescent="0.15">
      <c r="E230" s="29"/>
    </row>
    <row r="231" spans="5:5" ht="13" x14ac:dyDescent="0.15">
      <c r="E231" s="29"/>
    </row>
    <row r="232" spans="5:5" ht="13" x14ac:dyDescent="0.15">
      <c r="E232" s="29"/>
    </row>
    <row r="233" spans="5:5" ht="13" x14ac:dyDescent="0.15">
      <c r="E233" s="29"/>
    </row>
    <row r="234" spans="5:5" ht="13" x14ac:dyDescent="0.15">
      <c r="E234" s="29"/>
    </row>
    <row r="235" spans="5:5" ht="13" x14ac:dyDescent="0.15">
      <c r="E235" s="29"/>
    </row>
    <row r="236" spans="5:5" ht="13" x14ac:dyDescent="0.15">
      <c r="E236" s="29"/>
    </row>
    <row r="237" spans="5:5" ht="13" x14ac:dyDescent="0.15">
      <c r="E237" s="29"/>
    </row>
    <row r="238" spans="5:5" ht="13" x14ac:dyDescent="0.15">
      <c r="E238" s="29"/>
    </row>
    <row r="239" spans="5:5" ht="13" x14ac:dyDescent="0.15">
      <c r="E239" s="29"/>
    </row>
    <row r="240" spans="5:5" ht="13" x14ac:dyDescent="0.15">
      <c r="E240" s="29"/>
    </row>
    <row r="241" spans="5:5" ht="13" x14ac:dyDescent="0.15">
      <c r="E241" s="29"/>
    </row>
    <row r="242" spans="5:5" ht="13" x14ac:dyDescent="0.15">
      <c r="E242" s="29"/>
    </row>
    <row r="243" spans="5:5" ht="13" x14ac:dyDescent="0.15">
      <c r="E243" s="29"/>
    </row>
    <row r="244" spans="5:5" ht="13" x14ac:dyDescent="0.15">
      <c r="E244" s="29"/>
    </row>
    <row r="245" spans="5:5" ht="13" x14ac:dyDescent="0.15">
      <c r="E245" s="29"/>
    </row>
    <row r="246" spans="5:5" ht="13" x14ac:dyDescent="0.15">
      <c r="E246" s="29"/>
    </row>
    <row r="247" spans="5:5" ht="13" x14ac:dyDescent="0.15">
      <c r="E247" s="29"/>
    </row>
    <row r="248" spans="5:5" ht="13" x14ac:dyDescent="0.15">
      <c r="E248" s="29"/>
    </row>
    <row r="249" spans="5:5" ht="13" x14ac:dyDescent="0.15">
      <c r="E249" s="29"/>
    </row>
    <row r="250" spans="5:5" ht="13" x14ac:dyDescent="0.15">
      <c r="E250" s="29"/>
    </row>
    <row r="251" spans="5:5" ht="13" x14ac:dyDescent="0.15">
      <c r="E251" s="29"/>
    </row>
    <row r="252" spans="5:5" ht="13" x14ac:dyDescent="0.15">
      <c r="E252" s="29"/>
    </row>
    <row r="253" spans="5:5" ht="13" x14ac:dyDescent="0.15">
      <c r="E253" s="29"/>
    </row>
    <row r="254" spans="5:5" ht="13" x14ac:dyDescent="0.15">
      <c r="E254" s="29"/>
    </row>
    <row r="255" spans="5:5" ht="13" x14ac:dyDescent="0.15">
      <c r="E255" s="29"/>
    </row>
    <row r="256" spans="5:5" ht="13" x14ac:dyDescent="0.15">
      <c r="E256" s="29"/>
    </row>
    <row r="257" spans="5:5" ht="13" x14ac:dyDescent="0.15">
      <c r="E257" s="29"/>
    </row>
    <row r="258" spans="5:5" ht="13" x14ac:dyDescent="0.15">
      <c r="E258" s="29"/>
    </row>
    <row r="259" spans="5:5" ht="13" x14ac:dyDescent="0.15">
      <c r="E259" s="29"/>
    </row>
    <row r="260" spans="5:5" ht="13" x14ac:dyDescent="0.15">
      <c r="E260" s="29"/>
    </row>
    <row r="261" spans="5:5" ht="13" x14ac:dyDescent="0.15">
      <c r="E261" s="29"/>
    </row>
    <row r="262" spans="5:5" ht="13" x14ac:dyDescent="0.15">
      <c r="E262" s="29"/>
    </row>
    <row r="263" spans="5:5" ht="13" x14ac:dyDescent="0.15">
      <c r="E263" s="29"/>
    </row>
    <row r="264" spans="5:5" ht="13" x14ac:dyDescent="0.15">
      <c r="E264" s="29"/>
    </row>
    <row r="265" spans="5:5" ht="13" x14ac:dyDescent="0.15">
      <c r="E265" s="29"/>
    </row>
    <row r="266" spans="5:5" ht="13" x14ac:dyDescent="0.15">
      <c r="E266" s="29"/>
    </row>
    <row r="267" spans="5:5" ht="13" x14ac:dyDescent="0.15">
      <c r="E267" s="29"/>
    </row>
    <row r="268" spans="5:5" ht="13" x14ac:dyDescent="0.15">
      <c r="E268" s="29"/>
    </row>
    <row r="269" spans="5:5" ht="13" x14ac:dyDescent="0.15">
      <c r="E269" s="29"/>
    </row>
    <row r="270" spans="5:5" ht="13" x14ac:dyDescent="0.15">
      <c r="E270" s="29"/>
    </row>
    <row r="271" spans="5:5" ht="13" x14ac:dyDescent="0.15">
      <c r="E271" s="29"/>
    </row>
    <row r="272" spans="5:5" ht="13" x14ac:dyDescent="0.15">
      <c r="E272" s="29"/>
    </row>
    <row r="273" spans="5:5" ht="13" x14ac:dyDescent="0.15">
      <c r="E273" s="29"/>
    </row>
    <row r="274" spans="5:5" ht="13" x14ac:dyDescent="0.15">
      <c r="E274" s="29"/>
    </row>
    <row r="275" spans="5:5" ht="13" x14ac:dyDescent="0.15">
      <c r="E275" s="29"/>
    </row>
    <row r="276" spans="5:5" ht="13" x14ac:dyDescent="0.15">
      <c r="E276" s="29"/>
    </row>
    <row r="277" spans="5:5" ht="13" x14ac:dyDescent="0.15">
      <c r="E277" s="29"/>
    </row>
    <row r="278" spans="5:5" ht="13" x14ac:dyDescent="0.15">
      <c r="E278" s="29"/>
    </row>
    <row r="279" spans="5:5" ht="13" x14ac:dyDescent="0.15">
      <c r="E279" s="29"/>
    </row>
    <row r="280" spans="5:5" ht="13" x14ac:dyDescent="0.15">
      <c r="E280" s="29"/>
    </row>
    <row r="281" spans="5:5" ht="13" x14ac:dyDescent="0.15">
      <c r="E281" s="29"/>
    </row>
    <row r="282" spans="5:5" ht="13" x14ac:dyDescent="0.15">
      <c r="E282" s="29"/>
    </row>
    <row r="283" spans="5:5" ht="13" x14ac:dyDescent="0.15">
      <c r="E283" s="29"/>
    </row>
    <row r="284" spans="5:5" ht="13" x14ac:dyDescent="0.15">
      <c r="E284" s="29"/>
    </row>
    <row r="285" spans="5:5" ht="13" x14ac:dyDescent="0.15">
      <c r="E285" s="29"/>
    </row>
    <row r="286" spans="5:5" ht="13" x14ac:dyDescent="0.15">
      <c r="E286" s="29"/>
    </row>
    <row r="287" spans="5:5" ht="13" x14ac:dyDescent="0.15">
      <c r="E287" s="29"/>
    </row>
    <row r="288" spans="5:5" ht="13" x14ac:dyDescent="0.15">
      <c r="E288" s="29"/>
    </row>
    <row r="289" spans="5:5" ht="13" x14ac:dyDescent="0.15">
      <c r="E289" s="29"/>
    </row>
    <row r="290" spans="5:5" ht="13" x14ac:dyDescent="0.15">
      <c r="E290" s="29"/>
    </row>
    <row r="291" spans="5:5" ht="13" x14ac:dyDescent="0.15">
      <c r="E291" s="29"/>
    </row>
    <row r="292" spans="5:5" ht="13" x14ac:dyDescent="0.15">
      <c r="E292" s="29"/>
    </row>
    <row r="293" spans="5:5" ht="13" x14ac:dyDescent="0.15">
      <c r="E293" s="29"/>
    </row>
    <row r="294" spans="5:5" ht="13" x14ac:dyDescent="0.15">
      <c r="E294" s="29"/>
    </row>
    <row r="295" spans="5:5" ht="13" x14ac:dyDescent="0.15">
      <c r="E295" s="29"/>
    </row>
    <row r="296" spans="5:5" ht="13" x14ac:dyDescent="0.15">
      <c r="E296" s="29"/>
    </row>
    <row r="297" spans="5:5" ht="13" x14ac:dyDescent="0.15">
      <c r="E297" s="29"/>
    </row>
    <row r="298" spans="5:5" ht="13" x14ac:dyDescent="0.15">
      <c r="E298" s="29"/>
    </row>
    <row r="299" spans="5:5" ht="13" x14ac:dyDescent="0.15">
      <c r="E299" s="29"/>
    </row>
    <row r="300" spans="5:5" ht="13" x14ac:dyDescent="0.15">
      <c r="E300" s="29"/>
    </row>
    <row r="301" spans="5:5" ht="13" x14ac:dyDescent="0.15">
      <c r="E301" s="29"/>
    </row>
    <row r="302" spans="5:5" ht="13" x14ac:dyDescent="0.15">
      <c r="E302" s="29"/>
    </row>
    <row r="303" spans="5:5" ht="13" x14ac:dyDescent="0.15">
      <c r="E303" s="29"/>
    </row>
    <row r="304" spans="5:5" ht="13" x14ac:dyDescent="0.15">
      <c r="E304" s="29"/>
    </row>
    <row r="305" spans="5:5" ht="13" x14ac:dyDescent="0.15">
      <c r="E305" s="29"/>
    </row>
    <row r="306" spans="5:5" ht="13" x14ac:dyDescent="0.15">
      <c r="E306" s="29"/>
    </row>
    <row r="307" spans="5:5" ht="13" x14ac:dyDescent="0.15">
      <c r="E307" s="29"/>
    </row>
    <row r="308" spans="5:5" ht="13" x14ac:dyDescent="0.15">
      <c r="E308" s="29"/>
    </row>
    <row r="309" spans="5:5" ht="13" x14ac:dyDescent="0.15">
      <c r="E309" s="29"/>
    </row>
    <row r="310" spans="5:5" ht="13" x14ac:dyDescent="0.15">
      <c r="E310" s="29"/>
    </row>
    <row r="311" spans="5:5" ht="13" x14ac:dyDescent="0.15">
      <c r="E311" s="29"/>
    </row>
    <row r="312" spans="5:5" ht="13" x14ac:dyDescent="0.15">
      <c r="E312" s="29"/>
    </row>
    <row r="313" spans="5:5" ht="13" x14ac:dyDescent="0.15">
      <c r="E313" s="29"/>
    </row>
    <row r="314" spans="5:5" ht="13" x14ac:dyDescent="0.15">
      <c r="E314" s="29"/>
    </row>
    <row r="315" spans="5:5" ht="13" x14ac:dyDescent="0.15">
      <c r="E315" s="29"/>
    </row>
    <row r="316" spans="5:5" ht="13" x14ac:dyDescent="0.15">
      <c r="E316" s="29"/>
    </row>
    <row r="317" spans="5:5" ht="13" x14ac:dyDescent="0.15">
      <c r="E317" s="29"/>
    </row>
    <row r="318" spans="5:5" ht="13" x14ac:dyDescent="0.15">
      <c r="E318" s="29"/>
    </row>
    <row r="319" spans="5:5" ht="13" x14ac:dyDescent="0.15">
      <c r="E319" s="29"/>
    </row>
    <row r="320" spans="5:5" ht="13" x14ac:dyDescent="0.15">
      <c r="E320" s="29"/>
    </row>
    <row r="321" spans="5:5" ht="13" x14ac:dyDescent="0.15">
      <c r="E321" s="29"/>
    </row>
    <row r="322" spans="5:5" ht="13" x14ac:dyDescent="0.15">
      <c r="E322" s="29"/>
    </row>
    <row r="323" spans="5:5" ht="13" x14ac:dyDescent="0.15">
      <c r="E323" s="29"/>
    </row>
    <row r="324" spans="5:5" ht="13" x14ac:dyDescent="0.15">
      <c r="E324" s="29"/>
    </row>
    <row r="325" spans="5:5" ht="13" x14ac:dyDescent="0.15">
      <c r="E325" s="29"/>
    </row>
    <row r="326" spans="5:5" ht="13" x14ac:dyDescent="0.15">
      <c r="E326" s="29"/>
    </row>
    <row r="327" spans="5:5" ht="13" x14ac:dyDescent="0.15">
      <c r="E327" s="29"/>
    </row>
    <row r="328" spans="5:5" ht="13" x14ac:dyDescent="0.15">
      <c r="E328" s="29"/>
    </row>
    <row r="329" spans="5:5" ht="13" x14ac:dyDescent="0.15">
      <c r="E329" s="29"/>
    </row>
    <row r="330" spans="5:5" ht="13" x14ac:dyDescent="0.15">
      <c r="E330" s="29"/>
    </row>
    <row r="331" spans="5:5" ht="13" x14ac:dyDescent="0.15">
      <c r="E331" s="29"/>
    </row>
    <row r="332" spans="5:5" ht="13" x14ac:dyDescent="0.15">
      <c r="E332" s="29"/>
    </row>
    <row r="333" spans="5:5" ht="13" x14ac:dyDescent="0.15">
      <c r="E333" s="29"/>
    </row>
    <row r="334" spans="5:5" ht="13" x14ac:dyDescent="0.15">
      <c r="E334" s="29"/>
    </row>
    <row r="335" spans="5:5" ht="13" x14ac:dyDescent="0.15">
      <c r="E335" s="29"/>
    </row>
    <row r="336" spans="5:5" ht="13" x14ac:dyDescent="0.15">
      <c r="E336" s="29"/>
    </row>
    <row r="337" spans="5:5" ht="13" x14ac:dyDescent="0.15">
      <c r="E337" s="29"/>
    </row>
    <row r="338" spans="5:5" ht="13" x14ac:dyDescent="0.15">
      <c r="E338" s="29"/>
    </row>
    <row r="339" spans="5:5" ht="13" x14ac:dyDescent="0.15">
      <c r="E339" s="29"/>
    </row>
    <row r="340" spans="5:5" ht="13" x14ac:dyDescent="0.15">
      <c r="E340" s="29"/>
    </row>
    <row r="341" spans="5:5" ht="13" x14ac:dyDescent="0.15">
      <c r="E341" s="29"/>
    </row>
    <row r="342" spans="5:5" ht="13" x14ac:dyDescent="0.15">
      <c r="E342" s="29"/>
    </row>
    <row r="343" spans="5:5" ht="13" x14ac:dyDescent="0.15">
      <c r="E343" s="29"/>
    </row>
    <row r="344" spans="5:5" ht="13" x14ac:dyDescent="0.15">
      <c r="E344" s="29"/>
    </row>
    <row r="345" spans="5:5" ht="13" x14ac:dyDescent="0.15">
      <c r="E345" s="29"/>
    </row>
    <row r="346" spans="5:5" ht="13" x14ac:dyDescent="0.15">
      <c r="E346" s="29"/>
    </row>
    <row r="347" spans="5:5" ht="13" x14ac:dyDescent="0.15">
      <c r="E347" s="29"/>
    </row>
    <row r="348" spans="5:5" ht="13" x14ac:dyDescent="0.15">
      <c r="E348" s="29"/>
    </row>
    <row r="349" spans="5:5" ht="13" x14ac:dyDescent="0.15">
      <c r="E349" s="29"/>
    </row>
    <row r="350" spans="5:5" ht="13" x14ac:dyDescent="0.15">
      <c r="E350" s="29"/>
    </row>
    <row r="351" spans="5:5" ht="13" x14ac:dyDescent="0.15">
      <c r="E351" s="29"/>
    </row>
    <row r="352" spans="5:5" ht="13" x14ac:dyDescent="0.15">
      <c r="E352" s="29"/>
    </row>
    <row r="353" spans="5:5" ht="13" x14ac:dyDescent="0.15">
      <c r="E353" s="29"/>
    </row>
    <row r="354" spans="5:5" ht="13" x14ac:dyDescent="0.15">
      <c r="E354" s="29"/>
    </row>
    <row r="355" spans="5:5" ht="13" x14ac:dyDescent="0.15">
      <c r="E355" s="29"/>
    </row>
    <row r="356" spans="5:5" ht="13" x14ac:dyDescent="0.15">
      <c r="E356" s="29"/>
    </row>
    <row r="357" spans="5:5" ht="13" x14ac:dyDescent="0.15">
      <c r="E357" s="29"/>
    </row>
    <row r="358" spans="5:5" ht="13" x14ac:dyDescent="0.15">
      <c r="E358" s="29"/>
    </row>
    <row r="359" spans="5:5" ht="13" x14ac:dyDescent="0.15">
      <c r="E359" s="29"/>
    </row>
    <row r="360" spans="5:5" ht="13" x14ac:dyDescent="0.15">
      <c r="E360" s="29"/>
    </row>
    <row r="361" spans="5:5" ht="13" x14ac:dyDescent="0.15">
      <c r="E361" s="29"/>
    </row>
    <row r="362" spans="5:5" ht="13" x14ac:dyDescent="0.15">
      <c r="E362" s="29"/>
    </row>
    <row r="363" spans="5:5" ht="13" x14ac:dyDescent="0.15">
      <c r="E363" s="29"/>
    </row>
    <row r="364" spans="5:5" ht="13" x14ac:dyDescent="0.15">
      <c r="E364" s="29"/>
    </row>
    <row r="365" spans="5:5" ht="13" x14ac:dyDescent="0.15">
      <c r="E365" s="29"/>
    </row>
    <row r="366" spans="5:5" ht="13" x14ac:dyDescent="0.15">
      <c r="E366" s="29"/>
    </row>
    <row r="367" spans="5:5" ht="13" x14ac:dyDescent="0.15">
      <c r="E367" s="29"/>
    </row>
    <row r="368" spans="5:5" ht="13" x14ac:dyDescent="0.15">
      <c r="E368" s="29"/>
    </row>
    <row r="369" spans="5:5" ht="13" x14ac:dyDescent="0.15">
      <c r="E369" s="29"/>
    </row>
    <row r="370" spans="5:5" ht="13" x14ac:dyDescent="0.15">
      <c r="E370" s="29"/>
    </row>
    <row r="371" spans="5:5" ht="13" x14ac:dyDescent="0.15">
      <c r="E371" s="29"/>
    </row>
    <row r="372" spans="5:5" ht="13" x14ac:dyDescent="0.15">
      <c r="E372" s="29"/>
    </row>
    <row r="373" spans="5:5" ht="13" x14ac:dyDescent="0.15">
      <c r="E373" s="29"/>
    </row>
    <row r="374" spans="5:5" ht="13" x14ac:dyDescent="0.15">
      <c r="E374" s="29"/>
    </row>
    <row r="375" spans="5:5" ht="13" x14ac:dyDescent="0.15">
      <c r="E375" s="29"/>
    </row>
    <row r="376" spans="5:5" ht="13" x14ac:dyDescent="0.15">
      <c r="E376" s="29"/>
    </row>
    <row r="377" spans="5:5" ht="13" x14ac:dyDescent="0.15">
      <c r="E377" s="29"/>
    </row>
    <row r="378" spans="5:5" ht="13" x14ac:dyDescent="0.15">
      <c r="E378" s="29"/>
    </row>
    <row r="379" spans="5:5" ht="13" x14ac:dyDescent="0.15">
      <c r="E379" s="29"/>
    </row>
    <row r="380" spans="5:5" ht="13" x14ac:dyDescent="0.15">
      <c r="E380" s="29"/>
    </row>
    <row r="381" spans="5:5" ht="13" x14ac:dyDescent="0.15">
      <c r="E381" s="29"/>
    </row>
    <row r="382" spans="5:5" ht="13" x14ac:dyDescent="0.15">
      <c r="E382" s="29"/>
    </row>
    <row r="383" spans="5:5" ht="13" x14ac:dyDescent="0.15">
      <c r="E383" s="29"/>
    </row>
    <row r="384" spans="5:5" ht="13" x14ac:dyDescent="0.15">
      <c r="E384" s="29"/>
    </row>
    <row r="385" spans="5:5" ht="13" x14ac:dyDescent="0.15">
      <c r="E385" s="29"/>
    </row>
    <row r="386" spans="5:5" ht="13" x14ac:dyDescent="0.15">
      <c r="E386" s="29"/>
    </row>
    <row r="387" spans="5:5" ht="13" x14ac:dyDescent="0.15">
      <c r="E387" s="29"/>
    </row>
    <row r="388" spans="5:5" ht="13" x14ac:dyDescent="0.15">
      <c r="E388" s="29"/>
    </row>
    <row r="389" spans="5:5" ht="13" x14ac:dyDescent="0.15">
      <c r="E389" s="29"/>
    </row>
    <row r="390" spans="5:5" ht="13" x14ac:dyDescent="0.15">
      <c r="E390" s="29"/>
    </row>
    <row r="391" spans="5:5" ht="13" x14ac:dyDescent="0.15">
      <c r="E391" s="29"/>
    </row>
    <row r="392" spans="5:5" ht="13" x14ac:dyDescent="0.15">
      <c r="E392" s="29"/>
    </row>
    <row r="393" spans="5:5" ht="13" x14ac:dyDescent="0.15">
      <c r="E393" s="29"/>
    </row>
    <row r="394" spans="5:5" ht="13" x14ac:dyDescent="0.15">
      <c r="E394" s="29"/>
    </row>
    <row r="395" spans="5:5" ht="13" x14ac:dyDescent="0.15">
      <c r="E395" s="29"/>
    </row>
    <row r="396" spans="5:5" ht="13" x14ac:dyDescent="0.15">
      <c r="E396" s="29"/>
    </row>
    <row r="397" spans="5:5" ht="13" x14ac:dyDescent="0.15">
      <c r="E397" s="29"/>
    </row>
    <row r="398" spans="5:5" ht="13" x14ac:dyDescent="0.15">
      <c r="E398" s="29"/>
    </row>
    <row r="399" spans="5:5" ht="13" x14ac:dyDescent="0.15">
      <c r="E399" s="29"/>
    </row>
    <row r="400" spans="5:5" ht="13" x14ac:dyDescent="0.15">
      <c r="E400" s="29"/>
    </row>
    <row r="401" spans="5:5" ht="13" x14ac:dyDescent="0.15">
      <c r="E401" s="29"/>
    </row>
    <row r="402" spans="5:5" ht="13" x14ac:dyDescent="0.15">
      <c r="E402" s="29"/>
    </row>
    <row r="403" spans="5:5" ht="13" x14ac:dyDescent="0.15">
      <c r="E403" s="29"/>
    </row>
    <row r="404" spans="5:5" ht="13" x14ac:dyDescent="0.15">
      <c r="E404" s="29"/>
    </row>
    <row r="405" spans="5:5" ht="13" x14ac:dyDescent="0.15">
      <c r="E405" s="29"/>
    </row>
    <row r="406" spans="5:5" ht="13" x14ac:dyDescent="0.15">
      <c r="E406" s="29"/>
    </row>
    <row r="407" spans="5:5" ht="13" x14ac:dyDescent="0.15">
      <c r="E407" s="29"/>
    </row>
    <row r="408" spans="5:5" ht="13" x14ac:dyDescent="0.15">
      <c r="E408" s="29"/>
    </row>
    <row r="409" spans="5:5" ht="13" x14ac:dyDescent="0.15">
      <c r="E409" s="29"/>
    </row>
    <row r="410" spans="5:5" ht="13" x14ac:dyDescent="0.15">
      <c r="E410" s="29"/>
    </row>
    <row r="411" spans="5:5" ht="13" x14ac:dyDescent="0.15">
      <c r="E411" s="29"/>
    </row>
    <row r="412" spans="5:5" ht="13" x14ac:dyDescent="0.15">
      <c r="E412" s="29"/>
    </row>
    <row r="413" spans="5:5" ht="13" x14ac:dyDescent="0.15">
      <c r="E413" s="29"/>
    </row>
    <row r="414" spans="5:5" ht="13" x14ac:dyDescent="0.15">
      <c r="E414" s="29"/>
    </row>
    <row r="415" spans="5:5" ht="13" x14ac:dyDescent="0.15">
      <c r="E415" s="29"/>
    </row>
    <row r="416" spans="5:5" ht="13" x14ac:dyDescent="0.15">
      <c r="E416" s="29"/>
    </row>
    <row r="417" spans="5:5" ht="13" x14ac:dyDescent="0.15">
      <c r="E417" s="29"/>
    </row>
    <row r="418" spans="5:5" ht="13" x14ac:dyDescent="0.15">
      <c r="E418" s="29"/>
    </row>
    <row r="419" spans="5:5" ht="13" x14ac:dyDescent="0.15">
      <c r="E419" s="29"/>
    </row>
    <row r="420" spans="5:5" ht="13" x14ac:dyDescent="0.15">
      <c r="E420" s="29"/>
    </row>
    <row r="421" spans="5:5" ht="13" x14ac:dyDescent="0.15">
      <c r="E421" s="29"/>
    </row>
    <row r="422" spans="5:5" ht="13" x14ac:dyDescent="0.15">
      <c r="E422" s="29"/>
    </row>
    <row r="423" spans="5:5" ht="13" x14ac:dyDescent="0.15">
      <c r="E423" s="29"/>
    </row>
    <row r="424" spans="5:5" ht="13" x14ac:dyDescent="0.15">
      <c r="E424" s="29"/>
    </row>
    <row r="425" spans="5:5" ht="13" x14ac:dyDescent="0.15">
      <c r="E425" s="29"/>
    </row>
    <row r="426" spans="5:5" ht="13" x14ac:dyDescent="0.15">
      <c r="E426" s="29"/>
    </row>
    <row r="427" spans="5:5" ht="13" x14ac:dyDescent="0.15">
      <c r="E427" s="29"/>
    </row>
    <row r="428" spans="5:5" ht="13" x14ac:dyDescent="0.15">
      <c r="E428" s="29"/>
    </row>
    <row r="429" spans="5:5" ht="13" x14ac:dyDescent="0.15">
      <c r="E429" s="29"/>
    </row>
    <row r="430" spans="5:5" ht="13" x14ac:dyDescent="0.15">
      <c r="E430" s="29"/>
    </row>
    <row r="431" spans="5:5" ht="13" x14ac:dyDescent="0.15">
      <c r="E431" s="29"/>
    </row>
    <row r="432" spans="5:5" ht="13" x14ac:dyDescent="0.15">
      <c r="E432" s="29"/>
    </row>
    <row r="433" spans="5:5" ht="13" x14ac:dyDescent="0.15">
      <c r="E433" s="29"/>
    </row>
    <row r="434" spans="5:5" ht="13" x14ac:dyDescent="0.15">
      <c r="E434" s="29"/>
    </row>
    <row r="435" spans="5:5" ht="13" x14ac:dyDescent="0.15">
      <c r="E435" s="29"/>
    </row>
    <row r="436" spans="5:5" ht="13" x14ac:dyDescent="0.15">
      <c r="E436" s="29"/>
    </row>
    <row r="437" spans="5:5" ht="13" x14ac:dyDescent="0.15">
      <c r="E437" s="29"/>
    </row>
    <row r="438" spans="5:5" ht="13" x14ac:dyDescent="0.15">
      <c r="E438" s="29"/>
    </row>
    <row r="439" spans="5:5" ht="13" x14ac:dyDescent="0.15">
      <c r="E439" s="29"/>
    </row>
    <row r="440" spans="5:5" ht="13" x14ac:dyDescent="0.15">
      <c r="E440" s="29"/>
    </row>
    <row r="441" spans="5:5" ht="13" x14ac:dyDescent="0.15">
      <c r="E441" s="29"/>
    </row>
    <row r="442" spans="5:5" ht="13" x14ac:dyDescent="0.15">
      <c r="E442" s="29"/>
    </row>
    <row r="443" spans="5:5" ht="13" x14ac:dyDescent="0.15">
      <c r="E443" s="29"/>
    </row>
    <row r="444" spans="5:5" ht="13" x14ac:dyDescent="0.15">
      <c r="E444" s="29"/>
    </row>
    <row r="445" spans="5:5" ht="13" x14ac:dyDescent="0.15">
      <c r="E445" s="29"/>
    </row>
    <row r="446" spans="5:5" ht="13" x14ac:dyDescent="0.15">
      <c r="E446" s="29"/>
    </row>
    <row r="447" spans="5:5" ht="13" x14ac:dyDescent="0.15">
      <c r="E447" s="29"/>
    </row>
    <row r="448" spans="5:5" ht="13" x14ac:dyDescent="0.15">
      <c r="E448" s="29"/>
    </row>
    <row r="449" spans="5:5" ht="13" x14ac:dyDescent="0.15">
      <c r="E449" s="29"/>
    </row>
    <row r="450" spans="5:5" ht="13" x14ac:dyDescent="0.15">
      <c r="E450" s="29"/>
    </row>
    <row r="451" spans="5:5" ht="13" x14ac:dyDescent="0.15">
      <c r="E451" s="29"/>
    </row>
    <row r="452" spans="5:5" ht="13" x14ac:dyDescent="0.15">
      <c r="E452" s="29"/>
    </row>
    <row r="453" spans="5:5" ht="13" x14ac:dyDescent="0.15">
      <c r="E453" s="29"/>
    </row>
    <row r="454" spans="5:5" ht="13" x14ac:dyDescent="0.15">
      <c r="E454" s="29"/>
    </row>
    <row r="455" spans="5:5" ht="13" x14ac:dyDescent="0.15">
      <c r="E455" s="29"/>
    </row>
    <row r="456" spans="5:5" ht="13" x14ac:dyDescent="0.15">
      <c r="E456" s="29"/>
    </row>
    <row r="457" spans="5:5" ht="13" x14ac:dyDescent="0.15">
      <c r="E457" s="29"/>
    </row>
    <row r="458" spans="5:5" ht="13" x14ac:dyDescent="0.15">
      <c r="E458" s="29"/>
    </row>
    <row r="459" spans="5:5" ht="13" x14ac:dyDescent="0.15">
      <c r="E459" s="29"/>
    </row>
    <row r="460" spans="5:5" ht="13" x14ac:dyDescent="0.15">
      <c r="E460" s="29"/>
    </row>
    <row r="461" spans="5:5" ht="13" x14ac:dyDescent="0.15">
      <c r="E461" s="29"/>
    </row>
    <row r="462" spans="5:5" ht="13" x14ac:dyDescent="0.15">
      <c r="E462" s="29"/>
    </row>
    <row r="463" spans="5:5" ht="13" x14ac:dyDescent="0.15">
      <c r="E463" s="29"/>
    </row>
    <row r="464" spans="5:5" ht="13" x14ac:dyDescent="0.15">
      <c r="E464" s="29"/>
    </row>
    <row r="465" spans="5:5" ht="13" x14ac:dyDescent="0.15">
      <c r="E465" s="29"/>
    </row>
    <row r="466" spans="5:5" ht="13" x14ac:dyDescent="0.15">
      <c r="E466" s="29"/>
    </row>
    <row r="467" spans="5:5" ht="13" x14ac:dyDescent="0.15">
      <c r="E467" s="29"/>
    </row>
    <row r="468" spans="5:5" ht="13" x14ac:dyDescent="0.15">
      <c r="E468" s="29"/>
    </row>
    <row r="469" spans="5:5" ht="13" x14ac:dyDescent="0.15">
      <c r="E469" s="29"/>
    </row>
    <row r="470" spans="5:5" ht="13" x14ac:dyDescent="0.15">
      <c r="E470" s="29"/>
    </row>
    <row r="471" spans="5:5" ht="13" x14ac:dyDescent="0.15">
      <c r="E471" s="29"/>
    </row>
    <row r="472" spans="5:5" ht="13" x14ac:dyDescent="0.15">
      <c r="E472" s="29"/>
    </row>
    <row r="473" spans="5:5" ht="13" x14ac:dyDescent="0.15">
      <c r="E473" s="29"/>
    </row>
    <row r="474" spans="5:5" ht="13" x14ac:dyDescent="0.15">
      <c r="E474" s="29"/>
    </row>
    <row r="475" spans="5:5" ht="13" x14ac:dyDescent="0.15">
      <c r="E475" s="29"/>
    </row>
    <row r="476" spans="5:5" ht="13" x14ac:dyDescent="0.15">
      <c r="E476" s="29"/>
    </row>
    <row r="477" spans="5:5" ht="13" x14ac:dyDescent="0.15">
      <c r="E477" s="29"/>
    </row>
    <row r="478" spans="5:5" ht="13" x14ac:dyDescent="0.15">
      <c r="E478" s="29"/>
    </row>
    <row r="479" spans="5:5" ht="13" x14ac:dyDescent="0.15">
      <c r="E479" s="29"/>
    </row>
    <row r="480" spans="5:5" ht="13" x14ac:dyDescent="0.15">
      <c r="E480" s="29"/>
    </row>
    <row r="481" spans="5:5" ht="13" x14ac:dyDescent="0.15">
      <c r="E481" s="29"/>
    </row>
    <row r="482" spans="5:5" ht="13" x14ac:dyDescent="0.15">
      <c r="E482" s="29"/>
    </row>
    <row r="483" spans="5:5" ht="13" x14ac:dyDescent="0.15">
      <c r="E483" s="29"/>
    </row>
    <row r="484" spans="5:5" ht="13" x14ac:dyDescent="0.15">
      <c r="E484" s="29"/>
    </row>
    <row r="485" spans="5:5" ht="13" x14ac:dyDescent="0.15">
      <c r="E485" s="29"/>
    </row>
    <row r="486" spans="5:5" ht="13" x14ac:dyDescent="0.15">
      <c r="E486" s="29"/>
    </row>
    <row r="487" spans="5:5" ht="13" x14ac:dyDescent="0.15">
      <c r="E487" s="29"/>
    </row>
    <row r="488" spans="5:5" ht="13" x14ac:dyDescent="0.15">
      <c r="E488" s="29"/>
    </row>
    <row r="489" spans="5:5" ht="13" x14ac:dyDescent="0.15">
      <c r="E489" s="29"/>
    </row>
    <row r="490" spans="5:5" ht="13" x14ac:dyDescent="0.15">
      <c r="E490" s="29"/>
    </row>
    <row r="491" spans="5:5" ht="13" x14ac:dyDescent="0.15">
      <c r="E491" s="29"/>
    </row>
    <row r="492" spans="5:5" ht="13" x14ac:dyDescent="0.15">
      <c r="E492" s="29"/>
    </row>
    <row r="493" spans="5:5" ht="13" x14ac:dyDescent="0.15">
      <c r="E493" s="29"/>
    </row>
    <row r="494" spans="5:5" ht="13" x14ac:dyDescent="0.15">
      <c r="E494" s="29"/>
    </row>
    <row r="495" spans="5:5" ht="13" x14ac:dyDescent="0.15">
      <c r="E495" s="29"/>
    </row>
    <row r="496" spans="5:5" ht="13" x14ac:dyDescent="0.15">
      <c r="E496" s="29"/>
    </row>
    <row r="497" spans="5:5" ht="13" x14ac:dyDescent="0.15">
      <c r="E497" s="29"/>
    </row>
    <row r="498" spans="5:5" ht="13" x14ac:dyDescent="0.15">
      <c r="E498" s="29"/>
    </row>
    <row r="499" spans="5:5" ht="13" x14ac:dyDescent="0.15">
      <c r="E499" s="29"/>
    </row>
    <row r="500" spans="5:5" ht="13" x14ac:dyDescent="0.15">
      <c r="E500" s="29"/>
    </row>
    <row r="501" spans="5:5" ht="13" x14ac:dyDescent="0.15">
      <c r="E501" s="29"/>
    </row>
    <row r="502" spans="5:5" ht="13" x14ac:dyDescent="0.15">
      <c r="E502" s="29"/>
    </row>
    <row r="503" spans="5:5" ht="13" x14ac:dyDescent="0.15">
      <c r="E503" s="29"/>
    </row>
    <row r="504" spans="5:5" ht="13" x14ac:dyDescent="0.15">
      <c r="E504" s="29"/>
    </row>
    <row r="505" spans="5:5" ht="13" x14ac:dyDescent="0.15">
      <c r="E505" s="29"/>
    </row>
    <row r="506" spans="5:5" ht="13" x14ac:dyDescent="0.15">
      <c r="E506" s="29"/>
    </row>
    <row r="507" spans="5:5" ht="13" x14ac:dyDescent="0.15">
      <c r="E507" s="29"/>
    </row>
    <row r="508" spans="5:5" ht="13" x14ac:dyDescent="0.15">
      <c r="E508" s="29"/>
    </row>
    <row r="509" spans="5:5" ht="13" x14ac:dyDescent="0.15">
      <c r="E509" s="29"/>
    </row>
    <row r="510" spans="5:5" ht="13" x14ac:dyDescent="0.15">
      <c r="E510" s="29"/>
    </row>
    <row r="511" spans="5:5" ht="13" x14ac:dyDescent="0.15">
      <c r="E511" s="29"/>
    </row>
    <row r="512" spans="5:5" ht="13" x14ac:dyDescent="0.15">
      <c r="E512" s="29"/>
    </row>
    <row r="513" spans="5:5" ht="13" x14ac:dyDescent="0.15">
      <c r="E513" s="29"/>
    </row>
    <row r="514" spans="5:5" ht="13" x14ac:dyDescent="0.15">
      <c r="E514" s="29"/>
    </row>
    <row r="515" spans="5:5" ht="13" x14ac:dyDescent="0.15">
      <c r="E515" s="29"/>
    </row>
    <row r="516" spans="5:5" ht="13" x14ac:dyDescent="0.15">
      <c r="E516" s="29"/>
    </row>
    <row r="517" spans="5:5" ht="13" x14ac:dyDescent="0.15">
      <c r="E517" s="29"/>
    </row>
    <row r="518" spans="5:5" ht="13" x14ac:dyDescent="0.15">
      <c r="E518" s="29"/>
    </row>
    <row r="519" spans="5:5" ht="13" x14ac:dyDescent="0.15">
      <c r="E519" s="29"/>
    </row>
    <row r="520" spans="5:5" ht="13" x14ac:dyDescent="0.15">
      <c r="E520" s="29"/>
    </row>
    <row r="521" spans="5:5" ht="13" x14ac:dyDescent="0.15">
      <c r="E521" s="29"/>
    </row>
    <row r="522" spans="5:5" ht="13" x14ac:dyDescent="0.15">
      <c r="E522" s="29"/>
    </row>
    <row r="523" spans="5:5" ht="13" x14ac:dyDescent="0.15">
      <c r="E523" s="29"/>
    </row>
    <row r="524" spans="5:5" ht="13" x14ac:dyDescent="0.15">
      <c r="E524" s="29"/>
    </row>
    <row r="525" spans="5:5" ht="13" x14ac:dyDescent="0.15">
      <c r="E525" s="29"/>
    </row>
    <row r="526" spans="5:5" ht="13" x14ac:dyDescent="0.15">
      <c r="E526" s="29"/>
    </row>
    <row r="527" spans="5:5" ht="13" x14ac:dyDescent="0.15">
      <c r="E527" s="29"/>
    </row>
    <row r="528" spans="5:5" ht="13" x14ac:dyDescent="0.15">
      <c r="E528" s="29"/>
    </row>
    <row r="529" spans="5:5" ht="13" x14ac:dyDescent="0.15">
      <c r="E529" s="29"/>
    </row>
    <row r="530" spans="5:5" ht="13" x14ac:dyDescent="0.15">
      <c r="E530" s="29"/>
    </row>
    <row r="531" spans="5:5" ht="13" x14ac:dyDescent="0.15">
      <c r="E531" s="29"/>
    </row>
    <row r="532" spans="5:5" ht="13" x14ac:dyDescent="0.15">
      <c r="E532" s="29"/>
    </row>
    <row r="533" spans="5:5" ht="13" x14ac:dyDescent="0.15">
      <c r="E533" s="29"/>
    </row>
    <row r="534" spans="5:5" ht="13" x14ac:dyDescent="0.15">
      <c r="E534" s="29"/>
    </row>
    <row r="535" spans="5:5" ht="13" x14ac:dyDescent="0.15">
      <c r="E535" s="29"/>
    </row>
    <row r="536" spans="5:5" ht="13" x14ac:dyDescent="0.15">
      <c r="E536" s="29"/>
    </row>
    <row r="537" spans="5:5" ht="13" x14ac:dyDescent="0.15">
      <c r="E537" s="29"/>
    </row>
    <row r="538" spans="5:5" ht="13" x14ac:dyDescent="0.15">
      <c r="E538" s="29"/>
    </row>
    <row r="539" spans="5:5" ht="13" x14ac:dyDescent="0.15">
      <c r="E539" s="29"/>
    </row>
    <row r="540" spans="5:5" ht="13" x14ac:dyDescent="0.15">
      <c r="E540" s="29"/>
    </row>
    <row r="541" spans="5:5" ht="13" x14ac:dyDescent="0.15">
      <c r="E541" s="29"/>
    </row>
    <row r="542" spans="5:5" ht="13" x14ac:dyDescent="0.15">
      <c r="E542" s="29"/>
    </row>
    <row r="543" spans="5:5" ht="13" x14ac:dyDescent="0.15">
      <c r="E543" s="29"/>
    </row>
    <row r="544" spans="5:5" ht="13" x14ac:dyDescent="0.15">
      <c r="E544" s="29"/>
    </row>
    <row r="545" spans="5:5" ht="13" x14ac:dyDescent="0.15">
      <c r="E545" s="29"/>
    </row>
    <row r="546" spans="5:5" ht="13" x14ac:dyDescent="0.15">
      <c r="E546" s="29"/>
    </row>
    <row r="547" spans="5:5" ht="13" x14ac:dyDescent="0.15">
      <c r="E547" s="29"/>
    </row>
    <row r="548" spans="5:5" ht="13" x14ac:dyDescent="0.15">
      <c r="E548" s="29"/>
    </row>
    <row r="549" spans="5:5" ht="13" x14ac:dyDescent="0.15">
      <c r="E549" s="29"/>
    </row>
    <row r="550" spans="5:5" ht="13" x14ac:dyDescent="0.15">
      <c r="E550" s="29"/>
    </row>
    <row r="551" spans="5:5" ht="13" x14ac:dyDescent="0.15">
      <c r="E551" s="29"/>
    </row>
    <row r="552" spans="5:5" ht="13" x14ac:dyDescent="0.15">
      <c r="E552" s="29"/>
    </row>
    <row r="553" spans="5:5" ht="13" x14ac:dyDescent="0.15">
      <c r="E553" s="29"/>
    </row>
    <row r="554" spans="5:5" ht="13" x14ac:dyDescent="0.15">
      <c r="E554" s="29"/>
    </row>
    <row r="555" spans="5:5" ht="13" x14ac:dyDescent="0.15">
      <c r="E555" s="29"/>
    </row>
    <row r="556" spans="5:5" ht="13" x14ac:dyDescent="0.15">
      <c r="E556" s="29"/>
    </row>
    <row r="557" spans="5:5" ht="13" x14ac:dyDescent="0.15">
      <c r="E557" s="29"/>
    </row>
    <row r="558" spans="5:5" ht="13" x14ac:dyDescent="0.15">
      <c r="E558" s="29"/>
    </row>
    <row r="559" spans="5:5" ht="13" x14ac:dyDescent="0.15">
      <c r="E559" s="29"/>
    </row>
    <row r="560" spans="5:5" ht="13" x14ac:dyDescent="0.15">
      <c r="E560" s="29"/>
    </row>
    <row r="561" spans="5:5" ht="13" x14ac:dyDescent="0.15">
      <c r="E561" s="29"/>
    </row>
    <row r="562" spans="5:5" ht="13" x14ac:dyDescent="0.15">
      <c r="E562" s="29"/>
    </row>
    <row r="563" spans="5:5" ht="13" x14ac:dyDescent="0.15">
      <c r="E563" s="29"/>
    </row>
    <row r="564" spans="5:5" ht="13" x14ac:dyDescent="0.15">
      <c r="E564" s="29"/>
    </row>
    <row r="565" spans="5:5" ht="13" x14ac:dyDescent="0.15">
      <c r="E565" s="29"/>
    </row>
    <row r="566" spans="5:5" ht="13" x14ac:dyDescent="0.15">
      <c r="E566" s="29"/>
    </row>
    <row r="567" spans="5:5" ht="13" x14ac:dyDescent="0.15">
      <c r="E567" s="29"/>
    </row>
    <row r="568" spans="5:5" ht="13" x14ac:dyDescent="0.15">
      <c r="E568" s="29"/>
    </row>
    <row r="569" spans="5:5" ht="13" x14ac:dyDescent="0.15">
      <c r="E569" s="29"/>
    </row>
    <row r="570" spans="5:5" ht="13" x14ac:dyDescent="0.15">
      <c r="E570" s="29"/>
    </row>
    <row r="571" spans="5:5" ht="13" x14ac:dyDescent="0.15">
      <c r="E571" s="29"/>
    </row>
    <row r="572" spans="5:5" ht="13" x14ac:dyDescent="0.15">
      <c r="E572" s="29"/>
    </row>
    <row r="573" spans="5:5" ht="13" x14ac:dyDescent="0.15">
      <c r="E573" s="29"/>
    </row>
    <row r="574" spans="5:5" ht="13" x14ac:dyDescent="0.15">
      <c r="E574" s="29"/>
    </row>
    <row r="575" spans="5:5" ht="13" x14ac:dyDescent="0.15">
      <c r="E575" s="29"/>
    </row>
    <row r="576" spans="5:5" ht="13" x14ac:dyDescent="0.15">
      <c r="E576" s="29"/>
    </row>
    <row r="577" spans="5:5" ht="13" x14ac:dyDescent="0.15">
      <c r="E577" s="29"/>
    </row>
    <row r="578" spans="5:5" ht="13" x14ac:dyDescent="0.15">
      <c r="E578" s="29"/>
    </row>
    <row r="579" spans="5:5" ht="13" x14ac:dyDescent="0.15">
      <c r="E579" s="29"/>
    </row>
    <row r="580" spans="5:5" ht="13" x14ac:dyDescent="0.15">
      <c r="E580" s="29"/>
    </row>
    <row r="581" spans="5:5" ht="13" x14ac:dyDescent="0.15">
      <c r="E581" s="29"/>
    </row>
    <row r="582" spans="5:5" ht="13" x14ac:dyDescent="0.15">
      <c r="E582" s="29"/>
    </row>
    <row r="583" spans="5:5" ht="13" x14ac:dyDescent="0.15">
      <c r="E583" s="29"/>
    </row>
    <row r="584" spans="5:5" ht="13" x14ac:dyDescent="0.15">
      <c r="E584" s="29"/>
    </row>
    <row r="585" spans="5:5" ht="13" x14ac:dyDescent="0.15">
      <c r="E585" s="29"/>
    </row>
    <row r="586" spans="5:5" ht="13" x14ac:dyDescent="0.15">
      <c r="E586" s="29"/>
    </row>
    <row r="587" spans="5:5" ht="13" x14ac:dyDescent="0.15">
      <c r="E587" s="29"/>
    </row>
    <row r="588" spans="5:5" ht="13" x14ac:dyDescent="0.15">
      <c r="E588" s="29"/>
    </row>
    <row r="589" spans="5:5" ht="13" x14ac:dyDescent="0.15">
      <c r="E589" s="29"/>
    </row>
    <row r="590" spans="5:5" ht="13" x14ac:dyDescent="0.15">
      <c r="E590" s="29"/>
    </row>
    <row r="591" spans="5:5" ht="13" x14ac:dyDescent="0.15">
      <c r="E591" s="29"/>
    </row>
    <row r="592" spans="5:5" ht="13" x14ac:dyDescent="0.15">
      <c r="E592" s="29"/>
    </row>
    <row r="593" spans="5:5" ht="13" x14ac:dyDescent="0.15">
      <c r="E593" s="29"/>
    </row>
    <row r="594" spans="5:5" ht="13" x14ac:dyDescent="0.15">
      <c r="E594" s="29"/>
    </row>
    <row r="595" spans="5:5" ht="13" x14ac:dyDescent="0.15">
      <c r="E595" s="29"/>
    </row>
    <row r="596" spans="5:5" ht="13" x14ac:dyDescent="0.15">
      <c r="E596" s="29"/>
    </row>
    <row r="597" spans="5:5" ht="13" x14ac:dyDescent="0.15">
      <c r="E597" s="29"/>
    </row>
    <row r="598" spans="5:5" ht="13" x14ac:dyDescent="0.15">
      <c r="E598" s="29"/>
    </row>
    <row r="599" spans="5:5" ht="13" x14ac:dyDescent="0.15">
      <c r="E599" s="29"/>
    </row>
    <row r="600" spans="5:5" ht="13" x14ac:dyDescent="0.15">
      <c r="E600" s="29"/>
    </row>
    <row r="601" spans="5:5" ht="13" x14ac:dyDescent="0.15">
      <c r="E601" s="29"/>
    </row>
    <row r="602" spans="5:5" ht="13" x14ac:dyDescent="0.15">
      <c r="E602" s="29"/>
    </row>
    <row r="603" spans="5:5" ht="13" x14ac:dyDescent="0.15">
      <c r="E603" s="29"/>
    </row>
    <row r="604" spans="5:5" ht="13" x14ac:dyDescent="0.15">
      <c r="E604" s="29"/>
    </row>
    <row r="605" spans="5:5" ht="13" x14ac:dyDescent="0.15">
      <c r="E605" s="29"/>
    </row>
    <row r="606" spans="5:5" ht="13" x14ac:dyDescent="0.15">
      <c r="E606" s="29"/>
    </row>
    <row r="607" spans="5:5" ht="13" x14ac:dyDescent="0.15">
      <c r="E607" s="29"/>
    </row>
    <row r="608" spans="5:5" ht="13" x14ac:dyDescent="0.15">
      <c r="E608" s="29"/>
    </row>
    <row r="609" spans="5:5" ht="13" x14ac:dyDescent="0.15">
      <c r="E609" s="29"/>
    </row>
    <row r="610" spans="5:5" ht="13" x14ac:dyDescent="0.15">
      <c r="E610" s="29"/>
    </row>
    <row r="611" spans="5:5" ht="13" x14ac:dyDescent="0.15">
      <c r="E611" s="29"/>
    </row>
    <row r="612" spans="5:5" ht="13" x14ac:dyDescent="0.15">
      <c r="E612" s="29"/>
    </row>
    <row r="613" spans="5:5" ht="13" x14ac:dyDescent="0.15">
      <c r="E613" s="29"/>
    </row>
    <row r="614" spans="5:5" ht="13" x14ac:dyDescent="0.15">
      <c r="E614" s="29"/>
    </row>
    <row r="615" spans="5:5" ht="13" x14ac:dyDescent="0.15">
      <c r="E615" s="29"/>
    </row>
    <row r="616" spans="5:5" ht="13" x14ac:dyDescent="0.15">
      <c r="E616" s="29"/>
    </row>
    <row r="617" spans="5:5" ht="13" x14ac:dyDescent="0.15">
      <c r="E617" s="29"/>
    </row>
    <row r="618" spans="5:5" ht="13" x14ac:dyDescent="0.15">
      <c r="E618" s="29"/>
    </row>
    <row r="619" spans="5:5" ht="13" x14ac:dyDescent="0.15">
      <c r="E619" s="29"/>
    </row>
    <row r="620" spans="5:5" ht="13" x14ac:dyDescent="0.15">
      <c r="E620" s="29"/>
    </row>
    <row r="621" spans="5:5" ht="13" x14ac:dyDescent="0.15">
      <c r="E621" s="29"/>
    </row>
    <row r="622" spans="5:5" ht="13" x14ac:dyDescent="0.15">
      <c r="E622" s="29"/>
    </row>
    <row r="623" spans="5:5" ht="13" x14ac:dyDescent="0.15">
      <c r="E623" s="29"/>
    </row>
    <row r="624" spans="5:5" ht="13" x14ac:dyDescent="0.15">
      <c r="E624" s="29"/>
    </row>
    <row r="625" spans="5:5" ht="13" x14ac:dyDescent="0.15">
      <c r="E625" s="29"/>
    </row>
    <row r="626" spans="5:5" ht="13" x14ac:dyDescent="0.15">
      <c r="E626" s="29"/>
    </row>
    <row r="627" spans="5:5" ht="13" x14ac:dyDescent="0.15">
      <c r="E627" s="29"/>
    </row>
    <row r="628" spans="5:5" ht="13" x14ac:dyDescent="0.15">
      <c r="E628" s="29"/>
    </row>
    <row r="629" spans="5:5" ht="13" x14ac:dyDescent="0.15">
      <c r="E629" s="29"/>
    </row>
    <row r="630" spans="5:5" ht="13" x14ac:dyDescent="0.15">
      <c r="E630" s="29"/>
    </row>
    <row r="631" spans="5:5" ht="13" x14ac:dyDescent="0.15">
      <c r="E631" s="29"/>
    </row>
    <row r="632" spans="5:5" ht="13" x14ac:dyDescent="0.15">
      <c r="E632" s="29"/>
    </row>
    <row r="633" spans="5:5" ht="13" x14ac:dyDescent="0.15">
      <c r="E633" s="29"/>
    </row>
    <row r="634" spans="5:5" ht="13" x14ac:dyDescent="0.15">
      <c r="E634" s="29"/>
    </row>
    <row r="635" spans="5:5" ht="13" x14ac:dyDescent="0.15">
      <c r="E635" s="29"/>
    </row>
    <row r="636" spans="5:5" ht="13" x14ac:dyDescent="0.15">
      <c r="E636" s="29"/>
    </row>
    <row r="637" spans="5:5" ht="13" x14ac:dyDescent="0.15">
      <c r="E637" s="29"/>
    </row>
    <row r="638" spans="5:5" ht="13" x14ac:dyDescent="0.15">
      <c r="E638" s="29"/>
    </row>
    <row r="639" spans="5:5" ht="13" x14ac:dyDescent="0.15">
      <c r="E639" s="29"/>
    </row>
    <row r="640" spans="5:5" ht="13" x14ac:dyDescent="0.15">
      <c r="E640" s="29"/>
    </row>
    <row r="641" spans="5:5" ht="13" x14ac:dyDescent="0.15">
      <c r="E641" s="29"/>
    </row>
    <row r="642" spans="5:5" ht="13" x14ac:dyDescent="0.15">
      <c r="E642" s="29"/>
    </row>
    <row r="643" spans="5:5" ht="13" x14ac:dyDescent="0.15">
      <c r="E643" s="29"/>
    </row>
    <row r="644" spans="5:5" ht="13" x14ac:dyDescent="0.15">
      <c r="E644" s="29"/>
    </row>
    <row r="645" spans="5:5" ht="13" x14ac:dyDescent="0.15">
      <c r="E645" s="29"/>
    </row>
    <row r="646" spans="5:5" ht="13" x14ac:dyDescent="0.15">
      <c r="E646" s="29"/>
    </row>
    <row r="647" spans="5:5" ht="13" x14ac:dyDescent="0.15">
      <c r="E647" s="29"/>
    </row>
    <row r="648" spans="5:5" ht="13" x14ac:dyDescent="0.15">
      <c r="E648" s="29"/>
    </row>
    <row r="649" spans="5:5" ht="13" x14ac:dyDescent="0.15">
      <c r="E649" s="29"/>
    </row>
    <row r="650" spans="5:5" ht="13" x14ac:dyDescent="0.15">
      <c r="E650" s="29"/>
    </row>
    <row r="651" spans="5:5" ht="13" x14ac:dyDescent="0.15">
      <c r="E651" s="29"/>
    </row>
    <row r="652" spans="5:5" ht="13" x14ac:dyDescent="0.15">
      <c r="E652" s="29"/>
    </row>
    <row r="653" spans="5:5" ht="13" x14ac:dyDescent="0.15">
      <c r="E653" s="29"/>
    </row>
    <row r="654" spans="5:5" ht="13" x14ac:dyDescent="0.15">
      <c r="E654" s="29"/>
    </row>
    <row r="655" spans="5:5" ht="13" x14ac:dyDescent="0.15">
      <c r="E655" s="29"/>
    </row>
    <row r="656" spans="5:5" ht="13" x14ac:dyDescent="0.15">
      <c r="E656" s="29"/>
    </row>
    <row r="657" spans="5:5" ht="13" x14ac:dyDescent="0.15">
      <c r="E657" s="29"/>
    </row>
    <row r="658" spans="5:5" ht="13" x14ac:dyDescent="0.15">
      <c r="E658" s="29"/>
    </row>
    <row r="659" spans="5:5" ht="13" x14ac:dyDescent="0.15">
      <c r="E659" s="29"/>
    </row>
    <row r="660" spans="5:5" ht="13" x14ac:dyDescent="0.15">
      <c r="E660" s="29"/>
    </row>
    <row r="661" spans="5:5" ht="13" x14ac:dyDescent="0.15">
      <c r="E661" s="29"/>
    </row>
    <row r="662" spans="5:5" ht="13" x14ac:dyDescent="0.15">
      <c r="E662" s="29"/>
    </row>
    <row r="663" spans="5:5" ht="13" x14ac:dyDescent="0.15">
      <c r="E663" s="29"/>
    </row>
    <row r="664" spans="5:5" ht="13" x14ac:dyDescent="0.15">
      <c r="E664" s="29"/>
    </row>
    <row r="665" spans="5:5" ht="13" x14ac:dyDescent="0.15">
      <c r="E665" s="29"/>
    </row>
    <row r="666" spans="5:5" ht="13" x14ac:dyDescent="0.15">
      <c r="E666" s="29"/>
    </row>
    <row r="667" spans="5:5" ht="13" x14ac:dyDescent="0.15">
      <c r="E667" s="29"/>
    </row>
    <row r="668" spans="5:5" ht="13" x14ac:dyDescent="0.15">
      <c r="E668" s="29"/>
    </row>
    <row r="669" spans="5:5" ht="13" x14ac:dyDescent="0.15">
      <c r="E669" s="29"/>
    </row>
    <row r="670" spans="5:5" ht="13" x14ac:dyDescent="0.15">
      <c r="E670" s="29"/>
    </row>
    <row r="671" spans="5:5" ht="13" x14ac:dyDescent="0.15">
      <c r="E671" s="29"/>
    </row>
    <row r="672" spans="5:5" ht="13" x14ac:dyDescent="0.15">
      <c r="E672" s="29"/>
    </row>
    <row r="673" spans="5:5" ht="13" x14ac:dyDescent="0.15">
      <c r="E673" s="29"/>
    </row>
    <row r="674" spans="5:5" ht="13" x14ac:dyDescent="0.15">
      <c r="E674" s="29"/>
    </row>
    <row r="675" spans="5:5" ht="13" x14ac:dyDescent="0.15">
      <c r="E675" s="29"/>
    </row>
    <row r="676" spans="5:5" ht="13" x14ac:dyDescent="0.15">
      <c r="E676" s="29"/>
    </row>
    <row r="677" spans="5:5" ht="13" x14ac:dyDescent="0.15">
      <c r="E677" s="29"/>
    </row>
    <row r="678" spans="5:5" ht="13" x14ac:dyDescent="0.15">
      <c r="E678" s="29"/>
    </row>
    <row r="679" spans="5:5" ht="13" x14ac:dyDescent="0.15">
      <c r="E679" s="29"/>
    </row>
    <row r="680" spans="5:5" ht="13" x14ac:dyDescent="0.15">
      <c r="E680" s="29"/>
    </row>
    <row r="681" spans="5:5" ht="13" x14ac:dyDescent="0.15">
      <c r="E681" s="29"/>
    </row>
    <row r="682" spans="5:5" ht="13" x14ac:dyDescent="0.15">
      <c r="E682" s="29"/>
    </row>
    <row r="683" spans="5:5" ht="13" x14ac:dyDescent="0.15">
      <c r="E683" s="29"/>
    </row>
    <row r="684" spans="5:5" ht="13" x14ac:dyDescent="0.15">
      <c r="E684" s="29"/>
    </row>
    <row r="685" spans="5:5" ht="13" x14ac:dyDescent="0.15">
      <c r="E685" s="29"/>
    </row>
    <row r="686" spans="5:5" ht="13" x14ac:dyDescent="0.15">
      <c r="E686" s="29"/>
    </row>
    <row r="687" spans="5:5" ht="13" x14ac:dyDescent="0.15">
      <c r="E687" s="29"/>
    </row>
    <row r="688" spans="5:5" ht="13" x14ac:dyDescent="0.15">
      <c r="E688" s="29"/>
    </row>
    <row r="689" spans="5:5" ht="13" x14ac:dyDescent="0.15">
      <c r="E689" s="29"/>
    </row>
    <row r="690" spans="5:5" ht="13" x14ac:dyDescent="0.15">
      <c r="E690" s="29"/>
    </row>
    <row r="691" spans="5:5" ht="13" x14ac:dyDescent="0.15">
      <c r="E691" s="29"/>
    </row>
    <row r="692" spans="5:5" ht="13" x14ac:dyDescent="0.15">
      <c r="E692" s="29"/>
    </row>
    <row r="693" spans="5:5" ht="13" x14ac:dyDescent="0.15">
      <c r="E693" s="29"/>
    </row>
    <row r="694" spans="5:5" ht="13" x14ac:dyDescent="0.15">
      <c r="E694" s="29"/>
    </row>
    <row r="695" spans="5:5" ht="13" x14ac:dyDescent="0.15">
      <c r="E695" s="29"/>
    </row>
    <row r="696" spans="5:5" ht="13" x14ac:dyDescent="0.15">
      <c r="E696" s="29"/>
    </row>
    <row r="697" spans="5:5" ht="13" x14ac:dyDescent="0.15">
      <c r="E697" s="29"/>
    </row>
    <row r="698" spans="5:5" ht="13" x14ac:dyDescent="0.15">
      <c r="E698" s="29"/>
    </row>
    <row r="699" spans="5:5" ht="13" x14ac:dyDescent="0.15">
      <c r="E699" s="29"/>
    </row>
    <row r="700" spans="5:5" ht="13" x14ac:dyDescent="0.15">
      <c r="E700" s="29"/>
    </row>
    <row r="701" spans="5:5" ht="13" x14ac:dyDescent="0.15">
      <c r="E701" s="29"/>
    </row>
    <row r="702" spans="5:5" ht="13" x14ac:dyDescent="0.15">
      <c r="E702" s="29"/>
    </row>
    <row r="703" spans="5:5" ht="13" x14ac:dyDescent="0.15">
      <c r="E703" s="29"/>
    </row>
    <row r="704" spans="5:5" ht="13" x14ac:dyDescent="0.15">
      <c r="E704" s="29"/>
    </row>
    <row r="705" spans="5:5" ht="13" x14ac:dyDescent="0.15">
      <c r="E705" s="29"/>
    </row>
    <row r="706" spans="5:5" ht="13" x14ac:dyDescent="0.15">
      <c r="E706" s="29"/>
    </row>
    <row r="707" spans="5:5" ht="13" x14ac:dyDescent="0.15">
      <c r="E707" s="29"/>
    </row>
    <row r="708" spans="5:5" ht="13" x14ac:dyDescent="0.15">
      <c r="E708" s="29"/>
    </row>
    <row r="709" spans="5:5" ht="13" x14ac:dyDescent="0.15">
      <c r="E709" s="29"/>
    </row>
    <row r="710" spans="5:5" ht="13" x14ac:dyDescent="0.15">
      <c r="E710" s="29"/>
    </row>
    <row r="711" spans="5:5" ht="13" x14ac:dyDescent="0.15">
      <c r="E711" s="29"/>
    </row>
    <row r="712" spans="5:5" ht="13" x14ac:dyDescent="0.15">
      <c r="E712" s="29"/>
    </row>
    <row r="713" spans="5:5" ht="13" x14ac:dyDescent="0.15">
      <c r="E713" s="29"/>
    </row>
    <row r="714" spans="5:5" ht="13" x14ac:dyDescent="0.15">
      <c r="E714" s="29"/>
    </row>
    <row r="715" spans="5:5" ht="13" x14ac:dyDescent="0.15">
      <c r="E715" s="29"/>
    </row>
    <row r="716" spans="5:5" ht="13" x14ac:dyDescent="0.15">
      <c r="E716" s="29"/>
    </row>
    <row r="717" spans="5:5" ht="13" x14ac:dyDescent="0.15">
      <c r="E717" s="29"/>
    </row>
    <row r="718" spans="5:5" ht="13" x14ac:dyDescent="0.15">
      <c r="E718" s="29"/>
    </row>
    <row r="719" spans="5:5" ht="13" x14ac:dyDescent="0.15">
      <c r="E719" s="29"/>
    </row>
    <row r="720" spans="5:5" ht="13" x14ac:dyDescent="0.15">
      <c r="E720" s="29"/>
    </row>
    <row r="721" spans="5:5" ht="13" x14ac:dyDescent="0.15">
      <c r="E721" s="29"/>
    </row>
    <row r="722" spans="5:5" ht="13" x14ac:dyDescent="0.15">
      <c r="E722" s="29"/>
    </row>
    <row r="723" spans="5:5" ht="13" x14ac:dyDescent="0.15">
      <c r="E723" s="29"/>
    </row>
    <row r="724" spans="5:5" ht="13" x14ac:dyDescent="0.15">
      <c r="E724" s="29"/>
    </row>
    <row r="725" spans="5:5" ht="13" x14ac:dyDescent="0.15">
      <c r="E725" s="29"/>
    </row>
    <row r="726" spans="5:5" ht="13" x14ac:dyDescent="0.15">
      <c r="E726" s="29"/>
    </row>
    <row r="727" spans="5:5" ht="13" x14ac:dyDescent="0.15">
      <c r="E727" s="29"/>
    </row>
    <row r="728" spans="5:5" ht="13" x14ac:dyDescent="0.15">
      <c r="E728" s="29"/>
    </row>
    <row r="729" spans="5:5" ht="13" x14ac:dyDescent="0.15">
      <c r="E729" s="29"/>
    </row>
    <row r="730" spans="5:5" ht="13" x14ac:dyDescent="0.15">
      <c r="E730" s="29"/>
    </row>
    <row r="731" spans="5:5" ht="13" x14ac:dyDescent="0.15">
      <c r="E731" s="29"/>
    </row>
    <row r="732" spans="5:5" ht="13" x14ac:dyDescent="0.15">
      <c r="E732" s="29"/>
    </row>
    <row r="733" spans="5:5" ht="13" x14ac:dyDescent="0.15">
      <c r="E733" s="29"/>
    </row>
    <row r="734" spans="5:5" ht="13" x14ac:dyDescent="0.15">
      <c r="E734" s="29"/>
    </row>
    <row r="735" spans="5:5" ht="13" x14ac:dyDescent="0.15">
      <c r="E735" s="29"/>
    </row>
    <row r="736" spans="5:5" ht="13" x14ac:dyDescent="0.15">
      <c r="E736" s="29"/>
    </row>
    <row r="737" spans="5:5" ht="13" x14ac:dyDescent="0.15">
      <c r="E737" s="29"/>
    </row>
    <row r="738" spans="5:5" ht="13" x14ac:dyDescent="0.15">
      <c r="E738" s="29"/>
    </row>
    <row r="739" spans="5:5" ht="13" x14ac:dyDescent="0.15">
      <c r="E739" s="29"/>
    </row>
    <row r="740" spans="5:5" ht="13" x14ac:dyDescent="0.15">
      <c r="E740" s="29"/>
    </row>
    <row r="741" spans="5:5" ht="13" x14ac:dyDescent="0.15">
      <c r="E741" s="29"/>
    </row>
    <row r="742" spans="5:5" ht="13" x14ac:dyDescent="0.15">
      <c r="E742" s="29"/>
    </row>
    <row r="743" spans="5:5" ht="13" x14ac:dyDescent="0.15">
      <c r="E743" s="29"/>
    </row>
    <row r="744" spans="5:5" ht="13" x14ac:dyDescent="0.15">
      <c r="E744" s="29"/>
    </row>
    <row r="745" spans="5:5" ht="13" x14ac:dyDescent="0.15">
      <c r="E745" s="29"/>
    </row>
    <row r="746" spans="5:5" ht="13" x14ac:dyDescent="0.15">
      <c r="E746" s="29"/>
    </row>
    <row r="747" spans="5:5" ht="13" x14ac:dyDescent="0.15">
      <c r="E747" s="29"/>
    </row>
    <row r="748" spans="5:5" ht="13" x14ac:dyDescent="0.15">
      <c r="E748" s="29"/>
    </row>
    <row r="749" spans="5:5" ht="13" x14ac:dyDescent="0.15">
      <c r="E749" s="29"/>
    </row>
    <row r="750" spans="5:5" ht="13" x14ac:dyDescent="0.15">
      <c r="E750" s="29"/>
    </row>
    <row r="751" spans="5:5" ht="13" x14ac:dyDescent="0.15">
      <c r="E751" s="29"/>
    </row>
    <row r="752" spans="5:5" ht="13" x14ac:dyDescent="0.15">
      <c r="E752" s="29"/>
    </row>
    <row r="753" spans="5:5" ht="13" x14ac:dyDescent="0.15">
      <c r="E753" s="29"/>
    </row>
    <row r="754" spans="5:5" ht="13" x14ac:dyDescent="0.15">
      <c r="E754" s="29"/>
    </row>
    <row r="755" spans="5:5" ht="13" x14ac:dyDescent="0.15">
      <c r="E755" s="29"/>
    </row>
    <row r="756" spans="5:5" ht="13" x14ac:dyDescent="0.15">
      <c r="E756" s="29"/>
    </row>
    <row r="757" spans="5:5" ht="13" x14ac:dyDescent="0.15">
      <c r="E757" s="29"/>
    </row>
    <row r="758" spans="5:5" ht="13" x14ac:dyDescent="0.15">
      <c r="E758" s="29"/>
    </row>
    <row r="759" spans="5:5" ht="13" x14ac:dyDescent="0.15">
      <c r="E759" s="29"/>
    </row>
    <row r="760" spans="5:5" ht="13" x14ac:dyDescent="0.15">
      <c r="E760" s="29"/>
    </row>
    <row r="761" spans="5:5" ht="13" x14ac:dyDescent="0.15">
      <c r="E761" s="29"/>
    </row>
    <row r="762" spans="5:5" ht="13" x14ac:dyDescent="0.15">
      <c r="E762" s="29"/>
    </row>
    <row r="763" spans="5:5" ht="13" x14ac:dyDescent="0.15">
      <c r="E763" s="29"/>
    </row>
    <row r="764" spans="5:5" ht="13" x14ac:dyDescent="0.15">
      <c r="E764" s="29"/>
    </row>
    <row r="765" spans="5:5" ht="13" x14ac:dyDescent="0.15">
      <c r="E765" s="29"/>
    </row>
    <row r="766" spans="5:5" ht="13" x14ac:dyDescent="0.15">
      <c r="E766" s="29"/>
    </row>
    <row r="767" spans="5:5" ht="13" x14ac:dyDescent="0.15">
      <c r="E767" s="29"/>
    </row>
    <row r="768" spans="5:5" ht="13" x14ac:dyDescent="0.15">
      <c r="E768" s="29"/>
    </row>
    <row r="769" spans="5:5" ht="13" x14ac:dyDescent="0.15">
      <c r="E769" s="29"/>
    </row>
    <row r="770" spans="5:5" ht="13" x14ac:dyDescent="0.15">
      <c r="E770" s="29"/>
    </row>
    <row r="771" spans="5:5" ht="13" x14ac:dyDescent="0.15">
      <c r="E771" s="29"/>
    </row>
    <row r="772" spans="5:5" ht="13" x14ac:dyDescent="0.15">
      <c r="E772" s="29"/>
    </row>
    <row r="773" spans="5:5" ht="13" x14ac:dyDescent="0.15">
      <c r="E773" s="29"/>
    </row>
    <row r="774" spans="5:5" ht="13" x14ac:dyDescent="0.15">
      <c r="E774" s="29"/>
    </row>
    <row r="775" spans="5:5" ht="13" x14ac:dyDescent="0.15">
      <c r="E775" s="29"/>
    </row>
    <row r="776" spans="5:5" ht="13" x14ac:dyDescent="0.15">
      <c r="E776" s="29"/>
    </row>
    <row r="777" spans="5:5" ht="13" x14ac:dyDescent="0.15">
      <c r="E777" s="29"/>
    </row>
    <row r="778" spans="5:5" ht="13" x14ac:dyDescent="0.15">
      <c r="E778" s="29"/>
    </row>
    <row r="779" spans="5:5" ht="13" x14ac:dyDescent="0.15">
      <c r="E779" s="29"/>
    </row>
    <row r="780" spans="5:5" ht="13" x14ac:dyDescent="0.15">
      <c r="E780" s="29"/>
    </row>
    <row r="781" spans="5:5" ht="13" x14ac:dyDescent="0.15">
      <c r="E781" s="29"/>
    </row>
    <row r="782" spans="5:5" ht="13" x14ac:dyDescent="0.15">
      <c r="E782" s="29"/>
    </row>
    <row r="783" spans="5:5" ht="13" x14ac:dyDescent="0.15">
      <c r="E783" s="29"/>
    </row>
    <row r="784" spans="5:5" ht="13" x14ac:dyDescent="0.15">
      <c r="E784" s="29"/>
    </row>
    <row r="785" spans="5:5" ht="13" x14ac:dyDescent="0.15">
      <c r="E785" s="29"/>
    </row>
    <row r="786" spans="5:5" ht="13" x14ac:dyDescent="0.15">
      <c r="E786" s="29"/>
    </row>
    <row r="787" spans="5:5" ht="13" x14ac:dyDescent="0.15">
      <c r="E787" s="29"/>
    </row>
    <row r="788" spans="5:5" ht="13" x14ac:dyDescent="0.15">
      <c r="E788" s="29"/>
    </row>
    <row r="789" spans="5:5" ht="13" x14ac:dyDescent="0.15">
      <c r="E789" s="29"/>
    </row>
    <row r="790" spans="5:5" ht="13" x14ac:dyDescent="0.15">
      <c r="E790" s="29"/>
    </row>
    <row r="791" spans="5:5" ht="13" x14ac:dyDescent="0.15">
      <c r="E791" s="29"/>
    </row>
    <row r="792" spans="5:5" ht="13" x14ac:dyDescent="0.15">
      <c r="E792" s="29"/>
    </row>
    <row r="793" spans="5:5" ht="13" x14ac:dyDescent="0.15">
      <c r="E793" s="29"/>
    </row>
    <row r="794" spans="5:5" ht="13" x14ac:dyDescent="0.15">
      <c r="E794" s="29"/>
    </row>
    <row r="795" spans="5:5" ht="13" x14ac:dyDescent="0.15">
      <c r="E795" s="29"/>
    </row>
    <row r="796" spans="5:5" ht="13" x14ac:dyDescent="0.15">
      <c r="E796" s="29"/>
    </row>
    <row r="797" spans="5:5" ht="13" x14ac:dyDescent="0.15">
      <c r="E797" s="29"/>
    </row>
    <row r="798" spans="5:5" ht="13" x14ac:dyDescent="0.15">
      <c r="E798" s="29"/>
    </row>
    <row r="799" spans="5:5" ht="13" x14ac:dyDescent="0.15">
      <c r="E799" s="29"/>
    </row>
    <row r="800" spans="5:5" ht="13" x14ac:dyDescent="0.15">
      <c r="E800" s="29"/>
    </row>
    <row r="801" spans="5:5" ht="13" x14ac:dyDescent="0.15">
      <c r="E801" s="29"/>
    </row>
    <row r="802" spans="5:5" ht="13" x14ac:dyDescent="0.15">
      <c r="E802" s="29"/>
    </row>
    <row r="803" spans="5:5" ht="13" x14ac:dyDescent="0.15">
      <c r="E803" s="29"/>
    </row>
    <row r="804" spans="5:5" ht="13" x14ac:dyDescent="0.15">
      <c r="E804" s="29"/>
    </row>
    <row r="805" spans="5:5" ht="13" x14ac:dyDescent="0.15">
      <c r="E805" s="29"/>
    </row>
    <row r="806" spans="5:5" ht="13" x14ac:dyDescent="0.15">
      <c r="E806" s="29"/>
    </row>
    <row r="807" spans="5:5" ht="13" x14ac:dyDescent="0.15">
      <c r="E807" s="29"/>
    </row>
    <row r="808" spans="5:5" ht="13" x14ac:dyDescent="0.15">
      <c r="E808" s="29"/>
    </row>
    <row r="809" spans="5:5" ht="13" x14ac:dyDescent="0.15">
      <c r="E809" s="29"/>
    </row>
    <row r="810" spans="5:5" ht="13" x14ac:dyDescent="0.15">
      <c r="E810" s="29"/>
    </row>
    <row r="811" spans="5:5" ht="13" x14ac:dyDescent="0.15">
      <c r="E811" s="29"/>
    </row>
    <row r="812" spans="5:5" ht="13" x14ac:dyDescent="0.15">
      <c r="E812" s="29"/>
    </row>
    <row r="813" spans="5:5" ht="13" x14ac:dyDescent="0.15">
      <c r="E813" s="29"/>
    </row>
    <row r="814" spans="5:5" ht="13" x14ac:dyDescent="0.15">
      <c r="E814" s="29"/>
    </row>
    <row r="815" spans="5:5" ht="13" x14ac:dyDescent="0.15">
      <c r="E815" s="29"/>
    </row>
    <row r="816" spans="5:5" ht="13" x14ac:dyDescent="0.15">
      <c r="E816" s="29"/>
    </row>
    <row r="817" spans="5:5" ht="13" x14ac:dyDescent="0.15">
      <c r="E817" s="29"/>
    </row>
    <row r="818" spans="5:5" ht="13" x14ac:dyDescent="0.15">
      <c r="E818" s="29"/>
    </row>
    <row r="819" spans="5:5" ht="13" x14ac:dyDescent="0.15">
      <c r="E819" s="29"/>
    </row>
    <row r="820" spans="5:5" ht="13" x14ac:dyDescent="0.15">
      <c r="E820" s="29"/>
    </row>
    <row r="821" spans="5:5" ht="13" x14ac:dyDescent="0.15">
      <c r="E821" s="29"/>
    </row>
    <row r="822" spans="5:5" ht="13" x14ac:dyDescent="0.15">
      <c r="E822" s="29"/>
    </row>
    <row r="823" spans="5:5" ht="13" x14ac:dyDescent="0.15">
      <c r="E823" s="29"/>
    </row>
    <row r="824" spans="5:5" ht="13" x14ac:dyDescent="0.15">
      <c r="E824" s="29"/>
    </row>
    <row r="825" spans="5:5" ht="13" x14ac:dyDescent="0.15">
      <c r="E825" s="29"/>
    </row>
    <row r="826" spans="5:5" ht="13" x14ac:dyDescent="0.15">
      <c r="E826" s="29"/>
    </row>
    <row r="827" spans="5:5" ht="13" x14ac:dyDescent="0.15">
      <c r="E827" s="29"/>
    </row>
    <row r="828" spans="5:5" ht="13" x14ac:dyDescent="0.15">
      <c r="E828" s="29"/>
    </row>
    <row r="829" spans="5:5" ht="13" x14ac:dyDescent="0.15">
      <c r="E829" s="29"/>
    </row>
    <row r="830" spans="5:5" ht="13" x14ac:dyDescent="0.15">
      <c r="E830" s="29"/>
    </row>
    <row r="831" spans="5:5" ht="13" x14ac:dyDescent="0.15">
      <c r="E831" s="29"/>
    </row>
    <row r="832" spans="5:5" ht="13" x14ac:dyDescent="0.15">
      <c r="E832" s="29"/>
    </row>
    <row r="833" spans="5:5" ht="13" x14ac:dyDescent="0.15">
      <c r="E833" s="29"/>
    </row>
    <row r="834" spans="5:5" ht="13" x14ac:dyDescent="0.15">
      <c r="E834" s="29"/>
    </row>
    <row r="835" spans="5:5" ht="13" x14ac:dyDescent="0.15">
      <c r="E835" s="29"/>
    </row>
    <row r="836" spans="5:5" ht="13" x14ac:dyDescent="0.15">
      <c r="E836" s="29"/>
    </row>
    <row r="837" spans="5:5" ht="13" x14ac:dyDescent="0.15">
      <c r="E837" s="29"/>
    </row>
    <row r="838" spans="5:5" ht="13" x14ac:dyDescent="0.15">
      <c r="E838" s="29"/>
    </row>
    <row r="839" spans="5:5" ht="13" x14ac:dyDescent="0.15">
      <c r="E839" s="29"/>
    </row>
    <row r="840" spans="5:5" ht="13" x14ac:dyDescent="0.15">
      <c r="E840" s="29"/>
    </row>
    <row r="841" spans="5:5" ht="13" x14ac:dyDescent="0.15">
      <c r="E841" s="29"/>
    </row>
    <row r="842" spans="5:5" ht="13" x14ac:dyDescent="0.15">
      <c r="E842" s="29"/>
    </row>
    <row r="843" spans="5:5" ht="13" x14ac:dyDescent="0.15">
      <c r="E843" s="29"/>
    </row>
    <row r="844" spans="5:5" ht="13" x14ac:dyDescent="0.15">
      <c r="E844" s="29"/>
    </row>
    <row r="845" spans="5:5" ht="13" x14ac:dyDescent="0.15">
      <c r="E845" s="29"/>
    </row>
    <row r="846" spans="5:5" ht="13" x14ac:dyDescent="0.15">
      <c r="E846" s="29"/>
    </row>
    <row r="847" spans="5:5" ht="13" x14ac:dyDescent="0.15">
      <c r="E847" s="29"/>
    </row>
    <row r="848" spans="5:5" ht="13" x14ac:dyDescent="0.15">
      <c r="E848" s="29"/>
    </row>
    <row r="849" spans="5:5" ht="13" x14ac:dyDescent="0.15">
      <c r="E849" s="29"/>
    </row>
    <row r="850" spans="5:5" ht="13" x14ac:dyDescent="0.15">
      <c r="E850" s="29"/>
    </row>
    <row r="851" spans="5:5" ht="13" x14ac:dyDescent="0.15">
      <c r="E851" s="29"/>
    </row>
    <row r="852" spans="5:5" ht="13" x14ac:dyDescent="0.15">
      <c r="E852" s="29"/>
    </row>
    <row r="853" spans="5:5" ht="13" x14ac:dyDescent="0.15">
      <c r="E853" s="29"/>
    </row>
    <row r="854" spans="5:5" ht="13" x14ac:dyDescent="0.15">
      <c r="E854" s="29"/>
    </row>
    <row r="855" spans="5:5" ht="13" x14ac:dyDescent="0.15">
      <c r="E855" s="29"/>
    </row>
    <row r="856" spans="5:5" ht="13" x14ac:dyDescent="0.15">
      <c r="E856" s="29"/>
    </row>
    <row r="857" spans="5:5" ht="13" x14ac:dyDescent="0.15">
      <c r="E857" s="29"/>
    </row>
    <row r="858" spans="5:5" ht="13" x14ac:dyDescent="0.15">
      <c r="E858" s="29"/>
    </row>
    <row r="859" spans="5:5" ht="13" x14ac:dyDescent="0.15">
      <c r="E859" s="29"/>
    </row>
    <row r="860" spans="5:5" ht="13" x14ac:dyDescent="0.15">
      <c r="E860" s="29"/>
    </row>
    <row r="861" spans="5:5" ht="13" x14ac:dyDescent="0.15">
      <c r="E861" s="29"/>
    </row>
    <row r="862" spans="5:5" ht="13" x14ac:dyDescent="0.15">
      <c r="E862" s="29"/>
    </row>
    <row r="863" spans="5:5" ht="13" x14ac:dyDescent="0.15">
      <c r="E863" s="29"/>
    </row>
    <row r="864" spans="5:5" ht="13" x14ac:dyDescent="0.15">
      <c r="E864" s="29"/>
    </row>
    <row r="865" spans="5:5" ht="13" x14ac:dyDescent="0.15">
      <c r="E865" s="29"/>
    </row>
    <row r="866" spans="5:5" ht="13" x14ac:dyDescent="0.15">
      <c r="E866" s="29"/>
    </row>
    <row r="867" spans="5:5" ht="13" x14ac:dyDescent="0.15">
      <c r="E867" s="29"/>
    </row>
    <row r="868" spans="5:5" ht="13" x14ac:dyDescent="0.15">
      <c r="E868" s="29"/>
    </row>
    <row r="869" spans="5:5" ht="13" x14ac:dyDescent="0.15">
      <c r="E869" s="29"/>
    </row>
    <row r="870" spans="5:5" ht="13" x14ac:dyDescent="0.15">
      <c r="E870" s="29"/>
    </row>
    <row r="871" spans="5:5" ht="13" x14ac:dyDescent="0.15">
      <c r="E871" s="29"/>
    </row>
    <row r="872" spans="5:5" ht="13" x14ac:dyDescent="0.15">
      <c r="E872" s="29"/>
    </row>
    <row r="873" spans="5:5" ht="13" x14ac:dyDescent="0.15">
      <c r="E873" s="29"/>
    </row>
    <row r="874" spans="5:5" ht="13" x14ac:dyDescent="0.15">
      <c r="E874" s="29"/>
    </row>
    <row r="875" spans="5:5" ht="13" x14ac:dyDescent="0.15">
      <c r="E875" s="29"/>
    </row>
    <row r="876" spans="5:5" ht="13" x14ac:dyDescent="0.15">
      <c r="E876" s="29"/>
    </row>
    <row r="877" spans="5:5" ht="13" x14ac:dyDescent="0.15">
      <c r="E877" s="29"/>
    </row>
    <row r="878" spans="5:5" ht="13" x14ac:dyDescent="0.15">
      <c r="E878" s="29"/>
    </row>
    <row r="879" spans="5:5" ht="13" x14ac:dyDescent="0.15">
      <c r="E879" s="29"/>
    </row>
    <row r="880" spans="5:5" ht="13" x14ac:dyDescent="0.15">
      <c r="E880" s="29"/>
    </row>
    <row r="881" spans="5:5" ht="13" x14ac:dyDescent="0.15">
      <c r="E881" s="29"/>
    </row>
    <row r="882" spans="5:5" ht="13" x14ac:dyDescent="0.15">
      <c r="E882" s="29"/>
    </row>
    <row r="883" spans="5:5" ht="13" x14ac:dyDescent="0.15">
      <c r="E883" s="29"/>
    </row>
    <row r="884" spans="5:5" ht="13" x14ac:dyDescent="0.15">
      <c r="E884" s="29"/>
    </row>
    <row r="885" spans="5:5" ht="13" x14ac:dyDescent="0.15">
      <c r="E885" s="29"/>
    </row>
    <row r="886" spans="5:5" ht="13" x14ac:dyDescent="0.15">
      <c r="E886" s="29"/>
    </row>
    <row r="887" spans="5:5" ht="13" x14ac:dyDescent="0.15">
      <c r="E887" s="29"/>
    </row>
    <row r="888" spans="5:5" ht="13" x14ac:dyDescent="0.15">
      <c r="E888" s="29"/>
    </row>
    <row r="889" spans="5:5" ht="13" x14ac:dyDescent="0.15">
      <c r="E889" s="29"/>
    </row>
    <row r="890" spans="5:5" ht="13" x14ac:dyDescent="0.15">
      <c r="E890" s="29"/>
    </row>
    <row r="891" spans="5:5" ht="13" x14ac:dyDescent="0.15">
      <c r="E891" s="29"/>
    </row>
    <row r="892" spans="5:5" ht="13" x14ac:dyDescent="0.15">
      <c r="E892" s="29"/>
    </row>
    <row r="893" spans="5:5" ht="13" x14ac:dyDescent="0.15">
      <c r="E893" s="29"/>
    </row>
    <row r="894" spans="5:5" ht="13" x14ac:dyDescent="0.15">
      <c r="E894" s="29"/>
    </row>
    <row r="895" spans="5:5" ht="13" x14ac:dyDescent="0.15">
      <c r="E895" s="29"/>
    </row>
    <row r="896" spans="5:5" ht="13" x14ac:dyDescent="0.15">
      <c r="E896" s="29"/>
    </row>
    <row r="897" spans="5:5" ht="13" x14ac:dyDescent="0.15">
      <c r="E897" s="29"/>
    </row>
    <row r="898" spans="5:5" ht="13" x14ac:dyDescent="0.15">
      <c r="E898" s="29"/>
    </row>
    <row r="899" spans="5:5" ht="13" x14ac:dyDescent="0.15">
      <c r="E899" s="29"/>
    </row>
    <row r="900" spans="5:5" ht="13" x14ac:dyDescent="0.15">
      <c r="E900" s="29"/>
    </row>
    <row r="901" spans="5:5" ht="13" x14ac:dyDescent="0.15">
      <c r="E901" s="29"/>
    </row>
    <row r="902" spans="5:5" ht="13" x14ac:dyDescent="0.15">
      <c r="E902" s="29"/>
    </row>
    <row r="903" spans="5:5" ht="13" x14ac:dyDescent="0.15">
      <c r="E903" s="29"/>
    </row>
    <row r="904" spans="5:5" ht="13" x14ac:dyDescent="0.15">
      <c r="E904" s="29"/>
    </row>
    <row r="905" spans="5:5" ht="13" x14ac:dyDescent="0.15">
      <c r="E905" s="29"/>
    </row>
    <row r="906" spans="5:5" ht="13" x14ac:dyDescent="0.15">
      <c r="E906" s="29"/>
    </row>
    <row r="907" spans="5:5" ht="13" x14ac:dyDescent="0.15">
      <c r="E907" s="29"/>
    </row>
    <row r="908" spans="5:5" ht="13" x14ac:dyDescent="0.15">
      <c r="E908" s="29"/>
    </row>
    <row r="909" spans="5:5" ht="13" x14ac:dyDescent="0.15">
      <c r="E909" s="29"/>
    </row>
    <row r="910" spans="5:5" ht="13" x14ac:dyDescent="0.15">
      <c r="E910" s="29"/>
    </row>
    <row r="911" spans="5:5" ht="13" x14ac:dyDescent="0.15">
      <c r="E911" s="29"/>
    </row>
    <row r="912" spans="5:5" ht="13" x14ac:dyDescent="0.15">
      <c r="E912" s="29"/>
    </row>
    <row r="913" spans="5:5" ht="13" x14ac:dyDescent="0.15">
      <c r="E913" s="29"/>
    </row>
    <row r="914" spans="5:5" ht="13" x14ac:dyDescent="0.15">
      <c r="E914" s="29"/>
    </row>
    <row r="915" spans="5:5" ht="13" x14ac:dyDescent="0.15">
      <c r="E915" s="29"/>
    </row>
    <row r="916" spans="5:5" ht="13" x14ac:dyDescent="0.15">
      <c r="E916" s="29"/>
    </row>
    <row r="917" spans="5:5" ht="13" x14ac:dyDescent="0.15">
      <c r="E917" s="29"/>
    </row>
    <row r="918" spans="5:5" ht="13" x14ac:dyDescent="0.15">
      <c r="E918" s="29"/>
    </row>
    <row r="919" spans="5:5" ht="13" x14ac:dyDescent="0.15">
      <c r="E919" s="29"/>
    </row>
    <row r="920" spans="5:5" ht="13" x14ac:dyDescent="0.15">
      <c r="E920" s="29"/>
    </row>
    <row r="921" spans="5:5" ht="13" x14ac:dyDescent="0.15">
      <c r="E921" s="29"/>
    </row>
    <row r="922" spans="5:5" ht="13" x14ac:dyDescent="0.15">
      <c r="E922" s="29"/>
    </row>
    <row r="923" spans="5:5" ht="13" x14ac:dyDescent="0.15">
      <c r="E923" s="29"/>
    </row>
    <row r="924" spans="5:5" ht="13" x14ac:dyDescent="0.15">
      <c r="E924" s="29"/>
    </row>
    <row r="925" spans="5:5" ht="13" x14ac:dyDescent="0.15">
      <c r="E925" s="29"/>
    </row>
    <row r="926" spans="5:5" ht="13" x14ac:dyDescent="0.15">
      <c r="E926" s="29"/>
    </row>
    <row r="927" spans="5:5" ht="13" x14ac:dyDescent="0.15">
      <c r="E927" s="29"/>
    </row>
    <row r="928" spans="5:5" ht="13" x14ac:dyDescent="0.15">
      <c r="E928" s="29"/>
    </row>
    <row r="929" spans="5:5" ht="13" x14ac:dyDescent="0.15">
      <c r="E929" s="29"/>
    </row>
    <row r="930" spans="5:5" ht="13" x14ac:dyDescent="0.15">
      <c r="E930" s="29"/>
    </row>
    <row r="931" spans="5:5" ht="13" x14ac:dyDescent="0.15">
      <c r="E931" s="29"/>
    </row>
    <row r="932" spans="5:5" ht="13" x14ac:dyDescent="0.15">
      <c r="E932" s="29"/>
    </row>
    <row r="933" spans="5:5" ht="13" x14ac:dyDescent="0.15">
      <c r="E933" s="29"/>
    </row>
    <row r="934" spans="5:5" ht="13" x14ac:dyDescent="0.15">
      <c r="E934" s="29"/>
    </row>
    <row r="935" spans="5:5" ht="13" x14ac:dyDescent="0.15">
      <c r="E935" s="29"/>
    </row>
    <row r="936" spans="5:5" ht="13" x14ac:dyDescent="0.15">
      <c r="E936" s="29"/>
    </row>
    <row r="937" spans="5:5" ht="13" x14ac:dyDescent="0.15">
      <c r="E937" s="29"/>
    </row>
    <row r="938" spans="5:5" ht="13" x14ac:dyDescent="0.15">
      <c r="E938" s="29"/>
    </row>
    <row r="939" spans="5:5" ht="13" x14ac:dyDescent="0.15">
      <c r="E939" s="29"/>
    </row>
    <row r="940" spans="5:5" ht="13" x14ac:dyDescent="0.15">
      <c r="E940" s="29"/>
    </row>
    <row r="941" spans="5:5" ht="13" x14ac:dyDescent="0.15">
      <c r="E941" s="29"/>
    </row>
    <row r="942" spans="5:5" ht="13" x14ac:dyDescent="0.15">
      <c r="E942" s="29"/>
    </row>
    <row r="943" spans="5:5" ht="13" x14ac:dyDescent="0.15">
      <c r="E943" s="29"/>
    </row>
    <row r="944" spans="5:5" ht="13" x14ac:dyDescent="0.15">
      <c r="E944" s="29"/>
    </row>
    <row r="945" spans="5:5" ht="13" x14ac:dyDescent="0.15">
      <c r="E945" s="29"/>
    </row>
    <row r="946" spans="5:5" ht="13" x14ac:dyDescent="0.15">
      <c r="E946" s="29"/>
    </row>
    <row r="947" spans="5:5" ht="13" x14ac:dyDescent="0.15">
      <c r="E947" s="29"/>
    </row>
    <row r="948" spans="5:5" ht="13" x14ac:dyDescent="0.15">
      <c r="E948" s="29"/>
    </row>
    <row r="949" spans="5:5" ht="13" x14ac:dyDescent="0.15">
      <c r="E949" s="29"/>
    </row>
    <row r="950" spans="5:5" ht="13" x14ac:dyDescent="0.15">
      <c r="E950" s="29"/>
    </row>
    <row r="951" spans="5:5" ht="13" x14ac:dyDescent="0.15">
      <c r="E951" s="29"/>
    </row>
    <row r="952" spans="5:5" ht="13" x14ac:dyDescent="0.15">
      <c r="E952" s="29"/>
    </row>
    <row r="953" spans="5:5" ht="13" x14ac:dyDescent="0.15">
      <c r="E953" s="29"/>
    </row>
    <row r="954" spans="5:5" ht="13" x14ac:dyDescent="0.15">
      <c r="E954" s="29"/>
    </row>
    <row r="955" spans="5:5" ht="13" x14ac:dyDescent="0.15">
      <c r="E955" s="29"/>
    </row>
    <row r="956" spans="5:5" ht="13" x14ac:dyDescent="0.15">
      <c r="E956" s="29"/>
    </row>
    <row r="957" spans="5:5" ht="13" x14ac:dyDescent="0.15">
      <c r="E957" s="29"/>
    </row>
    <row r="958" spans="5:5" ht="13" x14ac:dyDescent="0.15">
      <c r="E958" s="29"/>
    </row>
    <row r="959" spans="5:5" ht="13" x14ac:dyDescent="0.15">
      <c r="E959" s="29"/>
    </row>
    <row r="960" spans="5:5" ht="13" x14ac:dyDescent="0.15">
      <c r="E960" s="29"/>
    </row>
    <row r="961" spans="5:5" ht="13" x14ac:dyDescent="0.15">
      <c r="E961" s="29"/>
    </row>
    <row r="962" spans="5:5" ht="13" x14ac:dyDescent="0.15">
      <c r="E962" s="29"/>
    </row>
    <row r="963" spans="5:5" ht="13" x14ac:dyDescent="0.15">
      <c r="E963" s="29"/>
    </row>
    <row r="964" spans="5:5" ht="13" x14ac:dyDescent="0.15">
      <c r="E964" s="29"/>
    </row>
    <row r="965" spans="5:5" ht="13" x14ac:dyDescent="0.15">
      <c r="E965" s="29"/>
    </row>
    <row r="966" spans="5:5" ht="13" x14ac:dyDescent="0.15">
      <c r="E966" s="29"/>
    </row>
    <row r="967" spans="5:5" ht="13" x14ac:dyDescent="0.15">
      <c r="E967" s="29"/>
    </row>
    <row r="968" spans="5:5" ht="13" x14ac:dyDescent="0.15">
      <c r="E968" s="29"/>
    </row>
    <row r="969" spans="5:5" ht="13" x14ac:dyDescent="0.15">
      <c r="E969" s="29"/>
    </row>
    <row r="970" spans="5:5" ht="13" x14ac:dyDescent="0.15">
      <c r="E970" s="29"/>
    </row>
    <row r="971" spans="5:5" ht="13" x14ac:dyDescent="0.15">
      <c r="E971" s="29"/>
    </row>
    <row r="972" spans="5:5" ht="13" x14ac:dyDescent="0.15">
      <c r="E972" s="29"/>
    </row>
    <row r="973" spans="5:5" ht="13" x14ac:dyDescent="0.15">
      <c r="E973" s="29"/>
    </row>
    <row r="974" spans="5:5" ht="13" x14ac:dyDescent="0.15">
      <c r="E974" s="29"/>
    </row>
    <row r="975" spans="5:5" ht="13" x14ac:dyDescent="0.15">
      <c r="E975" s="29"/>
    </row>
    <row r="976" spans="5:5" ht="13" x14ac:dyDescent="0.15">
      <c r="E976" s="29"/>
    </row>
    <row r="977" spans="5:5" ht="13" x14ac:dyDescent="0.15">
      <c r="E977" s="29"/>
    </row>
    <row r="978" spans="5:5" ht="13" x14ac:dyDescent="0.15">
      <c r="E978" s="29"/>
    </row>
    <row r="979" spans="5:5" ht="13" x14ac:dyDescent="0.15">
      <c r="E979" s="29"/>
    </row>
    <row r="980" spans="5:5" ht="13" x14ac:dyDescent="0.15">
      <c r="E980" s="29"/>
    </row>
    <row r="981" spans="5:5" ht="13" x14ac:dyDescent="0.15">
      <c r="E981" s="29"/>
    </row>
    <row r="982" spans="5:5" ht="13" x14ac:dyDescent="0.15">
      <c r="E982" s="29"/>
    </row>
    <row r="983" spans="5:5" ht="13" x14ac:dyDescent="0.15">
      <c r="E983" s="29"/>
    </row>
    <row r="984" spans="5:5" ht="13" x14ac:dyDescent="0.15">
      <c r="E984" s="29"/>
    </row>
    <row r="985" spans="5:5" ht="13" x14ac:dyDescent="0.15">
      <c r="E985" s="29"/>
    </row>
    <row r="986" spans="5:5" ht="13" x14ac:dyDescent="0.15">
      <c r="E986" s="29"/>
    </row>
    <row r="987" spans="5:5" ht="13" x14ac:dyDescent="0.15">
      <c r="E987" s="29"/>
    </row>
    <row r="988" spans="5:5" ht="13" x14ac:dyDescent="0.15">
      <c r="E988" s="29"/>
    </row>
    <row r="989" spans="5:5" ht="13" x14ac:dyDescent="0.15">
      <c r="E989" s="29"/>
    </row>
    <row r="990" spans="5:5" ht="13" x14ac:dyDescent="0.15">
      <c r="E990" s="29"/>
    </row>
    <row r="991" spans="5:5" ht="13" x14ac:dyDescent="0.15">
      <c r="E991" s="29"/>
    </row>
    <row r="992" spans="5:5" ht="13" x14ac:dyDescent="0.15">
      <c r="E992" s="29"/>
    </row>
    <row r="993" spans="5:5" ht="13" x14ac:dyDescent="0.15">
      <c r="E993" s="29"/>
    </row>
    <row r="994" spans="5:5" ht="13" x14ac:dyDescent="0.15">
      <c r="E994" s="29"/>
    </row>
    <row r="995" spans="5:5" ht="13" x14ac:dyDescent="0.15">
      <c r="E995" s="29"/>
    </row>
    <row r="996" spans="5:5" ht="13" x14ac:dyDescent="0.15">
      <c r="E996" s="29"/>
    </row>
    <row r="997" spans="5:5" ht="13" x14ac:dyDescent="0.15">
      <c r="E997" s="29"/>
    </row>
    <row r="998" spans="5:5" ht="13" x14ac:dyDescent="0.15">
      <c r="E998" s="29"/>
    </row>
    <row r="999" spans="5:5" ht="13" x14ac:dyDescent="0.15">
      <c r="E999" s="29"/>
    </row>
    <row r="1000" spans="5:5" ht="13" x14ac:dyDescent="0.15">
      <c r="E1000" s="29"/>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workbookViewId="0">
      <selection activeCell="C18" sqref="C18"/>
    </sheetView>
  </sheetViews>
  <sheetFormatPr baseColWidth="10" defaultRowHeight="13" x14ac:dyDescent="0.15"/>
  <cols>
    <col min="1" max="1" width="14.5" customWidth="1"/>
    <col min="2" max="2" width="28.1640625" customWidth="1"/>
    <col min="3" max="3" width="41.33203125" customWidth="1"/>
  </cols>
  <sheetData>
    <row r="1" spans="1:3" x14ac:dyDescent="0.15">
      <c r="A1" t="s">
        <v>238</v>
      </c>
      <c r="B1" t="s">
        <v>239</v>
      </c>
      <c r="C1" t="s">
        <v>240</v>
      </c>
    </row>
    <row r="2" spans="1:3" ht="14" x14ac:dyDescent="0.15">
      <c r="A2">
        <v>1</v>
      </c>
      <c r="B2" s="40" t="s">
        <v>241</v>
      </c>
      <c r="C2" s="40" t="s">
        <v>242</v>
      </c>
    </row>
    <row r="3" spans="1:3" ht="14" x14ac:dyDescent="0.15">
      <c r="A3">
        <f>$A2+1</f>
        <v>2</v>
      </c>
      <c r="B3" s="40" t="s">
        <v>243</v>
      </c>
      <c r="C3" s="40" t="s">
        <v>256</v>
      </c>
    </row>
    <row r="4" spans="1:3" ht="14" x14ac:dyDescent="0.15">
      <c r="A4">
        <f t="shared" ref="A4:A15" si="0">$A3+1</f>
        <v>3</v>
      </c>
      <c r="B4" s="40" t="s">
        <v>244</v>
      </c>
      <c r="C4" s="40" t="s">
        <v>257</v>
      </c>
    </row>
    <row r="5" spans="1:3" ht="14" x14ac:dyDescent="0.15">
      <c r="A5">
        <f t="shared" si="0"/>
        <v>4</v>
      </c>
      <c r="B5" s="40" t="s">
        <v>245</v>
      </c>
      <c r="C5" s="40" t="s">
        <v>258</v>
      </c>
    </row>
    <row r="6" spans="1:3" ht="14" x14ac:dyDescent="0.15">
      <c r="A6">
        <f t="shared" si="0"/>
        <v>5</v>
      </c>
      <c r="B6" s="40" t="s">
        <v>246</v>
      </c>
      <c r="C6" s="40" t="s">
        <v>259</v>
      </c>
    </row>
    <row r="7" spans="1:3" ht="14" x14ac:dyDescent="0.15">
      <c r="A7">
        <f t="shared" si="0"/>
        <v>6</v>
      </c>
      <c r="B7" s="40" t="s">
        <v>247</v>
      </c>
      <c r="C7" s="40" t="s">
        <v>260</v>
      </c>
    </row>
    <row r="8" spans="1:3" ht="14" x14ac:dyDescent="0.15">
      <c r="A8">
        <f t="shared" si="0"/>
        <v>7</v>
      </c>
      <c r="B8" s="40" t="s">
        <v>248</v>
      </c>
      <c r="C8" s="40" t="s">
        <v>261</v>
      </c>
    </row>
    <row r="9" spans="1:3" ht="14" x14ac:dyDescent="0.15">
      <c r="A9">
        <f t="shared" si="0"/>
        <v>8</v>
      </c>
      <c r="B9" s="40" t="s">
        <v>249</v>
      </c>
      <c r="C9" s="40" t="s">
        <v>262</v>
      </c>
    </row>
    <row r="10" spans="1:3" ht="14" x14ac:dyDescent="0.15">
      <c r="A10">
        <f t="shared" si="0"/>
        <v>9</v>
      </c>
      <c r="B10" s="40" t="s">
        <v>250</v>
      </c>
      <c r="C10" s="40" t="s">
        <v>263</v>
      </c>
    </row>
    <row r="11" spans="1:3" ht="14" x14ac:dyDescent="0.15">
      <c r="A11">
        <f t="shared" si="0"/>
        <v>10</v>
      </c>
      <c r="B11" s="40" t="s">
        <v>251</v>
      </c>
      <c r="C11" s="40" t="s">
        <v>264</v>
      </c>
    </row>
    <row r="12" spans="1:3" ht="14" x14ac:dyDescent="0.15">
      <c r="A12">
        <f t="shared" si="0"/>
        <v>11</v>
      </c>
      <c r="B12" s="40" t="s">
        <v>252</v>
      </c>
      <c r="C12" s="40" t="s">
        <v>265</v>
      </c>
    </row>
    <row r="13" spans="1:3" ht="14" x14ac:dyDescent="0.15">
      <c r="A13">
        <f t="shared" si="0"/>
        <v>12</v>
      </c>
      <c r="B13" s="40" t="s">
        <v>253</v>
      </c>
      <c r="C13" s="40" t="s">
        <v>266</v>
      </c>
    </row>
    <row r="14" spans="1:3" ht="14" x14ac:dyDescent="0.15">
      <c r="A14">
        <f t="shared" si="0"/>
        <v>13</v>
      </c>
      <c r="B14" s="40" t="s">
        <v>254</v>
      </c>
      <c r="C14" s="40" t="s">
        <v>267</v>
      </c>
    </row>
    <row r="15" spans="1:3" ht="14" x14ac:dyDescent="0.15">
      <c r="A15">
        <f t="shared" si="0"/>
        <v>14</v>
      </c>
      <c r="B15" s="40" t="s">
        <v>255</v>
      </c>
      <c r="C15" s="40" t="s">
        <v>268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
  <sheetViews>
    <sheetView workbookViewId="0"/>
  </sheetViews>
  <sheetFormatPr baseColWidth="10" defaultColWidth="14.5" defaultRowHeight="15.75" customHeight="1" x14ac:dyDescent="0.15"/>
  <sheetData>
    <row r="1" spans="1:1" ht="15.75" customHeight="1" x14ac:dyDescent="0.15">
      <c r="A1" t="str">
        <f ca="1">IFERROR(__xludf.DUMMYFUNCTION("JOIN("",
"",filter(Productos!A:A,Productos!A:A))"),"1001,
1002,
1003,
1004,
1005,
1006,
1007,
1008,
1009,
1010,
1011,
1012,
1013,
1014,
1015,
1016,
1101,
1105,
1106,
1107,
1108,
1109,
1110,
1111,
1112,
1114,
1115,
1116,
1201,
1207,
1209,
1210,
1211,
1215,
1216,
1301,
1307,
1309,
1310,
1407,
10001,
10002,
1"&amp;"0003,
10004,
10005,
10006,
10007,
10008,
10009,
10010,
10011,
10012,
10013,
10014,
10015,
10016,
10017,
10018,
10019,
10020,
10021,
10022,
10023,
10024,
10025,
20001,
20002,
20003,
20004,
20005,
30001,
30002,
30003,
30004,
30005,
30006,
30007,
30008")</f>
        <v>1001,_x000D_1002,_x000D_1003,_x000D_1004,_x000D_1005,_x000D_1006,_x000D_1007,_x000D_1008,_x000D_1009,_x000D_1010,_x000D_1011,_x000D_1012,_x000D_1013,_x000D_1014,_x000D_1015,_x000D_1016,_x000D_1101,_x000D_1105,_x000D_1106,_x000D_1107,_x000D_1108,_x000D_1109,_x000D_1110,_x000D_1111,_x000D_1112,_x000D_1114,_x000D_1115,_x000D_1116,_x000D_1201,_x000D_1207,_x000D_1209,_x000D_1210,_x000D_1211,_x000D_1215,_x000D_1216,_x000D_1301,_x000D_1307,_x000D_1309,_x000D_1310,_x000D_1407,_x000D_10001,_x000D_10002,_x000D_10003,_x000D_10004,_x000D_10005,_x000D_10006,_x000D_10007,_x000D_10008,_x000D_10009,_x000D_10010,_x000D_10011,_x000D_10012,_x000D_10013,_x000D_10014,_x000D_10015,_x000D_10016,_x000D_10017,_x000D_10018,_x000D_10019,_x000D_10020,_x000D_10021,_x000D_10022,_x000D_10023,_x000D_10024,_x000D_10025,_x000D_20001,_x000D_20002,_x000D_20003,_x000D_20004,_x000D_20005,_x000D_30001,_x000D_30002,_x000D_30003,_x000D_30004,_x000D_30005,_x000D_30006,_x000D_30007,_x000D_30008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K1017"/>
  <sheetViews>
    <sheetView workbookViewId="0"/>
  </sheetViews>
  <sheetFormatPr baseColWidth="10" defaultColWidth="14.5" defaultRowHeight="15.75" customHeight="1" x14ac:dyDescent="0.15"/>
  <sheetData>
    <row r="1" spans="1:11" ht="15.75" customHeight="1" x14ac:dyDescent="0.15">
      <c r="A1" s="23"/>
      <c r="B1" s="23" t="s">
        <v>195</v>
      </c>
    </row>
    <row r="2" spans="1:11" ht="15.75" customHeight="1" x14ac:dyDescent="0.15">
      <c r="A2" s="23"/>
      <c r="B2" s="23" t="s">
        <v>196</v>
      </c>
    </row>
    <row r="4" spans="1:11" ht="15.75" customHeight="1" x14ac:dyDescent="0.15">
      <c r="A4" s="23"/>
      <c r="B4" s="23" t="s">
        <v>197</v>
      </c>
      <c r="C4" s="23"/>
      <c r="D4" s="23">
        <v>1</v>
      </c>
    </row>
    <row r="5" spans="1:11" ht="15.75" customHeight="1" x14ac:dyDescent="0.15">
      <c r="A5" s="23" t="s">
        <v>198</v>
      </c>
      <c r="B5" s="23" t="s">
        <v>5</v>
      </c>
      <c r="C5" s="23" t="s">
        <v>199</v>
      </c>
      <c r="D5" s="23" t="s">
        <v>200</v>
      </c>
      <c r="E5" s="23" t="s">
        <v>201</v>
      </c>
      <c r="F5" s="23" t="s">
        <v>202</v>
      </c>
      <c r="G5" s="23" t="s">
        <v>203</v>
      </c>
      <c r="H5" s="23" t="s">
        <v>204</v>
      </c>
      <c r="I5" s="23" t="s">
        <v>205</v>
      </c>
      <c r="J5" s="23"/>
      <c r="K5" s="23" t="s">
        <v>206</v>
      </c>
    </row>
    <row r="6" spans="1:11" ht="15.75" customHeight="1" x14ac:dyDescent="0.15">
      <c r="A6" s="23"/>
      <c r="G6" s="30"/>
    </row>
    <row r="7" spans="1:11" ht="15.75" customHeight="1" x14ac:dyDescent="0.15">
      <c r="A7" s="31" t="s">
        <v>207</v>
      </c>
      <c r="B7" s="32" t="s">
        <v>208</v>
      </c>
      <c r="G7" s="30"/>
    </row>
    <row r="8" spans="1:11" ht="15.75" customHeight="1" x14ac:dyDescent="0.15">
      <c r="A8" s="23">
        <v>1</v>
      </c>
      <c r="B8">
        <f ca="1">IFERROR(__xludf.DUMMYFUNCTION("filter(Productos!$A$2:$A1017,INDIRECT(B7))"),1001)</f>
        <v>1001</v>
      </c>
      <c r="C8" s="33">
        <f ca="1">IFERROR(__xludf.DUMMYFUNCTION("filter(Productos!$D$2:$D1017,INDIRECT(B7))"),3000)</f>
        <v>3000</v>
      </c>
      <c r="D8">
        <f ca="1">IFERROR(__xludf.DUMMYFUNCTION("filter(Productos!$K$2:$L1017,INDIRECT(B7))"),10)</f>
        <v>10</v>
      </c>
      <c r="E8">
        <f ca="1">IFERROR(__xludf.DUMMYFUNCTION("""COMPUTED_VALUE"""),240)</f>
        <v>240</v>
      </c>
      <c r="F8" t="str">
        <f ca="1">IFERROR(__xludf.DUMMYFUNCTION("filter(Formulas!$C:$C,Formulas!$A:$A=B8)"),"""formula"":null")</f>
        <v>"formula":null</v>
      </c>
      <c r="G8" s="30">
        <f ca="1">IFERROR(__xludf.DUMMYFUNCTION("filter(Productos!$H$2:$H1017,INDIRECT(B7))"),720)</f>
        <v>720</v>
      </c>
      <c r="H8" s="30" t="str">
        <f ca="1">IFERROR(__xludf.DUMMYFUNCTION("IF(D8,filter(Productos!AC:AC,Productos!A:A=B8),)"),"fabrica")</f>
        <v>fabrica</v>
      </c>
      <c r="I8" s="30" t="str">
        <f ca="1">IFERROR(__xludf.DUMMYFUNCTION("filter(Productos!$E$2:$E1017,INDIRECT(B7))"),"")</f>
        <v/>
      </c>
      <c r="K8" t="e">
        <f t="shared" ref="K8:K1016" ca="1" si="0">IF(D8,"{""sku"":"""&amp;B8&amp;""", ""costo"":"&amp;C8&amp;", ""grupo"":"""&amp;A8&amp;""", ""lote"":"&amp;D8&amp;", ""tiempo"":"&amp;E8&amp;", "&amp;F8&amp;", ""vencimiento"":"&amp;G8&amp;IF(I8,", ""precio"":"&amp;I8,)&amp;", ""tipo"":"""&amp;H8&amp;"""},",)</f>
        <v>#VALUE!</v>
      </c>
    </row>
    <row r="9" spans="1:11" ht="15.75" customHeight="1" x14ac:dyDescent="0.15">
      <c r="A9" s="23">
        <v>1</v>
      </c>
      <c r="B9">
        <f ca="1">IFERROR(__xludf.DUMMYFUNCTION("""COMPUTED_VALUE"""),1002)</f>
        <v>1002</v>
      </c>
      <c r="C9" s="33">
        <f ca="1">IFERROR(__xludf.DUMMYFUNCTION("""COMPUTED_VALUE"""),4590)</f>
        <v>4590</v>
      </c>
      <c r="D9">
        <f ca="1">IFERROR(__xludf.DUMMYFUNCTION("""COMPUTED_VALUE"""),10)</f>
        <v>10</v>
      </c>
      <c r="E9">
        <f ca="1">IFERROR(__xludf.DUMMYFUNCTION("""COMPUTED_VALUE"""),300)</f>
        <v>300</v>
      </c>
      <c r="F9" t="str">
        <f ca="1">IFERROR(__xludf.DUMMYFUNCTION("filter(Formulas!C:C,Formulas!A:A=B9)"),"""formula"":null")</f>
        <v>"formula":null</v>
      </c>
      <c r="G9" s="30">
        <f ca="1">IFERROR(__xludf.DUMMYFUNCTION("""COMPUTED_VALUE"""),720)</f>
        <v>720</v>
      </c>
      <c r="H9" s="30" t="str">
        <f ca="1">IFERROR(__xludf.DUMMYFUNCTION("IF(D9,filter(Productos!AC:AC,Productos!A:A=B9),)"),"fabrica")</f>
        <v>fabrica</v>
      </c>
      <c r="I9" s="33" t="str">
        <f ca="1">IFERROR(__xludf.DUMMYFUNCTION("""COMPUTED_VALUE"""),"")</f>
        <v/>
      </c>
      <c r="K9" t="e">
        <f t="shared" ca="1" si="0"/>
        <v>#VALUE!</v>
      </c>
    </row>
    <row r="10" spans="1:11" ht="15.75" customHeight="1" x14ac:dyDescent="0.15">
      <c r="A10" s="23">
        <v>1</v>
      </c>
      <c r="B10">
        <f ca="1">IFERROR(__xludf.DUMMYFUNCTION("""COMPUTED_VALUE"""),1005)</f>
        <v>1005</v>
      </c>
      <c r="C10" s="33">
        <f ca="1">IFERROR(__xludf.DUMMYFUNCTION("""COMPUTED_VALUE"""),9990)</f>
        <v>9990</v>
      </c>
      <c r="D10">
        <f ca="1">IFERROR(__xludf.DUMMYFUNCTION("""COMPUTED_VALUE"""),5)</f>
        <v>5</v>
      </c>
      <c r="E10">
        <f ca="1">IFERROR(__xludf.DUMMYFUNCTION("""COMPUTED_VALUE"""),260)</f>
        <v>260</v>
      </c>
      <c r="F10" t="str">
        <f ca="1">IFERROR(__xludf.DUMMYFUNCTION("filter(Formulas!C:C,Formulas!A:A=B10)"),"""formula"":null")</f>
        <v>"formula":null</v>
      </c>
      <c r="G10" s="30">
        <f ca="1">IFERROR(__xludf.DUMMYFUNCTION("""COMPUTED_VALUE"""),24)</f>
        <v>24</v>
      </c>
      <c r="H10" s="30" t="str">
        <f ca="1">IFERROR(__xludf.DUMMYFUNCTION("IF(D10,filter(Productos!AC:AC,Productos!A:A=B10),)"),"fabrica")</f>
        <v>fabrica</v>
      </c>
      <c r="I10" s="33" t="str">
        <f ca="1">IFERROR(__xludf.DUMMYFUNCTION("""COMPUTED_VALUE"""),"")</f>
        <v/>
      </c>
      <c r="K10" t="e">
        <f t="shared" ca="1" si="0"/>
        <v>#VALUE!</v>
      </c>
    </row>
    <row r="11" spans="1:11" ht="15.75" customHeight="1" x14ac:dyDescent="0.15">
      <c r="A11" s="23">
        <v>1</v>
      </c>
      <c r="B11">
        <f ca="1">IFERROR(__xludf.DUMMYFUNCTION("""COMPUTED_VALUE"""),1008)</f>
        <v>1008</v>
      </c>
      <c r="C11" s="33">
        <f ca="1">IFERROR(__xludf.DUMMYFUNCTION("""COMPUTED_VALUE"""),21990)</f>
        <v>21990</v>
      </c>
      <c r="D11">
        <f ca="1">IFERROR(__xludf.DUMMYFUNCTION("""COMPUTED_VALUE"""),10)</f>
        <v>10</v>
      </c>
      <c r="E11">
        <f ca="1">IFERROR(__xludf.DUMMYFUNCTION("""COMPUTED_VALUE"""),220)</f>
        <v>220</v>
      </c>
      <c r="F11" t="str">
        <f ca="1">IFERROR(__xludf.DUMMYFUNCTION("filter(Formulas!C:C,Formulas!A:A=B11)"),"""formula"":null")</f>
        <v>"formula":null</v>
      </c>
      <c r="G11" s="30">
        <f ca="1">IFERROR(__xludf.DUMMYFUNCTION("""COMPUTED_VALUE"""),48)</f>
        <v>48</v>
      </c>
      <c r="H11" s="30" t="str">
        <f ca="1">IFERROR(__xludf.DUMMYFUNCTION("IF(D11,filter(Productos!AC:AC,Productos!A:A=B11),)"),"fabrica")</f>
        <v>fabrica</v>
      </c>
      <c r="I11" s="33" t="str">
        <f ca="1">IFERROR(__xludf.DUMMYFUNCTION("""COMPUTED_VALUE"""),"")</f>
        <v/>
      </c>
      <c r="K11" t="e">
        <f t="shared" ca="1" si="0"/>
        <v>#VALUE!</v>
      </c>
    </row>
    <row r="12" spans="1:11" ht="15.75" customHeight="1" x14ac:dyDescent="0.15">
      <c r="A12" s="23">
        <v>1</v>
      </c>
      <c r="B12">
        <f ca="1">IFERROR(__xludf.DUMMYFUNCTION("""COMPUTED_VALUE"""),1009)</f>
        <v>1009</v>
      </c>
      <c r="C12" s="33">
        <f ca="1">IFERROR(__xludf.DUMMYFUNCTION("""COMPUTED_VALUE"""),14370)</f>
        <v>14370</v>
      </c>
      <c r="D12">
        <f ca="1">IFERROR(__xludf.DUMMYFUNCTION("""COMPUTED_VALUE"""),3)</f>
        <v>3</v>
      </c>
      <c r="E12">
        <f ca="1">IFERROR(__xludf.DUMMYFUNCTION("""COMPUTED_VALUE"""),400)</f>
        <v>400</v>
      </c>
      <c r="F12" t="str">
        <f ca="1">IFERROR(__xludf.DUMMYFUNCTION("filter(Formulas!C:C,Formulas!A:A=B12)"),"""formula"":null")</f>
        <v>"formula":null</v>
      </c>
      <c r="G12" s="30">
        <f ca="1">IFERROR(__xludf.DUMMYFUNCTION("""COMPUTED_VALUE"""),15)</f>
        <v>15</v>
      </c>
      <c r="H12" s="30" t="str">
        <f ca="1">IFERROR(__xludf.DUMMYFUNCTION("IF(D12,filter(Productos!AC:AC,Productos!A:A=B12),)"),"fabrica")</f>
        <v>fabrica</v>
      </c>
      <c r="I12" s="33" t="str">
        <f ca="1">IFERROR(__xludf.DUMMYFUNCTION("""COMPUTED_VALUE"""),"")</f>
        <v/>
      </c>
      <c r="K12" t="e">
        <f t="shared" ca="1" si="0"/>
        <v>#VALUE!</v>
      </c>
    </row>
    <row r="13" spans="1:11" ht="15.75" customHeight="1" x14ac:dyDescent="0.15">
      <c r="A13" s="23">
        <v>1</v>
      </c>
      <c r="B13">
        <f ca="1">IFERROR(__xludf.DUMMYFUNCTION("""COMPUTED_VALUE"""),1010)</f>
        <v>1010</v>
      </c>
      <c r="C13" s="33">
        <f ca="1">IFERROR(__xludf.DUMMYFUNCTION("""COMPUTED_VALUE"""),2990)</f>
        <v>2990</v>
      </c>
      <c r="D13">
        <f ca="1">IFERROR(__xludf.DUMMYFUNCTION("""COMPUTED_VALUE"""),5)</f>
        <v>5</v>
      </c>
      <c r="E13">
        <f ca="1">IFERROR(__xludf.DUMMYFUNCTION("""COMPUTED_VALUE"""),480)</f>
        <v>480</v>
      </c>
      <c r="F13" t="str">
        <f ca="1">IFERROR(__xludf.DUMMYFUNCTION("filter(Formulas!C:C,Formulas!A:A=B13)"),"""formula"":null")</f>
        <v>"formula":null</v>
      </c>
      <c r="G13" s="30">
        <f ca="1">IFERROR(__xludf.DUMMYFUNCTION("""COMPUTED_VALUE"""),30)</f>
        <v>30</v>
      </c>
      <c r="H13" s="30" t="str">
        <f ca="1">IFERROR(__xludf.DUMMYFUNCTION("IF(D13,filter(Productos!AC:AC,Productos!A:A=B13),)"),"fabrica")</f>
        <v>fabrica</v>
      </c>
      <c r="I13" s="33" t="str">
        <f ca="1">IFERROR(__xludf.DUMMYFUNCTION("""COMPUTED_VALUE"""),"")</f>
        <v/>
      </c>
      <c r="K13" t="e">
        <f t="shared" ca="1" si="0"/>
        <v>#VALUE!</v>
      </c>
    </row>
    <row r="14" spans="1:11" ht="15.75" customHeight="1" x14ac:dyDescent="0.15">
      <c r="A14" s="23">
        <v>1</v>
      </c>
      <c r="B14">
        <f ca="1">IFERROR(__xludf.DUMMYFUNCTION("""COMPUTED_VALUE"""),1015)</f>
        <v>1015</v>
      </c>
      <c r="C14" s="33">
        <f ca="1">IFERROR(__xludf.DUMMYFUNCTION("""COMPUTED_VALUE"""),350)</f>
        <v>350</v>
      </c>
      <c r="D14">
        <f ca="1">IFERROR(__xludf.DUMMYFUNCTION("""COMPUTED_VALUE"""),4)</f>
        <v>4</v>
      </c>
      <c r="E14">
        <f ca="1">IFERROR(__xludf.DUMMYFUNCTION("""COMPUTED_VALUE"""),400)</f>
        <v>400</v>
      </c>
      <c r="F14" t="str">
        <f ca="1">IFERROR(__xludf.DUMMYFUNCTION("filter(Formulas!C:C,Formulas!A:A=B14)"),"""formula"":null")</f>
        <v>"formula":null</v>
      </c>
      <c r="G14" s="30">
        <f ca="1">IFERROR(__xludf.DUMMYFUNCTION("""COMPUTED_VALUE"""),30)</f>
        <v>30</v>
      </c>
      <c r="H14" s="30" t="str">
        <f ca="1">IFERROR(__xludf.DUMMYFUNCTION("IF(D14,filter(Productos!AC:AC,Productos!A:A=B14),)"),"fabrica")</f>
        <v>fabrica</v>
      </c>
      <c r="I14" s="33" t="str">
        <f ca="1">IFERROR(__xludf.DUMMYFUNCTION("""COMPUTED_VALUE"""),"")</f>
        <v/>
      </c>
      <c r="K14" t="e">
        <f t="shared" ca="1" si="0"/>
        <v>#VALUE!</v>
      </c>
    </row>
    <row r="15" spans="1:11" ht="15.75" customHeight="1" x14ac:dyDescent="0.15">
      <c r="A15" s="23">
        <v>1</v>
      </c>
      <c r="B15">
        <f ca="1">IFERROR(__xludf.DUMMYFUNCTION("""COMPUTED_VALUE"""),1016)</f>
        <v>1016</v>
      </c>
      <c r="C15" s="33">
        <f ca="1">IFERROR(__xludf.DUMMYFUNCTION("""COMPUTED_VALUE"""),2790)</f>
        <v>2790</v>
      </c>
      <c r="D15">
        <f ca="1">IFERROR(__xludf.DUMMYFUNCTION("""COMPUTED_VALUE"""),8)</f>
        <v>8</v>
      </c>
      <c r="E15">
        <f ca="1">IFERROR(__xludf.DUMMYFUNCTION("""COMPUTED_VALUE"""),600)</f>
        <v>600</v>
      </c>
      <c r="F15" t="str">
        <f ca="1">IFERROR(__xludf.DUMMYFUNCTION("filter(Formulas!C:C,Formulas!A:A=B15)"),"""formula"":null")</f>
        <v>"formula":null</v>
      </c>
      <c r="G15" s="30">
        <f ca="1">IFERROR(__xludf.DUMMYFUNCTION("""COMPUTED_VALUE"""),240)</f>
        <v>240</v>
      </c>
      <c r="H15" s="30" t="str">
        <f ca="1">IFERROR(__xludf.DUMMYFUNCTION("IF(D15,filter(Productos!AC:AC,Productos!A:A=B15),)"),"fabrica")</f>
        <v>fabrica</v>
      </c>
      <c r="I15" t="str">
        <f ca="1">IFERROR(__xludf.DUMMYFUNCTION("""COMPUTED_VALUE"""),"")</f>
        <v/>
      </c>
      <c r="K15" t="e">
        <f t="shared" ca="1" si="0"/>
        <v>#VALUE!</v>
      </c>
    </row>
    <row r="16" spans="1:11" ht="15.75" customHeight="1" x14ac:dyDescent="0.15">
      <c r="A16" s="23">
        <v>1</v>
      </c>
      <c r="B16">
        <f ca="1">IFERROR(__xludf.DUMMYFUNCTION("""COMPUTED_VALUE"""),1101)</f>
        <v>1101</v>
      </c>
      <c r="C16" s="33">
        <f ca="1">IFERROR(__xludf.DUMMYFUNCTION("""COMPUTED_VALUE"""),500)</f>
        <v>500</v>
      </c>
      <c r="D16">
        <f ca="1">IFERROR(__xludf.DUMMYFUNCTION("""COMPUTED_VALUE"""),10)</f>
        <v>10</v>
      </c>
      <c r="E16">
        <f ca="1">IFERROR(__xludf.DUMMYFUNCTION("""COMPUTED_VALUE"""),40)</f>
        <v>40</v>
      </c>
      <c r="F16" t="str">
        <f ca="1">IFERROR(__xludf.DUMMYFUNCTION("filter(Formulas!C:C,Formulas!A:A=B16)"),"""formula"":[{""sku"":""1001"",""req"":8},{""sku"":""1003"",""req"":3},{""sku"":""1004"",""req"":2},{""sku"":""1002"",""req"":4}]")</f>
        <v>"formula":[{"sku":"1001","req":8},{"sku":"1003","req":3},{"sku":"1004","req":2},{"sku":"1002","req":4}]</v>
      </c>
      <c r="G16" s="30">
        <f ca="1">IFERROR(__xludf.DUMMYFUNCTION("""COMPUTED_VALUE"""),3)</f>
        <v>3</v>
      </c>
      <c r="H16" s="30" t="str">
        <f ca="1">IFERROR(__xludf.DUMMYFUNCTION("IF(D16,filter(Productos!AC:AC,Productos!A:A=B16),)"),"fabrica")</f>
        <v>fabrica</v>
      </c>
      <c r="I16" s="33" t="str">
        <f ca="1">IFERROR(__xludf.DUMMYFUNCTION("""COMPUTED_VALUE"""),"")</f>
        <v/>
      </c>
      <c r="K16" t="e">
        <f t="shared" ca="1" si="0"/>
        <v>#VALUE!</v>
      </c>
    </row>
    <row r="17" spans="1:11" ht="15.75" customHeight="1" x14ac:dyDescent="0.15">
      <c r="A17" s="23">
        <v>1</v>
      </c>
      <c r="B17">
        <f ca="1">IFERROR(__xludf.DUMMYFUNCTION("""COMPUTED_VALUE"""),1105)</f>
        <v>1105</v>
      </c>
      <c r="C17" s="33">
        <f ca="1">IFERROR(__xludf.DUMMYFUNCTION("""COMPUTED_VALUE"""),10)</f>
        <v>10</v>
      </c>
      <c r="D17">
        <f ca="1">IFERROR(__xludf.DUMMYFUNCTION("""COMPUTED_VALUE"""),10)</f>
        <v>10</v>
      </c>
      <c r="E17">
        <f ca="1">IFERROR(__xludf.DUMMYFUNCTION("""COMPUTED_VALUE"""),10)</f>
        <v>10</v>
      </c>
      <c r="F17" t="str">
        <f ca="1">IFERROR(__xludf.DUMMYFUNCTION("filter(Formulas!C:C,Formulas!A:A=B17)"),"""formula"":[{""sku"":""1005"",""req"":1}]")</f>
        <v>"formula":[{"sku":"1005","req":1}]</v>
      </c>
      <c r="G17" s="30">
        <f ca="1">IFERROR(__xludf.DUMMYFUNCTION("""COMPUTED_VALUE"""),3)</f>
        <v>3</v>
      </c>
      <c r="H17" s="30" t="str">
        <f ca="1">IFERROR(__xludf.DUMMYFUNCTION("IF(D17,filter(Productos!AC:AC,Productos!A:A=B17),)"),"fabrica")</f>
        <v>fabrica</v>
      </c>
      <c r="I17" s="33" t="str">
        <f ca="1">IFERROR(__xludf.DUMMYFUNCTION("""COMPUTED_VALUE"""),"")</f>
        <v/>
      </c>
      <c r="K17" t="e">
        <f t="shared" ca="1" si="0"/>
        <v>#VALUE!</v>
      </c>
    </row>
    <row r="18" spans="1:11" ht="15.75" customHeight="1" x14ac:dyDescent="0.15">
      <c r="A18" s="23">
        <v>1</v>
      </c>
      <c r="B18">
        <f ca="1">IFERROR(__xludf.DUMMYFUNCTION("""COMPUTED_VALUE"""),1106)</f>
        <v>1106</v>
      </c>
      <c r="C18" s="33">
        <f ca="1">IFERROR(__xludf.DUMMYFUNCTION("""COMPUTED_VALUE"""),700)</f>
        <v>700</v>
      </c>
      <c r="D18">
        <f ca="1">IFERROR(__xludf.DUMMYFUNCTION("""COMPUTED_VALUE"""),100)</f>
        <v>100</v>
      </c>
      <c r="E18">
        <f ca="1">IFERROR(__xludf.DUMMYFUNCTION("""COMPUTED_VALUE"""),30)</f>
        <v>30</v>
      </c>
      <c r="F18" t="str">
        <f ca="1">IFERROR(__xludf.DUMMYFUNCTION("filter(Formulas!C:C,Formulas!A:A=B18)"),"""formula"":[{""sku"":""1006"",""req"":1}]")</f>
        <v>"formula":[{"sku":"1006","req":1}]</v>
      </c>
      <c r="G18" s="30">
        <f ca="1">IFERROR(__xludf.DUMMYFUNCTION("""COMPUTED_VALUE"""),4)</f>
        <v>4</v>
      </c>
      <c r="H18" s="30" t="str">
        <f ca="1">IFERROR(__xludf.DUMMYFUNCTION("IF(D18,filter(Productos!AC:AC,Productos!A:A=B18),)"),"fabrica")</f>
        <v>fabrica</v>
      </c>
      <c r="I18" s="33" t="str">
        <f ca="1">IFERROR(__xludf.DUMMYFUNCTION("""COMPUTED_VALUE"""),"")</f>
        <v/>
      </c>
      <c r="K18" t="e">
        <f t="shared" ca="1" si="0"/>
        <v>#VALUE!</v>
      </c>
    </row>
    <row r="19" spans="1:11" ht="15.75" customHeight="1" x14ac:dyDescent="0.15">
      <c r="A19" s="23">
        <v>1</v>
      </c>
      <c r="B19">
        <f ca="1">IFERROR(__xludf.DUMMYFUNCTION("""COMPUTED_VALUE"""),1107)</f>
        <v>1107</v>
      </c>
      <c r="C19" s="33">
        <f ca="1">IFERROR(__xludf.DUMMYFUNCTION("""COMPUTED_VALUE"""),10)</f>
        <v>10</v>
      </c>
      <c r="D19">
        <f ca="1">IFERROR(__xludf.DUMMYFUNCTION("""COMPUTED_VALUE"""),11)</f>
        <v>11</v>
      </c>
      <c r="E19">
        <f ca="1">IFERROR(__xludf.DUMMYFUNCTION("""COMPUTED_VALUE"""),20)</f>
        <v>20</v>
      </c>
      <c r="F19" t="str">
        <f ca="1">IFERROR(__xludf.DUMMYFUNCTION("filter(Formulas!C:C,Formulas!A:A=B19)"),"""formula"":[{""sku"":""1007"",""req"":1}]")</f>
        <v>"formula":[{"sku":"1007","req":1}]</v>
      </c>
      <c r="G19" s="30">
        <f ca="1">IFERROR(__xludf.DUMMYFUNCTION("""COMPUTED_VALUE"""),2)</f>
        <v>2</v>
      </c>
      <c r="H19" s="30" t="str">
        <f ca="1">IFERROR(__xludf.DUMMYFUNCTION("IF(D19,filter(Productos!AC:AC,Productos!A:A=B19),)"),"fabrica")</f>
        <v>fabrica</v>
      </c>
      <c r="I19" s="33" t="str">
        <f ca="1">IFERROR(__xludf.DUMMYFUNCTION("""COMPUTED_VALUE"""),"")</f>
        <v/>
      </c>
      <c r="K19" t="e">
        <f t="shared" ca="1" si="0"/>
        <v>#VALUE!</v>
      </c>
    </row>
    <row r="20" spans="1:11" ht="15.75" customHeight="1" x14ac:dyDescent="0.15">
      <c r="A20" s="23">
        <v>1</v>
      </c>
      <c r="B20">
        <f ca="1">IFERROR(__xludf.DUMMYFUNCTION("""COMPUTED_VALUE"""),1108)</f>
        <v>1108</v>
      </c>
      <c r="C20" s="33">
        <f ca="1">IFERROR(__xludf.DUMMYFUNCTION("""COMPUTED_VALUE"""),10)</f>
        <v>10</v>
      </c>
      <c r="D20">
        <f ca="1">IFERROR(__xludf.DUMMYFUNCTION("""COMPUTED_VALUE"""),6)</f>
        <v>6</v>
      </c>
      <c r="E20">
        <f ca="1">IFERROR(__xludf.DUMMYFUNCTION("""COMPUTED_VALUE"""),20)</f>
        <v>20</v>
      </c>
      <c r="F20" t="str">
        <f ca="1">IFERROR(__xludf.DUMMYFUNCTION("filter(Formulas!C:C,Formulas!A:A=B20)"),"""formula"":[{""sku"":""1008"",""req"":1}]")</f>
        <v>"formula":[{"sku":"1008","req":1}]</v>
      </c>
      <c r="G20" s="30">
        <f ca="1">IFERROR(__xludf.DUMMYFUNCTION("""COMPUTED_VALUE"""),4)</f>
        <v>4</v>
      </c>
      <c r="H20" s="30" t="str">
        <f ca="1">IFERROR(__xludf.DUMMYFUNCTION("IF(D20,filter(Productos!AC:AC,Productos!A:A=B20),)"),"fabrica")</f>
        <v>fabrica</v>
      </c>
      <c r="I20" s="33" t="str">
        <f ca="1">IFERROR(__xludf.DUMMYFUNCTION("""COMPUTED_VALUE"""),"")</f>
        <v/>
      </c>
      <c r="K20" t="e">
        <f t="shared" ca="1" si="0"/>
        <v>#VALUE!</v>
      </c>
    </row>
    <row r="21" spans="1:11" ht="15.75" customHeight="1" x14ac:dyDescent="0.15">
      <c r="A21" s="23">
        <v>1</v>
      </c>
      <c r="B21">
        <f ca="1">IFERROR(__xludf.DUMMYFUNCTION("""COMPUTED_VALUE"""),1109)</f>
        <v>1109</v>
      </c>
      <c r="C21" s="33">
        <f ca="1">IFERROR(__xludf.DUMMYFUNCTION("""COMPUTED_VALUE"""),10)</f>
        <v>10</v>
      </c>
      <c r="D21">
        <f ca="1">IFERROR(__xludf.DUMMYFUNCTION("""COMPUTED_VALUE"""),12)</f>
        <v>12</v>
      </c>
      <c r="E21">
        <f ca="1">IFERROR(__xludf.DUMMYFUNCTION("""COMPUTED_VALUE"""),30)</f>
        <v>30</v>
      </c>
      <c r="F21" t="str">
        <f ca="1">IFERROR(__xludf.DUMMYFUNCTION("filter(Formulas!C:C,Formulas!A:A=B21)"),"""formula"":[{""sku"":""1009"",""req"":1}]")</f>
        <v>"formula":[{"sku":"1009","req":1}]</v>
      </c>
      <c r="G21" s="30">
        <f ca="1">IFERROR(__xludf.DUMMYFUNCTION("""COMPUTED_VALUE"""),1.5)</f>
        <v>1.5</v>
      </c>
      <c r="H21" s="30" t="str">
        <f ca="1">IFERROR(__xludf.DUMMYFUNCTION("IF(D21,filter(Productos!AC:AC,Productos!A:A=B21),)"),"fabrica")</f>
        <v>fabrica</v>
      </c>
      <c r="I21" s="33" t="str">
        <f ca="1">IFERROR(__xludf.DUMMYFUNCTION("""COMPUTED_VALUE"""),"")</f>
        <v/>
      </c>
      <c r="K21" t="e">
        <f t="shared" ca="1" si="0"/>
        <v>#VALUE!</v>
      </c>
    </row>
    <row r="22" spans="1:11" ht="15.75" customHeight="1" x14ac:dyDescent="0.15">
      <c r="A22" s="23">
        <v>1</v>
      </c>
      <c r="B22">
        <f ca="1">IFERROR(__xludf.DUMMYFUNCTION("""COMPUTED_VALUE"""),1110)</f>
        <v>1110</v>
      </c>
      <c r="C22" s="33">
        <f ca="1">IFERROR(__xludf.DUMMYFUNCTION("""COMPUTED_VALUE"""),10)</f>
        <v>10</v>
      </c>
      <c r="D22">
        <f ca="1">IFERROR(__xludf.DUMMYFUNCTION("""COMPUTED_VALUE"""),6)</f>
        <v>6</v>
      </c>
      <c r="E22">
        <f ca="1">IFERROR(__xludf.DUMMYFUNCTION("""COMPUTED_VALUE"""),10)</f>
        <v>10</v>
      </c>
      <c r="F22" t="str">
        <f ca="1">IFERROR(__xludf.DUMMYFUNCTION("filter(Formulas!C:C,Formulas!A:A=B22)"),"""formula"":[{""sku"":""1010"",""req"":1}]")</f>
        <v>"formula":[{"sku":"1010","req":1}]</v>
      </c>
      <c r="G22" s="30">
        <f ca="1">IFERROR(__xludf.DUMMYFUNCTION("""COMPUTED_VALUE"""),2)</f>
        <v>2</v>
      </c>
      <c r="H22" s="30" t="str">
        <f ca="1">IFERROR(__xludf.DUMMYFUNCTION("IF(D22,filter(Productos!AC:AC,Productos!A:A=B22),)"),"fabrica")</f>
        <v>fabrica</v>
      </c>
      <c r="I22" s="33" t="str">
        <f ca="1">IFERROR(__xludf.DUMMYFUNCTION("""COMPUTED_VALUE"""),"")</f>
        <v/>
      </c>
      <c r="K22" t="e">
        <f t="shared" ca="1" si="0"/>
        <v>#VALUE!</v>
      </c>
    </row>
    <row r="23" spans="1:11" ht="15.75" customHeight="1" x14ac:dyDescent="0.15">
      <c r="A23" s="23">
        <v>1</v>
      </c>
      <c r="B23">
        <f ca="1">IFERROR(__xludf.DUMMYFUNCTION("""COMPUTED_VALUE"""),1111)</f>
        <v>1111</v>
      </c>
      <c r="C23" s="33">
        <f ca="1">IFERROR(__xludf.DUMMYFUNCTION("""COMPUTED_VALUE"""),120)</f>
        <v>120</v>
      </c>
      <c r="D23">
        <f ca="1">IFERROR(__xludf.DUMMYFUNCTION("""COMPUTED_VALUE"""),2)</f>
        <v>2</v>
      </c>
      <c r="E23">
        <f ca="1">IFERROR(__xludf.DUMMYFUNCTION("""COMPUTED_VALUE"""),30)</f>
        <v>30</v>
      </c>
      <c r="F23" t="str">
        <f ca="1">IFERROR(__xludf.DUMMYFUNCTION("filter(Formulas!C:C,Formulas!A:A=B23)"),"""formula"":[{""sku"":""1011"",""req"":2}]")</f>
        <v>"formula":[{"sku":"1011","req":2}]</v>
      </c>
      <c r="G23" s="30">
        <f ca="1">IFERROR(__xludf.DUMMYFUNCTION("""COMPUTED_VALUE"""),12)</f>
        <v>12</v>
      </c>
      <c r="H23" s="30" t="str">
        <f ca="1">IFERROR(__xludf.DUMMYFUNCTION("IF(D23,filter(Productos!AC:AC,Productos!A:A=B23),)"),"fabrica")</f>
        <v>fabrica</v>
      </c>
      <c r="I23" s="33" t="str">
        <f ca="1">IFERROR(__xludf.DUMMYFUNCTION("""COMPUTED_VALUE"""),"")</f>
        <v/>
      </c>
      <c r="K23" t="e">
        <f t="shared" ca="1" si="0"/>
        <v>#VALUE!</v>
      </c>
    </row>
    <row r="24" spans="1:11" ht="15.75" customHeight="1" x14ac:dyDescent="0.15">
      <c r="A24" s="23">
        <v>1</v>
      </c>
      <c r="B24">
        <f ca="1">IFERROR(__xludf.DUMMYFUNCTION("""COMPUTED_VALUE"""),1112)</f>
        <v>1112</v>
      </c>
      <c r="C24" s="33">
        <f ca="1">IFERROR(__xludf.DUMMYFUNCTION("""COMPUTED_VALUE"""),10)</f>
        <v>10</v>
      </c>
      <c r="D24">
        <f ca="1">IFERROR(__xludf.DUMMYFUNCTION("""COMPUTED_VALUE"""),20)</f>
        <v>20</v>
      </c>
      <c r="E24">
        <f ca="1">IFERROR(__xludf.DUMMYFUNCTION("""COMPUTED_VALUE"""),10)</f>
        <v>10</v>
      </c>
      <c r="F24" t="str">
        <f ca="1">IFERROR(__xludf.DUMMYFUNCTION("filter(Formulas!C:C,Formulas!A:A=B24)"),"""formula"":[{""sku"":""1012"",""req"":1}]")</f>
        <v>"formula":[{"sku":"1012","req":1}]</v>
      </c>
      <c r="G24" s="30">
        <f ca="1">IFERROR(__xludf.DUMMYFUNCTION("""COMPUTED_VALUE"""),24)</f>
        <v>24</v>
      </c>
      <c r="H24" s="30" t="str">
        <f ca="1">IFERROR(__xludf.DUMMYFUNCTION("IF(D24,filter(Productos!AC:AC,Productos!A:A=B24),)"),"fabrica")</f>
        <v>fabrica</v>
      </c>
      <c r="I24" s="33" t="str">
        <f ca="1">IFERROR(__xludf.DUMMYFUNCTION("""COMPUTED_VALUE"""),"")</f>
        <v/>
      </c>
      <c r="K24" t="e">
        <f t="shared" ca="1" si="0"/>
        <v>#VALUE!</v>
      </c>
    </row>
    <row r="25" spans="1:11" ht="15.75" customHeight="1" x14ac:dyDescent="0.15">
      <c r="A25" s="23">
        <v>1</v>
      </c>
      <c r="B25">
        <f ca="1">IFERROR(__xludf.DUMMYFUNCTION("""COMPUTED_VALUE"""),1114)</f>
        <v>1114</v>
      </c>
      <c r="C25" s="33">
        <f ca="1">IFERROR(__xludf.DUMMYFUNCTION("""COMPUTED_VALUE"""),10)</f>
        <v>10</v>
      </c>
      <c r="D25">
        <f ca="1">IFERROR(__xludf.DUMMYFUNCTION("""COMPUTED_VALUE"""),4)</f>
        <v>4</v>
      </c>
      <c r="E25">
        <f ca="1">IFERROR(__xludf.DUMMYFUNCTION("""COMPUTED_VALUE"""),10)</f>
        <v>10</v>
      </c>
      <c r="F25" t="str">
        <f ca="1">IFERROR(__xludf.DUMMYFUNCTION("filter(Formulas!C:C,Formulas!A:A=B25)"),"""formula"":[{""sku"":""1014"",""req"":1}]")</f>
        <v>"formula":[{"sku":"1014","req":1}]</v>
      </c>
      <c r="G25" s="30">
        <f ca="1">IFERROR(__xludf.DUMMYFUNCTION("""COMPUTED_VALUE"""),2)</f>
        <v>2</v>
      </c>
      <c r="H25" s="30" t="str">
        <f ca="1">IFERROR(__xludf.DUMMYFUNCTION("IF(D25,filter(Productos!AC:AC,Productos!A:A=B25),)"),"fabrica")</f>
        <v>fabrica</v>
      </c>
      <c r="I25" s="33" t="str">
        <f ca="1">IFERROR(__xludf.DUMMYFUNCTION("""COMPUTED_VALUE"""),"")</f>
        <v/>
      </c>
      <c r="K25" t="e">
        <f t="shared" ca="1" si="0"/>
        <v>#VALUE!</v>
      </c>
    </row>
    <row r="26" spans="1:11" ht="15.75" customHeight="1" x14ac:dyDescent="0.15">
      <c r="A26" s="23">
        <v>1</v>
      </c>
      <c r="B26">
        <f ca="1">IFERROR(__xludf.DUMMYFUNCTION("""COMPUTED_VALUE"""),1115)</f>
        <v>1115</v>
      </c>
      <c r="C26" s="33">
        <f ca="1">IFERROR(__xludf.DUMMYFUNCTION("""COMPUTED_VALUE"""),10)</f>
        <v>10</v>
      </c>
      <c r="D26">
        <f ca="1">IFERROR(__xludf.DUMMYFUNCTION("""COMPUTED_VALUE"""),8)</f>
        <v>8</v>
      </c>
      <c r="E26">
        <f ca="1">IFERROR(__xludf.DUMMYFUNCTION("""COMPUTED_VALUE"""),10)</f>
        <v>10</v>
      </c>
      <c r="F26" t="str">
        <f ca="1">IFERROR(__xludf.DUMMYFUNCTION("filter(Formulas!C:C,Formulas!A:A=B26)"),"""formula"":[{""sku"":""1015"",""req"":2}]")</f>
        <v>"formula":[{"sku":"1015","req":2}]</v>
      </c>
      <c r="G26" s="30">
        <f ca="1">IFERROR(__xludf.DUMMYFUNCTION("""COMPUTED_VALUE"""),3)</f>
        <v>3</v>
      </c>
      <c r="H26" s="30" t="str">
        <f ca="1">IFERROR(__xludf.DUMMYFUNCTION("IF(D26,filter(Productos!AC:AC,Productos!A:A=B26),)"),"fabrica")</f>
        <v>fabrica</v>
      </c>
      <c r="I26" s="33" t="str">
        <f ca="1">IFERROR(__xludf.DUMMYFUNCTION("""COMPUTED_VALUE"""),"")</f>
        <v/>
      </c>
      <c r="K26" t="e">
        <f t="shared" ca="1" si="0"/>
        <v>#VALUE!</v>
      </c>
    </row>
    <row r="27" spans="1:11" ht="15.75" customHeight="1" x14ac:dyDescent="0.15">
      <c r="A27" s="23">
        <v>1</v>
      </c>
      <c r="B27">
        <f ca="1">IFERROR(__xludf.DUMMYFUNCTION("""COMPUTED_VALUE"""),1116)</f>
        <v>1116</v>
      </c>
      <c r="C27" s="33">
        <f ca="1">IFERROR(__xludf.DUMMYFUNCTION("""COMPUTED_VALUE"""),10)</f>
        <v>10</v>
      </c>
      <c r="D27">
        <f ca="1">IFERROR(__xludf.DUMMYFUNCTION("""COMPUTED_VALUE"""),10)</f>
        <v>10</v>
      </c>
      <c r="E27">
        <f ca="1">IFERROR(__xludf.DUMMYFUNCTION("""COMPUTED_VALUE"""),40)</f>
        <v>40</v>
      </c>
      <c r="F27" t="str">
        <f ca="1">IFERROR(__xludf.DUMMYFUNCTION("filter(Formulas!C:C,Formulas!A:A=B27)"),"""formula"":[{""sku"":""1016"",""req"":11}]")</f>
        <v>"formula":[{"sku":"1016","req":11}]</v>
      </c>
      <c r="G27" s="30">
        <f ca="1">IFERROR(__xludf.DUMMYFUNCTION("""COMPUTED_VALUE"""),24)</f>
        <v>24</v>
      </c>
      <c r="H27" s="30" t="str">
        <f ca="1">IFERROR(__xludf.DUMMYFUNCTION("IF(D27,filter(Productos!AC:AC,Productos!A:A=B27),)"),"fabrica")</f>
        <v>fabrica</v>
      </c>
      <c r="I27" t="str">
        <f ca="1">IFERROR(__xludf.DUMMYFUNCTION("""COMPUTED_VALUE"""),"")</f>
        <v/>
      </c>
      <c r="K27" t="e">
        <f t="shared" ca="1" si="0"/>
        <v>#VALUE!</v>
      </c>
    </row>
    <row r="28" spans="1:11" ht="15.75" customHeight="1" x14ac:dyDescent="0.15">
      <c r="A28" s="23">
        <v>1</v>
      </c>
      <c r="B28">
        <f ca="1">IFERROR(__xludf.DUMMYFUNCTION("""COMPUTED_VALUE"""),1201)</f>
        <v>1201</v>
      </c>
      <c r="C28" s="33">
        <f ca="1">IFERROR(__xludf.DUMMYFUNCTION("""COMPUTED_VALUE"""),10)</f>
        <v>10</v>
      </c>
      <c r="D28">
        <f ca="1">IFERROR(__xludf.DUMMYFUNCTION("""COMPUTED_VALUE"""),10)</f>
        <v>10</v>
      </c>
      <c r="E28">
        <f ca="1">IFERROR(__xludf.DUMMYFUNCTION("""COMPUTED_VALUE"""),10)</f>
        <v>10</v>
      </c>
      <c r="F28" t="str">
        <f ca="1">IFERROR(__xludf.DUMMYFUNCTION("filter(Formulas!C:C,Formulas!A:A=B28)"),"""formula"":[{""sku"":""1101"",""req"":1}]")</f>
        <v>"formula":[{"sku":"1101","req":1}]</v>
      </c>
      <c r="G28" s="30">
        <f ca="1">IFERROR(__xludf.DUMMYFUNCTION("""COMPUTED_VALUE"""),2)</f>
        <v>2</v>
      </c>
      <c r="H28" s="30" t="str">
        <f ca="1">IFERROR(__xludf.DUMMYFUNCTION("IF(D28,filter(Productos!AC:AC,Productos!A:A=B28),)"),"fabrica")</f>
        <v>fabrica</v>
      </c>
      <c r="I28" s="33" t="str">
        <f ca="1">IFERROR(__xludf.DUMMYFUNCTION("""COMPUTED_VALUE"""),"")</f>
        <v/>
      </c>
      <c r="K28" t="e">
        <f t="shared" ca="1" si="0"/>
        <v>#VALUE!</v>
      </c>
    </row>
    <row r="29" spans="1:11" ht="15.75" customHeight="1" x14ac:dyDescent="0.15">
      <c r="A29" s="23">
        <v>1</v>
      </c>
      <c r="B29">
        <f ca="1">IFERROR(__xludf.DUMMYFUNCTION("""COMPUTED_VALUE"""),1207)</f>
        <v>1207</v>
      </c>
      <c r="C29" s="33">
        <f ca="1">IFERROR(__xludf.DUMMYFUNCTION("""COMPUTED_VALUE"""),30)</f>
        <v>30</v>
      </c>
      <c r="D29">
        <f ca="1">IFERROR(__xludf.DUMMYFUNCTION("""COMPUTED_VALUE"""),12)</f>
        <v>12</v>
      </c>
      <c r="E29">
        <f ca="1">IFERROR(__xludf.DUMMYFUNCTION("""COMPUTED_VALUE"""),20)</f>
        <v>20</v>
      </c>
      <c r="F29" t="str">
        <f ca="1">IFERROR(__xludf.DUMMYFUNCTION("filter(Formulas!C:C,Formulas!A:A=B29)"),"""formula"":[{""sku"":""1007"",""req"":1}]")</f>
        <v>"formula":[{"sku":"1007","req":1}]</v>
      </c>
      <c r="G29" s="30">
        <f ca="1">IFERROR(__xludf.DUMMYFUNCTION("""COMPUTED_VALUE"""),2)</f>
        <v>2</v>
      </c>
      <c r="H29" s="30" t="str">
        <f ca="1">IFERROR(__xludf.DUMMYFUNCTION("IF(D29,filter(Productos!AC:AC,Productos!A:A=B29),)"),"fabrica")</f>
        <v>fabrica</v>
      </c>
      <c r="I29" s="33" t="str">
        <f ca="1">IFERROR(__xludf.DUMMYFUNCTION("""COMPUTED_VALUE"""),"")</f>
        <v/>
      </c>
      <c r="K29" t="e">
        <f t="shared" ca="1" si="0"/>
        <v>#VALUE!</v>
      </c>
    </row>
    <row r="30" spans="1:11" ht="15.75" customHeight="1" x14ac:dyDescent="0.15">
      <c r="A30" s="23">
        <v>1</v>
      </c>
      <c r="B30">
        <f ca="1">IFERROR(__xludf.DUMMYFUNCTION("""COMPUTED_VALUE"""),1209)</f>
        <v>1209</v>
      </c>
      <c r="C30" s="33">
        <f ca="1">IFERROR(__xludf.DUMMYFUNCTION("""COMPUTED_VALUE"""),30)</f>
        <v>30</v>
      </c>
      <c r="D30">
        <f ca="1">IFERROR(__xludf.DUMMYFUNCTION("""COMPUTED_VALUE"""),14)</f>
        <v>14</v>
      </c>
      <c r="E30">
        <f ca="1">IFERROR(__xludf.DUMMYFUNCTION("""COMPUTED_VALUE"""),30)</f>
        <v>30</v>
      </c>
      <c r="F30" t="str">
        <f ca="1">IFERROR(__xludf.DUMMYFUNCTION("filter(Formulas!C:C,Formulas!A:A=B30)"),"""formula"":[{""sku"":""1009"",""req"":1}]")</f>
        <v>"formula":[{"sku":"1009","req":1}]</v>
      </c>
      <c r="G30" s="30">
        <f ca="1">IFERROR(__xludf.DUMMYFUNCTION("""COMPUTED_VALUE"""),1.5)</f>
        <v>1.5</v>
      </c>
      <c r="H30" s="30" t="str">
        <f ca="1">IFERROR(__xludf.DUMMYFUNCTION("IF(D30,filter(Productos!AC:AC,Productos!A:A=B30),)"),"fabrica")</f>
        <v>fabrica</v>
      </c>
      <c r="I30" s="33" t="str">
        <f ca="1">IFERROR(__xludf.DUMMYFUNCTION("""COMPUTED_VALUE"""),"")</f>
        <v/>
      </c>
      <c r="K30" t="e">
        <f t="shared" ca="1" si="0"/>
        <v>#VALUE!</v>
      </c>
    </row>
    <row r="31" spans="1:11" ht="15.75" customHeight="1" x14ac:dyDescent="0.15">
      <c r="A31" s="23">
        <v>1</v>
      </c>
      <c r="B31">
        <f ca="1">IFERROR(__xludf.DUMMYFUNCTION("""COMPUTED_VALUE"""),1210)</f>
        <v>1210</v>
      </c>
      <c r="C31" s="33">
        <f ca="1">IFERROR(__xludf.DUMMYFUNCTION("""COMPUTED_VALUE"""),10)</f>
        <v>10</v>
      </c>
      <c r="D31">
        <f ca="1">IFERROR(__xludf.DUMMYFUNCTION("""COMPUTED_VALUE"""),9)</f>
        <v>9</v>
      </c>
      <c r="E31">
        <f ca="1">IFERROR(__xludf.DUMMYFUNCTION("""COMPUTED_VALUE"""),10)</f>
        <v>10</v>
      </c>
      <c r="F31" t="str">
        <f ca="1">IFERROR(__xludf.DUMMYFUNCTION("filter(Formulas!C:C,Formulas!A:A=B31)"),"""formula"":[{""sku"":""1010"",""req"":1}]")</f>
        <v>"formula":[{"sku":"1010","req":1}]</v>
      </c>
      <c r="G31" s="30">
        <f ca="1">IFERROR(__xludf.DUMMYFUNCTION("""COMPUTED_VALUE"""),2.3)</f>
        <v>2.2999999999999998</v>
      </c>
      <c r="H31" s="30" t="str">
        <f ca="1">IFERROR(__xludf.DUMMYFUNCTION("IF(D31,filter(Productos!AC:AC,Productos!A:A=B31),)"),"fabrica")</f>
        <v>fabrica</v>
      </c>
      <c r="I31" s="33" t="str">
        <f ca="1">IFERROR(__xludf.DUMMYFUNCTION("""COMPUTED_VALUE"""),"")</f>
        <v/>
      </c>
      <c r="K31" t="e">
        <f t="shared" ca="1" si="0"/>
        <v>#VALUE!</v>
      </c>
    </row>
    <row r="32" spans="1:11" ht="15.75" customHeight="1" x14ac:dyDescent="0.15">
      <c r="A32" s="23">
        <v>1</v>
      </c>
      <c r="B32">
        <f ca="1">IFERROR(__xludf.DUMMYFUNCTION("""COMPUTED_VALUE"""),1211)</f>
        <v>1211</v>
      </c>
      <c r="C32" s="33">
        <f ca="1">IFERROR(__xludf.DUMMYFUNCTION("""COMPUTED_VALUE"""),10)</f>
        <v>10</v>
      </c>
      <c r="D32">
        <f ca="1">IFERROR(__xludf.DUMMYFUNCTION("""COMPUTED_VALUE"""),10)</f>
        <v>10</v>
      </c>
      <c r="E32">
        <f ca="1">IFERROR(__xludf.DUMMYFUNCTION("""COMPUTED_VALUE"""),10)</f>
        <v>10</v>
      </c>
      <c r="F32" t="str">
        <f ca="1">IFERROR(__xludf.DUMMYFUNCTION("filter(Formulas!C:C,Formulas!A:A=B32)"),"""formula"":[{""sku"":""1111"",""req"":1}]")</f>
        <v>"formula":[{"sku":"1111","req":1}]</v>
      </c>
      <c r="G32" s="30">
        <f ca="1">IFERROR(__xludf.DUMMYFUNCTION("""COMPUTED_VALUE"""),12)</f>
        <v>12</v>
      </c>
      <c r="H32" s="30" t="str">
        <f ca="1">IFERROR(__xludf.DUMMYFUNCTION("IF(D32,filter(Productos!AC:AC,Productos!A:A=B32),)"),"fabrica")</f>
        <v>fabrica</v>
      </c>
      <c r="I32" s="33" t="str">
        <f ca="1">IFERROR(__xludf.DUMMYFUNCTION("""COMPUTED_VALUE"""),"")</f>
        <v/>
      </c>
      <c r="K32" t="e">
        <f t="shared" ca="1" si="0"/>
        <v>#VALUE!</v>
      </c>
    </row>
    <row r="33" spans="1:11" ht="15.75" customHeight="1" x14ac:dyDescent="0.15">
      <c r="A33" s="23">
        <v>1</v>
      </c>
      <c r="B33">
        <f ca="1">IFERROR(__xludf.DUMMYFUNCTION("""COMPUTED_VALUE"""),1215)</f>
        <v>1215</v>
      </c>
      <c r="C33" s="33">
        <f ca="1">IFERROR(__xludf.DUMMYFUNCTION("""COMPUTED_VALUE"""),0)</f>
        <v>0</v>
      </c>
      <c r="D33">
        <f ca="1">IFERROR(__xludf.DUMMYFUNCTION("""COMPUTED_VALUE"""),8)</f>
        <v>8</v>
      </c>
      <c r="E33">
        <f ca="1">IFERROR(__xludf.DUMMYFUNCTION("""COMPUTED_VALUE"""),10)</f>
        <v>10</v>
      </c>
      <c r="F33" t="str">
        <f ca="1">IFERROR(__xludf.DUMMYFUNCTION("filter(Formulas!C:C,Formulas!A:A=B33)"),"""formula"":[{""sku"":""1015"",""req"":4}]")</f>
        <v>"formula":[{"sku":"1015","req":4}]</v>
      </c>
      <c r="G33" s="30">
        <f ca="1">IFERROR(__xludf.DUMMYFUNCTION("""COMPUTED_VALUE"""),3)</f>
        <v>3</v>
      </c>
      <c r="H33" s="30" t="str">
        <f ca="1">IFERROR(__xludf.DUMMYFUNCTION("IF(D33,filter(Productos!AC:AC,Productos!A:A=B33),)"),"fabrica")</f>
        <v>fabrica</v>
      </c>
      <c r="I33" s="33" t="str">
        <f ca="1">IFERROR(__xludf.DUMMYFUNCTION("""COMPUTED_VALUE"""),"")</f>
        <v/>
      </c>
      <c r="K33" t="e">
        <f t="shared" ca="1" si="0"/>
        <v>#VALUE!</v>
      </c>
    </row>
    <row r="34" spans="1:11" ht="15.75" customHeight="1" x14ac:dyDescent="0.15">
      <c r="A34" s="23">
        <v>1</v>
      </c>
      <c r="B34">
        <f ca="1">IFERROR(__xludf.DUMMYFUNCTION("""COMPUTED_VALUE"""),1216)</f>
        <v>1216</v>
      </c>
      <c r="C34" s="33">
        <f ca="1">IFERROR(__xludf.DUMMYFUNCTION("""COMPUTED_VALUE"""),10)</f>
        <v>10</v>
      </c>
      <c r="D34">
        <f ca="1">IFERROR(__xludf.DUMMYFUNCTION("""COMPUTED_VALUE"""),10)</f>
        <v>10</v>
      </c>
      <c r="E34">
        <f ca="1">IFERROR(__xludf.DUMMYFUNCTION("""COMPUTED_VALUE"""),30)</f>
        <v>30</v>
      </c>
      <c r="F34" t="str">
        <f ca="1">IFERROR(__xludf.DUMMYFUNCTION("filter(Formulas!C:C,Formulas!A:A=B34)"),"""formula"":[{""sku"":""1016"",""req"":2}]")</f>
        <v>"formula":[{"sku":"1016","req":2}]</v>
      </c>
      <c r="G34" s="30">
        <f ca="1">IFERROR(__xludf.DUMMYFUNCTION("""COMPUTED_VALUE"""),24)</f>
        <v>24</v>
      </c>
      <c r="H34" s="30" t="str">
        <f ca="1">IFERROR(__xludf.DUMMYFUNCTION("IF(D34,filter(Productos!AC:AC,Productos!A:A=B34),)"),"fabrica")</f>
        <v>fabrica</v>
      </c>
      <c r="I34" t="str">
        <f ca="1">IFERROR(__xludf.DUMMYFUNCTION("""COMPUTED_VALUE"""),"")</f>
        <v/>
      </c>
      <c r="K34" t="e">
        <f t="shared" ca="1" si="0"/>
        <v>#VALUE!</v>
      </c>
    </row>
    <row r="35" spans="1:11" ht="15.75" customHeight="1" x14ac:dyDescent="0.15">
      <c r="A35" s="23">
        <v>1</v>
      </c>
      <c r="B35">
        <f ca="1">IFERROR(__xludf.DUMMYFUNCTION("""COMPUTED_VALUE"""),1301)</f>
        <v>1301</v>
      </c>
      <c r="C35" s="33">
        <f ca="1">IFERROR(__xludf.DUMMYFUNCTION("""COMPUTED_VALUE"""),10)</f>
        <v>10</v>
      </c>
      <c r="D35">
        <f ca="1">IFERROR(__xludf.DUMMYFUNCTION("""COMPUTED_VALUE"""),5)</f>
        <v>5</v>
      </c>
      <c r="E35">
        <f ca="1">IFERROR(__xludf.DUMMYFUNCTION("""COMPUTED_VALUE"""),10)</f>
        <v>10</v>
      </c>
      <c r="F35" t="str">
        <f ca="1">IFERROR(__xludf.DUMMYFUNCTION("filter(Formulas!C:C,Formulas!A:A=B35)"),"""formula"":[{""sku"":""1101"",""req"":1}]")</f>
        <v>"formula":[{"sku":"1101","req":1}]</v>
      </c>
      <c r="G35" s="30">
        <f ca="1">IFERROR(__xludf.DUMMYFUNCTION("""COMPUTED_VALUE"""),2)</f>
        <v>2</v>
      </c>
      <c r="H35" s="30" t="str">
        <f ca="1">IFERROR(__xludf.DUMMYFUNCTION("IF(D35,filter(Productos!AC:AC,Productos!A:A=B35),)"),"fabrica")</f>
        <v>fabrica</v>
      </c>
      <c r="I35" s="33" t="str">
        <f ca="1">IFERROR(__xludf.DUMMYFUNCTION("""COMPUTED_VALUE"""),"")</f>
        <v/>
      </c>
      <c r="K35" t="e">
        <f t="shared" ca="1" si="0"/>
        <v>#VALUE!</v>
      </c>
    </row>
    <row r="36" spans="1:11" ht="15.75" customHeight="1" x14ac:dyDescent="0.15">
      <c r="A36" s="23">
        <v>1</v>
      </c>
      <c r="B36">
        <f ca="1">IFERROR(__xludf.DUMMYFUNCTION("""COMPUTED_VALUE"""),1307)</f>
        <v>1307</v>
      </c>
      <c r="C36" s="33">
        <f ca="1">IFERROR(__xludf.DUMMYFUNCTION("""COMPUTED_VALUE"""),50)</f>
        <v>50</v>
      </c>
      <c r="D36">
        <f ca="1">IFERROR(__xludf.DUMMYFUNCTION("""COMPUTED_VALUE"""),11)</f>
        <v>11</v>
      </c>
      <c r="E36">
        <f ca="1">IFERROR(__xludf.DUMMYFUNCTION("""COMPUTED_VALUE"""),30)</f>
        <v>30</v>
      </c>
      <c r="F36" t="str">
        <f ca="1">IFERROR(__xludf.DUMMYFUNCTION("filter(Formulas!C:C,Formulas!A:A=B36)"),"""formula"":[{""sku"":""1007"",""req"":1}]")</f>
        <v>"formula":[{"sku":"1007","req":1}]</v>
      </c>
      <c r="G36" s="30">
        <f ca="1">IFERROR(__xludf.DUMMYFUNCTION("""COMPUTED_VALUE"""),1.2)</f>
        <v>1.2</v>
      </c>
      <c r="H36" s="30" t="str">
        <f ca="1">IFERROR(__xludf.DUMMYFUNCTION("IF(D36,filter(Productos!AC:AC,Productos!A:A=B36),)"),"fabrica")</f>
        <v>fabrica</v>
      </c>
      <c r="I36" s="33" t="str">
        <f ca="1">IFERROR(__xludf.DUMMYFUNCTION("""COMPUTED_VALUE"""),"")</f>
        <v/>
      </c>
      <c r="K36" t="e">
        <f t="shared" ca="1" si="0"/>
        <v>#VALUE!</v>
      </c>
    </row>
    <row r="37" spans="1:11" ht="15.75" customHeight="1" x14ac:dyDescent="0.15">
      <c r="A37" s="23">
        <v>1</v>
      </c>
      <c r="B37">
        <f ca="1">IFERROR(__xludf.DUMMYFUNCTION("""COMPUTED_VALUE"""),1309)</f>
        <v>1309</v>
      </c>
      <c r="C37" s="33">
        <f ca="1">IFERROR(__xludf.DUMMYFUNCTION("""COMPUTED_VALUE"""),50)</f>
        <v>50</v>
      </c>
      <c r="D37">
        <f ca="1">IFERROR(__xludf.DUMMYFUNCTION("""COMPUTED_VALUE"""),11)</f>
        <v>11</v>
      </c>
      <c r="E37">
        <f ca="1">IFERROR(__xludf.DUMMYFUNCTION("""COMPUTED_VALUE"""),50)</f>
        <v>50</v>
      </c>
      <c r="F37" t="str">
        <f ca="1">IFERROR(__xludf.DUMMYFUNCTION("filter(Formulas!C:C,Formulas!A:A=B37)"),"""formula"":[{""sku"":""1009"",""req"":1}]")</f>
        <v>"formula":[{"sku":"1009","req":1}]</v>
      </c>
      <c r="G37" s="30">
        <f ca="1">IFERROR(__xludf.DUMMYFUNCTION("""COMPUTED_VALUE"""),1.2)</f>
        <v>1.2</v>
      </c>
      <c r="H37" s="30" t="str">
        <f ca="1">IFERROR(__xludf.DUMMYFUNCTION("IF(D37,filter(Productos!AC:AC,Productos!A:A=B37),)"),"fabrica")</f>
        <v>fabrica</v>
      </c>
      <c r="I37" s="33" t="str">
        <f ca="1">IFERROR(__xludf.DUMMYFUNCTION("""COMPUTED_VALUE"""),"")</f>
        <v/>
      </c>
      <c r="K37" t="e">
        <f t="shared" ca="1" si="0"/>
        <v>#VALUE!</v>
      </c>
    </row>
    <row r="38" spans="1:11" ht="15.75" customHeight="1" x14ac:dyDescent="0.15">
      <c r="A38" s="23">
        <v>1</v>
      </c>
      <c r="B38">
        <f ca="1">IFERROR(__xludf.DUMMYFUNCTION("""COMPUTED_VALUE"""),1310)</f>
        <v>1310</v>
      </c>
      <c r="C38" s="33">
        <f ca="1">IFERROR(__xludf.DUMMYFUNCTION("""COMPUTED_VALUE"""),10)</f>
        <v>10</v>
      </c>
      <c r="D38">
        <f ca="1">IFERROR(__xludf.DUMMYFUNCTION("""COMPUTED_VALUE"""),12)</f>
        <v>12</v>
      </c>
      <c r="E38">
        <f ca="1">IFERROR(__xludf.DUMMYFUNCTION("""COMPUTED_VALUE"""),10)</f>
        <v>10</v>
      </c>
      <c r="F38" t="str">
        <f ca="1">IFERROR(__xludf.DUMMYFUNCTION("filter(Formulas!C:C,Formulas!A:A=B38)"),"""formula"":[{""sku"":""1010"",""req"":1}]")</f>
        <v>"formula":[{"sku":"1010","req":1}]</v>
      </c>
      <c r="G38" s="30">
        <f ca="1">IFERROR(__xludf.DUMMYFUNCTION("""COMPUTED_VALUE"""),2)</f>
        <v>2</v>
      </c>
      <c r="H38" s="30" t="str">
        <f ca="1">IFERROR(__xludf.DUMMYFUNCTION("IF(D38,filter(Productos!AC:AC,Productos!A:A=B38),)"),"fabrica")</f>
        <v>fabrica</v>
      </c>
      <c r="I38" s="33" t="str">
        <f ca="1">IFERROR(__xludf.DUMMYFUNCTION("""COMPUTED_VALUE"""),"")</f>
        <v/>
      </c>
      <c r="K38" t="e">
        <f t="shared" ca="1" si="0"/>
        <v>#VALUE!</v>
      </c>
    </row>
    <row r="39" spans="1:11" ht="15.75" customHeight="1" x14ac:dyDescent="0.15">
      <c r="A39" s="23">
        <v>1</v>
      </c>
      <c r="B39">
        <f ca="1">IFERROR(__xludf.DUMMYFUNCTION("""COMPUTED_VALUE"""),1407)</f>
        <v>1407</v>
      </c>
      <c r="C39" s="33">
        <f ca="1">IFERROR(__xludf.DUMMYFUNCTION("""COMPUTED_VALUE"""),10)</f>
        <v>10</v>
      </c>
      <c r="D39">
        <f ca="1">IFERROR(__xludf.DUMMYFUNCTION("""COMPUTED_VALUE"""),14)</f>
        <v>14</v>
      </c>
      <c r="E39">
        <f ca="1">IFERROR(__xludf.DUMMYFUNCTION("""COMPUTED_VALUE"""),30)</f>
        <v>30</v>
      </c>
      <c r="F39" t="str">
        <f ca="1">IFERROR(__xludf.DUMMYFUNCTION("filter(Formulas!C:C,Formulas!A:A=B39)"),"""formula"":[{""sku"":""1007"",""req"":1}]")</f>
        <v>"formula":[{"sku":"1007","req":1}]</v>
      </c>
      <c r="G39" s="30">
        <f ca="1">IFERROR(__xludf.DUMMYFUNCTION("""COMPUTED_VALUE"""),2)</f>
        <v>2</v>
      </c>
      <c r="H39" s="30" t="str">
        <f ca="1">IFERROR(__xludf.DUMMYFUNCTION("IF(D39,filter(Productos!AC:AC,Productos!A:A=B39),)"),"fabrica")</f>
        <v>fabrica</v>
      </c>
      <c r="I39" s="33" t="str">
        <f ca="1">IFERROR(__xludf.DUMMYFUNCTION("""COMPUTED_VALUE"""),"")</f>
        <v/>
      </c>
      <c r="K39" t="e">
        <f t="shared" ca="1" si="0"/>
        <v>#VALUE!</v>
      </c>
    </row>
    <row r="40" spans="1:11" ht="15.75" customHeight="1" x14ac:dyDescent="0.15">
      <c r="A40" s="23">
        <v>1</v>
      </c>
      <c r="B40">
        <f ca="1">IFERROR(__xludf.DUMMYFUNCTION("""COMPUTED_VALUE"""),10001)</f>
        <v>10001</v>
      </c>
      <c r="C40" s="33">
        <f ca="1">IFERROR(__xludf.DUMMYFUNCTION("""COMPUTED_VALUE"""),10)</f>
        <v>10</v>
      </c>
      <c r="D40">
        <f ca="1">IFERROR(__xludf.DUMMYFUNCTION("""COMPUTED_VALUE"""),1)</f>
        <v>1</v>
      </c>
      <c r="E40">
        <f ca="1">IFERROR(__xludf.DUMMYFUNCTION("""COMPUTED_VALUE"""),10)</f>
        <v>10</v>
      </c>
      <c r="F40" t="str">
        <f ca="1">IFERROR(__xludf.DUMMYFUNCTION("filter(Formulas!C:C,Formulas!A:A=B40)"),"""formula"":[{""sku"":""1201"",""req"":1},{""sku"":""1105"",""req"":1},{""sku"":""1210"",""req"":1},{""sku"":""1211"",""req"":1},{""sku"":""1116"",""req"":1}]")</f>
        <v>"formula":[{"sku":"1201","req":1},{"sku":"1105","req":1},{"sku":"1210","req":1},{"sku":"1211","req":1},{"sku":"1116","req":1}]</v>
      </c>
      <c r="G40" s="30">
        <f ca="1">IFERROR(__xludf.DUMMYFUNCTION("""COMPUTED_VALUE"""),1)</f>
        <v>1</v>
      </c>
      <c r="H40" s="30" t="str">
        <f ca="1">IFERROR(__xludf.DUMMYFUNCTION("IF(D40,filter(Productos!AC:AC,Productos!A:A=B40),)"),"cocina")</f>
        <v>cocina</v>
      </c>
      <c r="I40" s="33">
        <f ca="1">IFERROR(__xludf.DUMMYFUNCTION("""COMPUTED_VALUE"""),4500)</f>
        <v>4500</v>
      </c>
      <c r="K40" t="str">
        <f t="shared" ca="1" si="0"/>
        <v>{"sku":"10001", "costo":10, "grupo":"1", "lote":1, "tiempo":10, "formula":[{"sku":"1201","req":1},{"sku":"1105","req":1},{"sku":"1210","req":1},{"sku":"1211","req":1},{"sku":"1116","req":1}], "vencimiento":1, "precio":4500, "tipo":"cocina"},</v>
      </c>
    </row>
    <row r="41" spans="1:11" ht="15.75" customHeight="1" x14ac:dyDescent="0.15">
      <c r="A41" s="23">
        <v>1</v>
      </c>
      <c r="B41">
        <f ca="1">IFERROR(__xludf.DUMMYFUNCTION("""COMPUTED_VALUE"""),10002)</f>
        <v>10002</v>
      </c>
      <c r="C41" s="33">
        <f ca="1">IFERROR(__xludf.DUMMYFUNCTION("""COMPUTED_VALUE"""),10)</f>
        <v>10</v>
      </c>
      <c r="D41">
        <f ca="1">IFERROR(__xludf.DUMMYFUNCTION("""COMPUTED_VALUE"""),1)</f>
        <v>1</v>
      </c>
      <c r="E41">
        <f ca="1">IFERROR(__xludf.DUMMYFUNCTION("""COMPUTED_VALUE"""),20)</f>
        <v>20</v>
      </c>
      <c r="F41" t="str">
        <f ca="1">IFERROR(__xludf.DUMMYFUNCTION("filter(Formulas!C:C,Formulas!A:A=B41)"),"""formula"":[{""sku"":""1201"",""req"":1},{""sku"":""1105"",""req"":1},{""sku"":""1013"",""req"":5},{""sku"":""1210"",""req"":1},{""sku"":""1116"",""req"":1}]")</f>
        <v>"formula":[{"sku":"1201","req":1},{"sku":"1105","req":1},{"sku":"1013","req":5},{"sku":"1210","req":1},{"sku":"1116","req":1}]</v>
      </c>
      <c r="G41" s="30">
        <f ca="1">IFERROR(__xludf.DUMMYFUNCTION("""COMPUTED_VALUE"""),1)</f>
        <v>1</v>
      </c>
      <c r="H41" s="30" t="str">
        <f ca="1">IFERROR(__xludf.DUMMYFUNCTION("IF(D41,filter(Productos!AC:AC,Productos!A:A=B41),)"),"cocina")</f>
        <v>cocina</v>
      </c>
      <c r="I41" s="33">
        <f ca="1">IFERROR(__xludf.DUMMYFUNCTION("""COMPUTED_VALUE"""),4500)</f>
        <v>4500</v>
      </c>
      <c r="K41" t="str">
        <f t="shared" ca="1" si="0"/>
        <v>{"sku":"10002", "costo":10, "grupo":"1", "lote":1, "tiempo":20, "formula":[{"sku":"1201","req":1},{"sku":"1105","req":1},{"sku":"1013","req":5},{"sku":"1210","req":1},{"sku":"1116","req":1}], "vencimiento":1, "precio":4500, "tipo":"cocina"},</v>
      </c>
    </row>
    <row r="42" spans="1:11" ht="15.75" customHeight="1" x14ac:dyDescent="0.15">
      <c r="A42" s="23">
        <v>1</v>
      </c>
      <c r="B42">
        <f ca="1">IFERROR(__xludf.DUMMYFUNCTION("""COMPUTED_VALUE"""),10003)</f>
        <v>10003</v>
      </c>
      <c r="C42" s="33">
        <f ca="1">IFERROR(__xludf.DUMMYFUNCTION("""COMPUTED_VALUE"""),10)</f>
        <v>10</v>
      </c>
      <c r="D42">
        <f ca="1">IFERROR(__xludf.DUMMYFUNCTION("""COMPUTED_VALUE"""),1)</f>
        <v>1</v>
      </c>
      <c r="E42">
        <f ca="1">IFERROR(__xludf.DUMMYFUNCTION("""COMPUTED_VALUE"""),30)</f>
        <v>30</v>
      </c>
      <c r="F42" t="str">
        <f ca="1">IFERROR(__xludf.DUMMYFUNCTION("filter(Formulas!C:C,Formulas!A:A=B42)"),"""formula"":[{""sku"":""1201"",""req"":1},{""sku"":""1105"",""req"":1},{""sku"":""1013"",""req"":5},{""sku"":""1210"",""req"":1},{""sku"":""1211"",""req"":1},{""sku"":""1116"",""req"":1}]")</f>
        <v>"formula":[{"sku":"1201","req":1},{"sku":"1105","req":1},{"sku":"1013","req":5},{"sku":"1210","req":1},{"sku":"1211","req":1},{"sku":"1116","req":1}]</v>
      </c>
      <c r="G42" s="30">
        <f ca="1">IFERROR(__xludf.DUMMYFUNCTION("""COMPUTED_VALUE"""),1)</f>
        <v>1</v>
      </c>
      <c r="H42" s="30" t="str">
        <f ca="1">IFERROR(__xludf.DUMMYFUNCTION("IF(D42,filter(Productos!AC:AC,Productos!A:A=B42),)"),"cocina")</f>
        <v>cocina</v>
      </c>
      <c r="I42" s="33">
        <f ca="1">IFERROR(__xludf.DUMMYFUNCTION("""COMPUTED_VALUE"""),4700)</f>
        <v>4700</v>
      </c>
      <c r="K42" t="str">
        <f t="shared" ca="1" si="0"/>
        <v>{"sku":"10003", "costo":10, "grupo":"1", "lote":1, "tiempo":30, "formula":[{"sku":"1201","req":1},{"sku":"1105","req":1},{"sku":"1013","req":5},{"sku":"1210","req":1},{"sku":"1211","req":1},{"sku":"1116","req":1}], "vencimiento":1, "precio":4700, "tipo":"cocina"},</v>
      </c>
    </row>
    <row r="43" spans="1:11" ht="15.75" customHeight="1" x14ac:dyDescent="0.15">
      <c r="A43" s="23">
        <v>1</v>
      </c>
      <c r="B43">
        <f ca="1">IFERROR(__xludf.DUMMYFUNCTION("""COMPUTED_VALUE"""),10004)</f>
        <v>10004</v>
      </c>
      <c r="C43" s="33">
        <f ca="1">IFERROR(__xludf.DUMMYFUNCTION("""COMPUTED_VALUE"""),10)</f>
        <v>10</v>
      </c>
      <c r="D43">
        <f ca="1">IFERROR(__xludf.DUMMYFUNCTION("""COMPUTED_VALUE"""),1)</f>
        <v>1</v>
      </c>
      <c r="E43">
        <f ca="1">IFERROR(__xludf.DUMMYFUNCTION("""COMPUTED_VALUE"""),10)</f>
        <v>10</v>
      </c>
      <c r="F43" t="str">
        <f ca="1">IFERROR(__xludf.DUMMYFUNCTION("filter(Formulas!C:C,Formulas!A:A=B43)"),"""formula"":[{""sku"":""1201"",""req"":1},{""sku"":""1106"",""req"":4},{""sku"":""1210"",""req"":1},{""sku"":""1211"",""req"":1},{""sku"":""1116"",""req"":1}]")</f>
        <v>"formula":[{"sku":"1201","req":1},{"sku":"1106","req":4},{"sku":"1210","req":1},{"sku":"1211","req":1},{"sku":"1116","req":1}]</v>
      </c>
      <c r="G43" s="30">
        <f ca="1">IFERROR(__xludf.DUMMYFUNCTION("""COMPUTED_VALUE"""),1)</f>
        <v>1</v>
      </c>
      <c r="H43" s="30" t="str">
        <f ca="1">IFERROR(__xludf.DUMMYFUNCTION("IF(D43,filter(Productos!AC:AC,Productos!A:A=B43),)"),"cocina")</f>
        <v>cocina</v>
      </c>
      <c r="I43" s="33">
        <f ca="1">IFERROR(__xludf.DUMMYFUNCTION("""COMPUTED_VALUE"""),4700)</f>
        <v>4700</v>
      </c>
      <c r="K43" t="str">
        <f t="shared" ca="1" si="0"/>
        <v>{"sku":"10004", "costo":10, "grupo":"1", "lote":1, "tiempo":10, "formula":[{"sku":"1201","req":1},{"sku":"1106","req":4},{"sku":"1210","req":1},{"sku":"1211","req":1},{"sku":"1116","req":1}], "vencimiento":1, "precio":4700, "tipo":"cocina"},</v>
      </c>
    </row>
    <row r="44" spans="1:11" ht="15.75" customHeight="1" x14ac:dyDescent="0.15">
      <c r="A44" s="23">
        <v>1</v>
      </c>
      <c r="B44">
        <f ca="1">IFERROR(__xludf.DUMMYFUNCTION("""COMPUTED_VALUE"""),10005)</f>
        <v>10005</v>
      </c>
      <c r="C44" s="33">
        <f ca="1">IFERROR(__xludf.DUMMYFUNCTION("""COMPUTED_VALUE"""),10)</f>
        <v>10</v>
      </c>
      <c r="D44">
        <f ca="1">IFERROR(__xludf.DUMMYFUNCTION("""COMPUTED_VALUE"""),1)</f>
        <v>1</v>
      </c>
      <c r="E44">
        <f ca="1">IFERROR(__xludf.DUMMYFUNCTION("""COMPUTED_VALUE"""),20)</f>
        <v>20</v>
      </c>
      <c r="F44" t="str">
        <f ca="1">IFERROR(__xludf.DUMMYFUNCTION("filter(Formulas!C:C,Formulas!A:A=B44)"),"""formula"":[{""sku"":""1201"",""req"":1},{""sku"":""1106"",""req"":4},{""sku"":""1013"",""req"":5},{""sku"":""1210"",""req"":1},{""sku"":""1116"",""req"":1}]")</f>
        <v>"formula":[{"sku":"1201","req":1},{"sku":"1106","req":4},{"sku":"1013","req":5},{"sku":"1210","req":1},{"sku":"1116","req":1}]</v>
      </c>
      <c r="G44" s="30">
        <f ca="1">IFERROR(__xludf.DUMMYFUNCTION("""COMPUTED_VALUE"""),1)</f>
        <v>1</v>
      </c>
      <c r="H44" s="30" t="str">
        <f ca="1">IFERROR(__xludf.DUMMYFUNCTION("IF(D44,filter(Productos!AC:AC,Productos!A:A=B44),)"),"cocina")</f>
        <v>cocina</v>
      </c>
      <c r="I44" s="33">
        <f ca="1">IFERROR(__xludf.DUMMYFUNCTION("""COMPUTED_VALUE"""),4700)</f>
        <v>4700</v>
      </c>
      <c r="K44" t="str">
        <f t="shared" ca="1" si="0"/>
        <v>{"sku":"10005", "costo":10, "grupo":"1", "lote":1, "tiempo":20, "formula":[{"sku":"1201","req":1},{"sku":"1106","req":4},{"sku":"1013","req":5},{"sku":"1210","req":1},{"sku":"1116","req":1}], "vencimiento":1, "precio":4700, "tipo":"cocina"},</v>
      </c>
    </row>
    <row r="45" spans="1:11" ht="13" x14ac:dyDescent="0.15">
      <c r="A45" s="23">
        <v>1</v>
      </c>
      <c r="B45">
        <f ca="1">IFERROR(__xludf.DUMMYFUNCTION("""COMPUTED_VALUE"""),10006)</f>
        <v>10006</v>
      </c>
      <c r="C45" s="33">
        <f ca="1">IFERROR(__xludf.DUMMYFUNCTION("""COMPUTED_VALUE"""),10)</f>
        <v>10</v>
      </c>
      <c r="D45">
        <f ca="1">IFERROR(__xludf.DUMMYFUNCTION("""COMPUTED_VALUE"""),1)</f>
        <v>1</v>
      </c>
      <c r="E45">
        <f ca="1">IFERROR(__xludf.DUMMYFUNCTION("""COMPUTED_VALUE"""),10)</f>
        <v>10</v>
      </c>
      <c r="F45" t="str">
        <f ca="1">IFERROR(__xludf.DUMMYFUNCTION("filter(Formulas!C:C,Formulas!A:A=B45)"),"""formula"":[{""sku"":""1201"",""req"":1},{""sku"":""1210"",""req"":1},{""sku"":""1107"",""req"":1},{""sku"":""1211"",""req"":1},{""sku"":""1116"",""req"":1}]")</f>
        <v>"formula":[{"sku":"1201","req":1},{"sku":"1210","req":1},{"sku":"1107","req":1},{"sku":"1211","req":1},{"sku":"1116","req":1}]</v>
      </c>
      <c r="G45" s="30">
        <f ca="1">IFERROR(__xludf.DUMMYFUNCTION("""COMPUTED_VALUE"""),1)</f>
        <v>1</v>
      </c>
      <c r="H45" s="30" t="str">
        <f ca="1">IFERROR(__xludf.DUMMYFUNCTION("IF(D45,filter(Productos!AC:AC,Productos!A:A=B45),)"),"cocina")</f>
        <v>cocina</v>
      </c>
      <c r="I45" s="33">
        <f ca="1">IFERROR(__xludf.DUMMYFUNCTION("""COMPUTED_VALUE"""),4900)</f>
        <v>4900</v>
      </c>
      <c r="K45" t="str">
        <f t="shared" ca="1" si="0"/>
        <v>{"sku":"10006", "costo":10, "grupo":"1", "lote":1, "tiempo":10, "formula":[{"sku":"1201","req":1},{"sku":"1210","req":1},{"sku":"1107","req":1},{"sku":"1211","req":1},{"sku":"1116","req":1}], "vencimiento":1, "precio":4900, "tipo":"cocina"},</v>
      </c>
    </row>
    <row r="46" spans="1:11" ht="13" x14ac:dyDescent="0.15">
      <c r="A46" s="23">
        <v>1</v>
      </c>
      <c r="B46">
        <f ca="1">IFERROR(__xludf.DUMMYFUNCTION("""COMPUTED_VALUE"""),10007)</f>
        <v>10007</v>
      </c>
      <c r="C46" s="33">
        <f ca="1">IFERROR(__xludf.DUMMYFUNCTION("""COMPUTED_VALUE"""),10)</f>
        <v>10</v>
      </c>
      <c r="D46">
        <f ca="1">IFERROR(__xludf.DUMMYFUNCTION("""COMPUTED_VALUE"""),1)</f>
        <v>1</v>
      </c>
      <c r="E46">
        <f ca="1">IFERROR(__xludf.DUMMYFUNCTION("""COMPUTED_VALUE"""),20)</f>
        <v>20</v>
      </c>
      <c r="F46" t="str">
        <f ca="1">IFERROR(__xludf.DUMMYFUNCTION("filter(Formulas!C:C,Formulas!A:A=B46)"),"""formula"":[{""sku"":""1201"",""req"":1},{""sku"":""1013"",""req"":5},{""sku"":""1210"",""req"":1},{""sku"":""1107"",""req"":1},{""sku"":""1116"",""req"":1}]")</f>
        <v>"formula":[{"sku":"1201","req":1},{"sku":"1013","req":5},{"sku":"1210","req":1},{"sku":"1107","req":1},{"sku":"1116","req":1}]</v>
      </c>
      <c r="G46" s="30">
        <f ca="1">IFERROR(__xludf.DUMMYFUNCTION("""COMPUTED_VALUE"""),1)</f>
        <v>1</v>
      </c>
      <c r="H46" s="30" t="str">
        <f ca="1">IFERROR(__xludf.DUMMYFUNCTION("IF(D46,filter(Productos!AC:AC,Productos!A:A=B46),)"),"cocina")</f>
        <v>cocina</v>
      </c>
      <c r="I46" s="33">
        <f ca="1">IFERROR(__xludf.DUMMYFUNCTION("""COMPUTED_VALUE"""),4900)</f>
        <v>4900</v>
      </c>
      <c r="K46" t="str">
        <f t="shared" ca="1" si="0"/>
        <v>{"sku":"10007", "costo":10, "grupo":"1", "lote":1, "tiempo":20, "formula":[{"sku":"1201","req":1},{"sku":"1013","req":5},{"sku":"1210","req":1},{"sku":"1107","req":1},{"sku":"1116","req":1}], "vencimiento":1, "precio":4900, "tipo":"cocina"},</v>
      </c>
    </row>
    <row r="47" spans="1:11" ht="13" x14ac:dyDescent="0.15">
      <c r="A47" s="23">
        <v>1</v>
      </c>
      <c r="B47">
        <f ca="1">IFERROR(__xludf.DUMMYFUNCTION("""COMPUTED_VALUE"""),10008)</f>
        <v>10008</v>
      </c>
      <c r="C47" s="33">
        <f ca="1">IFERROR(__xludf.DUMMYFUNCTION("""COMPUTED_VALUE"""),10)</f>
        <v>10</v>
      </c>
      <c r="D47">
        <f ca="1">IFERROR(__xludf.DUMMYFUNCTION("""COMPUTED_VALUE"""),1)</f>
        <v>1</v>
      </c>
      <c r="E47">
        <f ca="1">IFERROR(__xludf.DUMMYFUNCTION("""COMPUTED_VALUE"""),20)</f>
        <v>20</v>
      </c>
      <c r="F47" t="str">
        <f ca="1">IFERROR(__xludf.DUMMYFUNCTION("filter(Formulas!C:C,Formulas!A:A=B47)"),"""formula"":[{""sku"":""1201"",""req"":1},{""sku"":""1109"",""req"":1},{""sku"":""1210"",""req"":1},{""sku"":""1211"",""req"":1},{""sku"":""1116"",""req"":1}]")</f>
        <v>"formula":[{"sku":"1201","req":1},{"sku":"1109","req":1},{"sku":"1210","req":1},{"sku":"1211","req":1},{"sku":"1116","req":1}]</v>
      </c>
      <c r="G47" s="30">
        <f ca="1">IFERROR(__xludf.DUMMYFUNCTION("""COMPUTED_VALUE"""),1)</f>
        <v>1</v>
      </c>
      <c r="H47" s="30" t="str">
        <f ca="1">IFERROR(__xludf.DUMMYFUNCTION("IF(D47,filter(Productos!AC:AC,Productos!A:A=B47),)"),"cocina")</f>
        <v>cocina</v>
      </c>
      <c r="I47" s="33">
        <f ca="1">IFERROR(__xludf.DUMMYFUNCTION("""COMPUTED_VALUE"""),4900)</f>
        <v>4900</v>
      </c>
      <c r="K47" t="str">
        <f t="shared" ca="1" si="0"/>
        <v>{"sku":"10008", "costo":10, "grupo":"1", "lote":1, "tiempo":20, "formula":[{"sku":"1201","req":1},{"sku":"1109","req":1},{"sku":"1210","req":1},{"sku":"1211","req":1},{"sku":"1116","req":1}], "vencimiento":1, "precio":4900, "tipo":"cocina"},</v>
      </c>
    </row>
    <row r="48" spans="1:11" ht="13" x14ac:dyDescent="0.15">
      <c r="A48" s="23">
        <v>1</v>
      </c>
      <c r="B48">
        <f ca="1">IFERROR(__xludf.DUMMYFUNCTION("""COMPUTED_VALUE"""),10009)</f>
        <v>10009</v>
      </c>
      <c r="C48" s="33">
        <f ca="1">IFERROR(__xludf.DUMMYFUNCTION("""COMPUTED_VALUE"""),10)</f>
        <v>10</v>
      </c>
      <c r="D48">
        <f ca="1">IFERROR(__xludf.DUMMYFUNCTION("""COMPUTED_VALUE"""),1)</f>
        <v>1</v>
      </c>
      <c r="E48">
        <f ca="1">IFERROR(__xludf.DUMMYFUNCTION("""COMPUTED_VALUE"""),30)</f>
        <v>30</v>
      </c>
      <c r="F48" t="str">
        <f ca="1">IFERROR(__xludf.DUMMYFUNCTION("filter(Formulas!C:C,Formulas!A:A=B48)"),"""formula"":[{""sku"":""1201"",""req"":1},{""sku"":""1109"",""req"":1},{""sku"":""1013"",""req"":5},{""sku"":""1210"",""req"":1},{""sku"":""1116"",""req"":1}]")</f>
        <v>"formula":[{"sku":"1201","req":1},{"sku":"1109","req":1},{"sku":"1013","req":5},{"sku":"1210","req":1},{"sku":"1116","req":1}]</v>
      </c>
      <c r="G48" s="30">
        <f ca="1">IFERROR(__xludf.DUMMYFUNCTION("""COMPUTED_VALUE"""),1)</f>
        <v>1</v>
      </c>
      <c r="H48" s="30" t="str">
        <f ca="1">IFERROR(__xludf.DUMMYFUNCTION("IF(D48,filter(Productos!AC:AC,Productos!A:A=B48),)"),"cocina")</f>
        <v>cocina</v>
      </c>
      <c r="I48" s="33">
        <f ca="1">IFERROR(__xludf.DUMMYFUNCTION("""COMPUTED_VALUE"""),4900)</f>
        <v>4900</v>
      </c>
      <c r="K48" t="str">
        <f t="shared" ca="1" si="0"/>
        <v>{"sku":"10009", "costo":10, "grupo":"1", "lote":1, "tiempo":30, "formula":[{"sku":"1201","req":1},{"sku":"1109","req":1},{"sku":"1013","req":5},{"sku":"1210","req":1},{"sku":"1116","req":1}], "vencimiento":1, "precio":4900, "tipo":"cocina"},</v>
      </c>
    </row>
    <row r="49" spans="1:11" ht="13" x14ac:dyDescent="0.15">
      <c r="A49" s="23">
        <v>1</v>
      </c>
      <c r="B49">
        <f ca="1">IFERROR(__xludf.DUMMYFUNCTION("""COMPUTED_VALUE"""),10010)</f>
        <v>10010</v>
      </c>
      <c r="C49" s="33">
        <f ca="1">IFERROR(__xludf.DUMMYFUNCTION("""COMPUTED_VALUE"""),10)</f>
        <v>10</v>
      </c>
      <c r="D49">
        <f ca="1">IFERROR(__xludf.DUMMYFUNCTION("""COMPUTED_VALUE"""),1)</f>
        <v>1</v>
      </c>
      <c r="E49">
        <f ca="1">IFERROR(__xludf.DUMMYFUNCTION("""COMPUTED_VALUE"""),10)</f>
        <v>10</v>
      </c>
      <c r="F49" t="str">
        <f ca="1">IFERROR(__xludf.DUMMYFUNCTION("filter(Formulas!C:C,Formulas!A:A=B49)"),"""formula"":[{""sku"":""1201"",""req"":1},{""sku"":""1106"",""req"":4},{""sku"":""1210"",""req"":1},{""sku"":""1110"",""req"":1},{""sku"":""1116"",""req"":1}]")</f>
        <v>"formula":[{"sku":"1201","req":1},{"sku":"1106","req":4},{"sku":"1210","req":1},{"sku":"1110","req":1},{"sku":"1116","req":1}]</v>
      </c>
      <c r="G49" s="30">
        <f ca="1">IFERROR(__xludf.DUMMYFUNCTION("""COMPUTED_VALUE"""),1)</f>
        <v>1</v>
      </c>
      <c r="H49" s="30" t="str">
        <f ca="1">IFERROR(__xludf.DUMMYFUNCTION("IF(D49,filter(Productos!AC:AC,Productos!A:A=B49),)"),"cocina")</f>
        <v>cocina</v>
      </c>
      <c r="I49" s="33">
        <f ca="1">IFERROR(__xludf.DUMMYFUNCTION("""COMPUTED_VALUE"""),4900)</f>
        <v>4900</v>
      </c>
      <c r="K49" t="str">
        <f t="shared" ca="1" si="0"/>
        <v>{"sku":"10010", "costo":10, "grupo":"1", "lote":1, "tiempo":10, "formula":[{"sku":"1201","req":1},{"sku":"1106","req":4},{"sku":"1210","req":1},{"sku":"1110","req":1},{"sku":"1116","req":1}], "vencimiento":1, "precio":4900, "tipo":"cocina"},</v>
      </c>
    </row>
    <row r="50" spans="1:11" ht="13" x14ac:dyDescent="0.15">
      <c r="A50" s="23">
        <v>1</v>
      </c>
      <c r="B50">
        <f ca="1">IFERROR(__xludf.DUMMYFUNCTION("""COMPUTED_VALUE"""),10011)</f>
        <v>10011</v>
      </c>
      <c r="C50" s="33">
        <f ca="1">IFERROR(__xludf.DUMMYFUNCTION("""COMPUTED_VALUE"""),10)</f>
        <v>10</v>
      </c>
      <c r="D50">
        <f ca="1">IFERROR(__xludf.DUMMYFUNCTION("""COMPUTED_VALUE"""),1)</f>
        <v>1</v>
      </c>
      <c r="E50">
        <f ca="1">IFERROR(__xludf.DUMMYFUNCTION("""COMPUTED_VALUE"""),20)</f>
        <v>20</v>
      </c>
      <c r="F50" t="str">
        <f ca="1">IFERROR(__xludf.DUMMYFUNCTION("filter(Formulas!C:C,Formulas!A:A=B50)"),"""formula"":[{""sku"":""1201"",""req"":1},{""sku"":""1106"",""req"":4},{""sku"":""1114"",""req"":1},{""sku"":""1110"",""req"":1},{""sku"":""1112"",""req"":1},{""sku"":""1116"",""req"":1}]")</f>
        <v>"formula":[{"sku":"1201","req":1},{"sku":"1106","req":4},{"sku":"1114","req":1},{"sku":"1110","req":1},{"sku":"1112","req":1},{"sku":"1116","req":1}]</v>
      </c>
      <c r="G50" s="30">
        <f ca="1">IFERROR(__xludf.DUMMYFUNCTION("""COMPUTED_VALUE"""),1)</f>
        <v>1</v>
      </c>
      <c r="H50" s="30" t="str">
        <f ca="1">IFERROR(__xludf.DUMMYFUNCTION("IF(D50,filter(Productos!AC:AC,Productos!A:A=B50),)"),"cocina")</f>
        <v>cocina</v>
      </c>
      <c r="I50" s="33">
        <f ca="1">IFERROR(__xludf.DUMMYFUNCTION("""COMPUTED_VALUE"""),5700)</f>
        <v>5700</v>
      </c>
      <c r="K50" t="str">
        <f t="shared" ca="1" si="0"/>
        <v>{"sku":"10011", "costo":10, "grupo":"1", "lote":1, "tiempo":20, "formula":[{"sku":"1201","req":1},{"sku":"1106","req":4},{"sku":"1114","req":1},{"sku":"1110","req":1},{"sku":"1112","req":1},{"sku":"1116","req":1}], "vencimiento":1, "precio":5700, "tipo":"cocina"},</v>
      </c>
    </row>
    <row r="51" spans="1:11" ht="13" x14ac:dyDescent="0.15">
      <c r="A51" s="23">
        <v>1</v>
      </c>
      <c r="B51">
        <f ca="1">IFERROR(__xludf.DUMMYFUNCTION("""COMPUTED_VALUE"""),10012)</f>
        <v>10012</v>
      </c>
      <c r="C51" s="33">
        <f ca="1">IFERROR(__xludf.DUMMYFUNCTION("""COMPUTED_VALUE"""),10)</f>
        <v>10</v>
      </c>
      <c r="D51">
        <f ca="1">IFERROR(__xludf.DUMMYFUNCTION("""COMPUTED_VALUE"""),1)</f>
        <v>1</v>
      </c>
      <c r="E51">
        <f ca="1">IFERROR(__xludf.DUMMYFUNCTION("""COMPUTED_VALUE"""),20)</f>
        <v>20</v>
      </c>
      <c r="F51" t="str">
        <f ca="1">IFERROR(__xludf.DUMMYFUNCTION("filter(Formulas!C:C,Formulas!A:A=B51)"),"""formula"":[{""sku"":""1201"",""req"":1},{""sku"":""1106"",""req"":4},{""sku"":""1110"",""req"":1},{""sku"":""1112"",""req"":1},{""sku"":""1108"",""req"":1},{""sku"":""1116"",""req"":1}]")</f>
        <v>"formula":[{"sku":"1201","req":1},{"sku":"1106","req":4},{"sku":"1110","req":1},{"sku":"1112","req":1},{"sku":"1108","req":1},{"sku":"1116","req":1}]</v>
      </c>
      <c r="G51" s="30">
        <f ca="1">IFERROR(__xludf.DUMMYFUNCTION("""COMPUTED_VALUE"""),1)</f>
        <v>1</v>
      </c>
      <c r="H51" s="30" t="str">
        <f ca="1">IFERROR(__xludf.DUMMYFUNCTION("IF(D51,filter(Productos!AC:AC,Productos!A:A=B51),)"),"cocina")</f>
        <v>cocina</v>
      </c>
      <c r="I51" s="33">
        <f ca="1">IFERROR(__xludf.DUMMYFUNCTION("""COMPUTED_VALUE"""),5700)</f>
        <v>5700</v>
      </c>
      <c r="K51" t="str">
        <f t="shared" ca="1" si="0"/>
        <v>{"sku":"10012", "costo":10, "grupo":"1", "lote":1, "tiempo":20, "formula":[{"sku":"1201","req":1},{"sku":"1106","req":4},{"sku":"1110","req":1},{"sku":"1112","req":1},{"sku":"1108","req":1},{"sku":"1116","req":1}], "vencimiento":1, "precio":5700, "tipo":"cocina"},</v>
      </c>
    </row>
    <row r="52" spans="1:11" ht="13" x14ac:dyDescent="0.15">
      <c r="A52" s="23">
        <v>1</v>
      </c>
      <c r="B52">
        <f ca="1">IFERROR(__xludf.DUMMYFUNCTION("""COMPUTED_VALUE"""),10013)</f>
        <v>10013</v>
      </c>
      <c r="C52" s="33">
        <f ca="1">IFERROR(__xludf.DUMMYFUNCTION("""COMPUTED_VALUE"""),10)</f>
        <v>10</v>
      </c>
      <c r="D52">
        <f ca="1">IFERROR(__xludf.DUMMYFUNCTION("""COMPUTED_VALUE"""),1)</f>
        <v>1</v>
      </c>
      <c r="E52">
        <f ca="1">IFERROR(__xludf.DUMMYFUNCTION("""COMPUTED_VALUE"""),10)</f>
        <v>10</v>
      </c>
      <c r="F52" t="str">
        <f ca="1">IFERROR(__xludf.DUMMYFUNCTION("filter(Formulas!C:C,Formulas!A:A=B52)"),"""formula"":[{""sku"":""1201"",""req"":1},{""sku"":""1106"",""req"":4},{""sku"":""1110"",""req"":1},{""sku"":""1112"",""req"":1},{""sku"":""1116"",""req"":1}]")</f>
        <v>"formula":[{"sku":"1201","req":1},{"sku":"1106","req":4},{"sku":"1110","req":1},{"sku":"1112","req":1},{"sku":"1116","req":1}]</v>
      </c>
      <c r="G52" s="30">
        <f ca="1">IFERROR(__xludf.DUMMYFUNCTION("""COMPUTED_VALUE"""),1)</f>
        <v>1</v>
      </c>
      <c r="H52" s="30" t="str">
        <f ca="1">IFERROR(__xludf.DUMMYFUNCTION("IF(D52,filter(Productos!AC:AC,Productos!A:A=B52),)"),"cocina")</f>
        <v>cocina</v>
      </c>
      <c r="I52" s="33">
        <f ca="1">IFERROR(__xludf.DUMMYFUNCTION("""COMPUTED_VALUE"""),5700)</f>
        <v>5700</v>
      </c>
      <c r="K52" t="str">
        <f t="shared" ca="1" si="0"/>
        <v>{"sku":"10013", "costo":10, "grupo":"1", "lote":1, "tiempo":10, "formula":[{"sku":"1201","req":1},{"sku":"1106","req":4},{"sku":"1110","req":1},{"sku":"1112","req":1},{"sku":"1116","req":1}], "vencimiento":1, "precio":5700, "tipo":"cocina"},</v>
      </c>
    </row>
    <row r="53" spans="1:11" ht="13" x14ac:dyDescent="0.15">
      <c r="A53" s="23">
        <v>1</v>
      </c>
      <c r="B53">
        <f ca="1">IFERROR(__xludf.DUMMYFUNCTION("""COMPUTED_VALUE"""),10014)</f>
        <v>10014</v>
      </c>
      <c r="C53" s="33">
        <f ca="1">IFERROR(__xludf.DUMMYFUNCTION("""COMPUTED_VALUE"""),10)</f>
        <v>10</v>
      </c>
      <c r="D53">
        <f ca="1">IFERROR(__xludf.DUMMYFUNCTION("""COMPUTED_VALUE"""),1)</f>
        <v>1</v>
      </c>
      <c r="E53">
        <f ca="1">IFERROR(__xludf.DUMMYFUNCTION("""COMPUTED_VALUE"""),10)</f>
        <v>10</v>
      </c>
      <c r="F53" t="str">
        <f ca="1">IFERROR(__xludf.DUMMYFUNCTION("filter(Formulas!C:C,Formulas!A:A=B53)"),"""formula"":[{""sku"":""1201"",""req"":1},{""sku"":""1105"",""req"":1},{""sku"":""1110"",""req"":1},{""sku"":""1112"",""req"":1},{""sku"":""1116"",""req"":1}]")</f>
        <v>"formula":[{"sku":"1201","req":1},{"sku":"1105","req":1},{"sku":"1110","req":1},{"sku":"1112","req":1},{"sku":"1116","req":1}]</v>
      </c>
      <c r="G53" s="30">
        <f ca="1">IFERROR(__xludf.DUMMYFUNCTION("""COMPUTED_VALUE"""),1)</f>
        <v>1</v>
      </c>
      <c r="H53" s="30" t="str">
        <f ca="1">IFERROR(__xludf.DUMMYFUNCTION("IF(D53,filter(Productos!AC:AC,Productos!A:A=B53),)"),"cocina")</f>
        <v>cocina</v>
      </c>
      <c r="I53" s="33">
        <f ca="1">IFERROR(__xludf.DUMMYFUNCTION("""COMPUTED_VALUE"""),4900)</f>
        <v>4900</v>
      </c>
      <c r="K53" t="str">
        <f t="shared" ca="1" si="0"/>
        <v>{"sku":"10014", "costo":10, "grupo":"1", "lote":1, "tiempo":10, "formula":[{"sku":"1201","req":1},{"sku":"1105","req":1},{"sku":"1110","req":1},{"sku":"1112","req":1},{"sku":"1116","req":1}], "vencimiento":1, "precio":4900, "tipo":"cocina"},</v>
      </c>
    </row>
    <row r="54" spans="1:11" ht="13" x14ac:dyDescent="0.15">
      <c r="A54" s="23">
        <v>1</v>
      </c>
      <c r="B54">
        <f ca="1">IFERROR(__xludf.DUMMYFUNCTION("""COMPUTED_VALUE"""),10015)</f>
        <v>10015</v>
      </c>
      <c r="C54" s="33">
        <f ca="1">IFERROR(__xludf.DUMMYFUNCTION("""COMPUTED_VALUE"""),10)</f>
        <v>10</v>
      </c>
      <c r="D54">
        <f ca="1">IFERROR(__xludf.DUMMYFUNCTION("""COMPUTED_VALUE"""),1)</f>
        <v>1</v>
      </c>
      <c r="E54">
        <f ca="1">IFERROR(__xludf.DUMMYFUNCTION("""COMPUTED_VALUE"""),20)</f>
        <v>20</v>
      </c>
      <c r="F54" t="str">
        <f ca="1">IFERROR(__xludf.DUMMYFUNCTION("filter(Formulas!C:C,Formulas!A:A=B54)"),"""formula"":[{""sku"":""1201"",""req"":1},{""sku"":""1109"",""req"":1},{""sku"":""1115"",""req"":1},{""sku"":""1110"",""req"":1},{""sku"":""1112"",""req"":1},{""sku"":""1116"",""req"":1}]")</f>
        <v>"formula":[{"sku":"1201","req":1},{"sku":"1109","req":1},{"sku":"1115","req":1},{"sku":"1110","req":1},{"sku":"1112","req":1},{"sku":"1116","req":1}]</v>
      </c>
      <c r="G54" s="30">
        <f ca="1">IFERROR(__xludf.DUMMYFUNCTION("""COMPUTED_VALUE"""),1)</f>
        <v>1</v>
      </c>
      <c r="H54" s="30" t="str">
        <f ca="1">IFERROR(__xludf.DUMMYFUNCTION("IF(D54,filter(Productos!AC:AC,Productos!A:A=B54),)"),"cocina")</f>
        <v>cocina</v>
      </c>
      <c r="I54" s="33">
        <f ca="1">IFERROR(__xludf.DUMMYFUNCTION("""COMPUTED_VALUE"""),5700)</f>
        <v>5700</v>
      </c>
      <c r="K54" t="str">
        <f t="shared" ca="1" si="0"/>
        <v>{"sku":"10015", "costo":10, "grupo":"1", "lote":1, "tiempo":20, "formula":[{"sku":"1201","req":1},{"sku":"1109","req":1},{"sku":"1115","req":1},{"sku":"1110","req":1},{"sku":"1112","req":1},{"sku":"1116","req":1}], "vencimiento":1, "precio":5700, "tipo":"cocina"},</v>
      </c>
    </row>
    <row r="55" spans="1:11" ht="13" x14ac:dyDescent="0.15">
      <c r="A55" s="23">
        <v>1</v>
      </c>
      <c r="B55">
        <f ca="1">IFERROR(__xludf.DUMMYFUNCTION("""COMPUTED_VALUE"""),10016)</f>
        <v>10016</v>
      </c>
      <c r="C55" s="33">
        <f ca="1">IFERROR(__xludf.DUMMYFUNCTION("""COMPUTED_VALUE"""),10)</f>
        <v>10</v>
      </c>
      <c r="D55">
        <f ca="1">IFERROR(__xludf.DUMMYFUNCTION("""COMPUTED_VALUE"""),1)</f>
        <v>1</v>
      </c>
      <c r="E55">
        <f ca="1">IFERROR(__xludf.DUMMYFUNCTION("""COMPUTED_VALUE"""),20)</f>
        <v>20</v>
      </c>
      <c r="F55" t="str">
        <f ca="1">IFERROR(__xludf.DUMMYFUNCTION("filter(Formulas!C:C,Formulas!A:A=B55)"),"""formula"":[{""sku"":""1201"",""req"":1},{""sku"":""1106"",""req"":4},{""sku"":""1110"",""req"":1},{""sku"":""1112"",""req"":1},{""sku"":""1107"",""req"":1},{""sku"":""1116"",""req"":1}]")</f>
        <v>"formula":[{"sku":"1201","req":1},{"sku":"1106","req":4},{"sku":"1110","req":1},{"sku":"1112","req":1},{"sku":"1107","req":1},{"sku":"1116","req":1}]</v>
      </c>
      <c r="G55" s="30">
        <f ca="1">IFERROR(__xludf.DUMMYFUNCTION("""COMPUTED_VALUE"""),1)</f>
        <v>1</v>
      </c>
      <c r="H55" s="30" t="str">
        <f ca="1">IFERROR(__xludf.DUMMYFUNCTION("IF(D55,filter(Productos!AC:AC,Productos!A:A=B55),)"),"cocina")</f>
        <v>cocina</v>
      </c>
      <c r="I55" s="33">
        <f ca="1">IFERROR(__xludf.DUMMYFUNCTION("""COMPUTED_VALUE"""),5700)</f>
        <v>5700</v>
      </c>
      <c r="K55" t="str">
        <f t="shared" ca="1" si="0"/>
        <v>{"sku":"10016", "costo":10, "grupo":"1", "lote":1, "tiempo":20, "formula":[{"sku":"1201","req":1},{"sku":"1106","req":4},{"sku":"1110","req":1},{"sku":"1112","req":1},{"sku":"1107","req":1},{"sku":"1116","req":1}], "vencimiento":1, "precio":5700, "tipo":"cocina"},</v>
      </c>
    </row>
    <row r="56" spans="1:11" ht="13" x14ac:dyDescent="0.15">
      <c r="A56" s="23">
        <v>1</v>
      </c>
      <c r="B56">
        <f ca="1">IFERROR(__xludf.DUMMYFUNCTION("""COMPUTED_VALUE"""),10017)</f>
        <v>10017</v>
      </c>
      <c r="C56" s="33">
        <f ca="1">IFERROR(__xludf.DUMMYFUNCTION("""COMPUTED_VALUE"""),10)</f>
        <v>10</v>
      </c>
      <c r="D56">
        <f ca="1">IFERROR(__xludf.DUMMYFUNCTION("""COMPUTED_VALUE"""),1)</f>
        <v>1</v>
      </c>
      <c r="E56">
        <f ca="1">IFERROR(__xludf.DUMMYFUNCTION("""COMPUTED_VALUE"""),10)</f>
        <v>10</v>
      </c>
      <c r="F56" t="str">
        <f ca="1">IFERROR(__xludf.DUMMYFUNCTION("filter(Formulas!C:C,Formulas!A:A=B56)"),"""formula"":[{""sku"":""1201"",""req"":1},{""sku"":""1110"",""req"":1},{""sku"":""1112"",""req"":1},{""sku"":""1107"",""req"":1},{""sku"":""1116"",""req"":1}]")</f>
        <v>"formula":[{"sku":"1201","req":1},{"sku":"1110","req":1},{"sku":"1112","req":1},{"sku":"1107","req":1},{"sku":"1116","req":1}]</v>
      </c>
      <c r="G56" s="30">
        <f ca="1">IFERROR(__xludf.DUMMYFUNCTION("""COMPUTED_VALUE"""),1)</f>
        <v>1</v>
      </c>
      <c r="H56" s="30" t="str">
        <f ca="1">IFERROR(__xludf.DUMMYFUNCTION("IF(D56,filter(Productos!AC:AC,Productos!A:A=B56),)"),"cocina")</f>
        <v>cocina</v>
      </c>
      <c r="I56" s="33">
        <f ca="1">IFERROR(__xludf.DUMMYFUNCTION("""COMPUTED_VALUE"""),5700)</f>
        <v>5700</v>
      </c>
      <c r="K56" t="str">
        <f t="shared" ca="1" si="0"/>
        <v>{"sku":"10017", "costo":10, "grupo":"1", "lote":1, "tiempo":10, "formula":[{"sku":"1201","req":1},{"sku":"1110","req":1},{"sku":"1112","req":1},{"sku":"1107","req":1},{"sku":"1116","req":1}], "vencimiento":1, "precio":5700, "tipo":"cocina"},</v>
      </c>
    </row>
    <row r="57" spans="1:11" ht="13" x14ac:dyDescent="0.15">
      <c r="A57" s="23">
        <v>1</v>
      </c>
      <c r="B57">
        <f ca="1">IFERROR(__xludf.DUMMYFUNCTION("""COMPUTED_VALUE"""),10018)</f>
        <v>10018</v>
      </c>
      <c r="C57" s="33">
        <f ca="1">IFERROR(__xludf.DUMMYFUNCTION("""COMPUTED_VALUE"""),10)</f>
        <v>10</v>
      </c>
      <c r="D57">
        <f ca="1">IFERROR(__xludf.DUMMYFUNCTION("""COMPUTED_VALUE"""),1)</f>
        <v>1</v>
      </c>
      <c r="E57">
        <f ca="1">IFERROR(__xludf.DUMMYFUNCTION("""COMPUTED_VALUE"""),10)</f>
        <v>10</v>
      </c>
      <c r="F57" t="str">
        <f ca="1">IFERROR(__xludf.DUMMYFUNCTION("filter(Formulas!C:C,Formulas!A:A=B57)"),"""formula"":[{""sku"":""1201"",""req"":1},{""sku"":""1105"",""req"":1},{""sku"":""1112"",""req"":1},{""sku"":""1407"",""req"":1},{""sku"":""1116"",""req"":1}]")</f>
        <v>"formula":[{"sku":"1201","req":1},{"sku":"1105","req":1},{"sku":"1112","req":1},{"sku":"1407","req":1},{"sku":"1116","req":1}]</v>
      </c>
      <c r="G57" s="30">
        <f ca="1">IFERROR(__xludf.DUMMYFUNCTION("""COMPUTED_VALUE"""),1)</f>
        <v>1</v>
      </c>
      <c r="H57" s="30" t="str">
        <f ca="1">IFERROR(__xludf.DUMMYFUNCTION("IF(D57,filter(Productos!AC:AC,Productos!A:A=B57),)"),"cocina")</f>
        <v>cocina</v>
      </c>
      <c r="I57" s="33">
        <f ca="1">IFERROR(__xludf.DUMMYFUNCTION("""COMPUTED_VALUE"""),5700)</f>
        <v>5700</v>
      </c>
      <c r="K57" t="str">
        <f t="shared" ca="1" si="0"/>
        <v>{"sku":"10018", "costo":10, "grupo":"1", "lote":1, "tiempo":10, "formula":[{"sku":"1201","req":1},{"sku":"1105","req":1},{"sku":"1112","req":1},{"sku":"1407","req":1},{"sku":"1116","req":1}], "vencimiento":1, "precio":5700, "tipo":"cocina"},</v>
      </c>
    </row>
    <row r="58" spans="1:11" ht="13" x14ac:dyDescent="0.15">
      <c r="A58" s="23">
        <v>1</v>
      </c>
      <c r="B58">
        <f ca="1">IFERROR(__xludf.DUMMYFUNCTION("""COMPUTED_VALUE"""),10019)</f>
        <v>10019</v>
      </c>
      <c r="C58" s="33">
        <f ca="1">IFERROR(__xludf.DUMMYFUNCTION("""COMPUTED_VALUE"""),10)</f>
        <v>10</v>
      </c>
      <c r="D58">
        <f ca="1">IFERROR(__xludf.DUMMYFUNCTION("""COMPUTED_VALUE"""),1)</f>
        <v>1</v>
      </c>
      <c r="E58">
        <f ca="1">IFERROR(__xludf.DUMMYFUNCTION("""COMPUTED_VALUE"""),10)</f>
        <v>10</v>
      </c>
      <c r="F58" t="str">
        <f ca="1">IFERROR(__xludf.DUMMYFUNCTION("filter(Formulas!C:C,Formulas!A:A=B58)"),"""formula"":[{""sku"":""1201"",""req"":1},{""sku"":""1106"",""req"":4},{""sku"":""1210"",""req"":1},{""sku"":""1116"",""req"":1},{""sku"":""1407"",""req"":1}]")</f>
        <v>"formula":[{"sku":"1201","req":1},{"sku":"1106","req":4},{"sku":"1210","req":1},{"sku":"1116","req":1},{"sku":"1407","req":1}]</v>
      </c>
      <c r="G58" s="30">
        <f ca="1">IFERROR(__xludf.DUMMYFUNCTION("""COMPUTED_VALUE"""),1)</f>
        <v>1</v>
      </c>
      <c r="H58" s="30" t="str">
        <f ca="1">IFERROR(__xludf.DUMMYFUNCTION("IF(D58,filter(Productos!AC:AC,Productos!A:A=B58),)"),"cocina")</f>
        <v>cocina</v>
      </c>
      <c r="I58" s="33">
        <f ca="1">IFERROR(__xludf.DUMMYFUNCTION("""COMPUTED_VALUE"""),5700)</f>
        <v>5700</v>
      </c>
      <c r="K58" t="str">
        <f t="shared" ca="1" si="0"/>
        <v>{"sku":"10019", "costo":10, "grupo":"1", "lote":1, "tiempo":10, "formula":[{"sku":"1201","req":1},{"sku":"1106","req":4},{"sku":"1210","req":1},{"sku":"1116","req":1},{"sku":"1407","req":1}], "vencimiento":1, "precio":5700, "tipo":"cocina"},</v>
      </c>
    </row>
    <row r="59" spans="1:11" ht="13" x14ac:dyDescent="0.15">
      <c r="A59" s="23">
        <v>1</v>
      </c>
      <c r="B59">
        <f ca="1">IFERROR(__xludf.DUMMYFUNCTION("""COMPUTED_VALUE"""),10020)</f>
        <v>10020</v>
      </c>
      <c r="C59" s="33">
        <f ca="1">IFERROR(__xludf.DUMMYFUNCTION("""COMPUTED_VALUE"""),10)</f>
        <v>10</v>
      </c>
      <c r="D59">
        <f ca="1">IFERROR(__xludf.DUMMYFUNCTION("""COMPUTED_VALUE"""),1)</f>
        <v>1</v>
      </c>
      <c r="E59">
        <f ca="1">IFERROR(__xludf.DUMMYFUNCTION("""COMPUTED_VALUE"""),20)</f>
        <v>20</v>
      </c>
      <c r="F59" t="str">
        <f ca="1">IFERROR(__xludf.DUMMYFUNCTION("filter(Formulas!C:C,Formulas!A:A=B59)"),"""formula"":[{""sku"":""1201"",""req"":1},{""sku"":""1116"",""req"":1},{""sku"":""1106"",""req"":4},{""sku"":""1112"",""req"":1},{""sku"":""1114"",""req"":1},{""sku"":""1407"",""req"":1}]")</f>
        <v>"formula":[{"sku":"1201","req":1},{"sku":"1116","req":1},{"sku":"1106","req":4},{"sku":"1112","req":1},{"sku":"1114","req":1},{"sku":"1407","req":1}]</v>
      </c>
      <c r="G59" s="30">
        <f ca="1">IFERROR(__xludf.DUMMYFUNCTION("""COMPUTED_VALUE"""),1)</f>
        <v>1</v>
      </c>
      <c r="H59" s="30" t="str">
        <f ca="1">IFERROR(__xludf.DUMMYFUNCTION("IF(D59,filter(Productos!AC:AC,Productos!A:A=B59),)"),"cocina")</f>
        <v>cocina</v>
      </c>
      <c r="I59" s="33">
        <f ca="1">IFERROR(__xludf.DUMMYFUNCTION("""COMPUTED_VALUE"""),5900)</f>
        <v>5900</v>
      </c>
      <c r="K59" t="str">
        <f t="shared" ca="1" si="0"/>
        <v>{"sku":"10020", "costo":10, "grupo":"1", "lote":1, "tiempo":20, "formula":[{"sku":"1201","req":1},{"sku":"1116","req":1},{"sku":"1106","req":4},{"sku":"1112","req":1},{"sku":"1114","req":1},{"sku":"1407","req":1}], "vencimiento":1, "precio":5900, "tipo":"cocina"},</v>
      </c>
    </row>
    <row r="60" spans="1:11" ht="13" x14ac:dyDescent="0.15">
      <c r="A60" s="23">
        <v>1</v>
      </c>
      <c r="B60">
        <f ca="1">IFERROR(__xludf.DUMMYFUNCTION("""COMPUTED_VALUE"""),10021)</f>
        <v>10021</v>
      </c>
      <c r="C60" s="33">
        <f ca="1">IFERROR(__xludf.DUMMYFUNCTION("""COMPUTED_VALUE"""),10)</f>
        <v>10</v>
      </c>
      <c r="D60">
        <f ca="1">IFERROR(__xludf.DUMMYFUNCTION("""COMPUTED_VALUE"""),1)</f>
        <v>1</v>
      </c>
      <c r="E60">
        <f ca="1">IFERROR(__xludf.DUMMYFUNCTION("""COMPUTED_VALUE"""),10)</f>
        <v>10</v>
      </c>
      <c r="F60" t="str">
        <f ca="1">IFERROR(__xludf.DUMMYFUNCTION("filter(Formulas!C:C,Formulas!A:A=B60)"),"""formula"":[{""sku"":""1201"",""req"":1},{""sku"":""1116"",""req"":1},{""sku"":""1109"",""req"":1},{""sku"":""1114"",""req"":1},{""sku"":""1407"",""req"":1}]")</f>
        <v>"formula":[{"sku":"1201","req":1},{"sku":"1116","req":1},{"sku":"1109","req":1},{"sku":"1114","req":1},{"sku":"1407","req":1}]</v>
      </c>
      <c r="G60" s="30">
        <f ca="1">IFERROR(__xludf.DUMMYFUNCTION("""COMPUTED_VALUE"""),1)</f>
        <v>1</v>
      </c>
      <c r="H60" s="30" t="str">
        <f ca="1">IFERROR(__xludf.DUMMYFUNCTION("IF(D60,filter(Productos!AC:AC,Productos!A:A=B60),)"),"cocina")</f>
        <v>cocina</v>
      </c>
      <c r="I60" s="33">
        <f ca="1">IFERROR(__xludf.DUMMYFUNCTION("""COMPUTED_VALUE"""),5900)</f>
        <v>5900</v>
      </c>
      <c r="K60" t="str">
        <f t="shared" ca="1" si="0"/>
        <v>{"sku":"10021", "costo":10, "grupo":"1", "lote":1, "tiempo":10, "formula":[{"sku":"1201","req":1},{"sku":"1116","req":1},{"sku":"1109","req":1},{"sku":"1114","req":1},{"sku":"1407","req":1}], "vencimiento":1, "precio":5900, "tipo":"cocina"},</v>
      </c>
    </row>
    <row r="61" spans="1:11" ht="13" x14ac:dyDescent="0.15">
      <c r="A61" s="23">
        <v>1</v>
      </c>
      <c r="B61">
        <f ca="1">IFERROR(__xludf.DUMMYFUNCTION("""COMPUTED_VALUE"""),10022)</f>
        <v>10022</v>
      </c>
      <c r="C61" s="33">
        <f ca="1">IFERROR(__xludf.DUMMYFUNCTION("""COMPUTED_VALUE"""),10)</f>
        <v>10</v>
      </c>
      <c r="D61">
        <f ca="1">IFERROR(__xludf.DUMMYFUNCTION("""COMPUTED_VALUE"""),1)</f>
        <v>1</v>
      </c>
      <c r="E61">
        <f ca="1">IFERROR(__xludf.DUMMYFUNCTION("""COMPUTED_VALUE"""),20)</f>
        <v>20</v>
      </c>
      <c r="F61" t="str">
        <f ca="1">IFERROR(__xludf.DUMMYFUNCTION("filter(Formulas!C:C,Formulas!A:A=B61)"),"""formula"":[{""sku"":""1201"",""req"":1},{""sku"":""1116"",""req"":1},{""sku"":""1107"",""req"":1},{""sku"":""1112"",""req"":1},{""sku"":""1210"",""req"":1},{""sku"":""1215"",""req"":1}]")</f>
        <v>"formula":[{"sku":"1201","req":1},{"sku":"1116","req":1},{"sku":"1107","req":1},{"sku":"1112","req":1},{"sku":"1210","req":1},{"sku":"1215","req":1}]</v>
      </c>
      <c r="G61" s="30">
        <f ca="1">IFERROR(__xludf.DUMMYFUNCTION("""COMPUTED_VALUE"""),1)</f>
        <v>1</v>
      </c>
      <c r="H61" s="30" t="str">
        <f ca="1">IFERROR(__xludf.DUMMYFUNCTION("IF(D61,filter(Productos!AC:AC,Productos!A:A=B61),)"),"cocina")</f>
        <v>cocina</v>
      </c>
      <c r="I61" s="33">
        <f ca="1">IFERROR(__xludf.DUMMYFUNCTION("""COMPUTED_VALUE"""),5500)</f>
        <v>5500</v>
      </c>
      <c r="K61" t="str">
        <f t="shared" ca="1" si="0"/>
        <v>{"sku":"10022", "costo":10, "grupo":"1", "lote":1, "tiempo":20, "formula":[{"sku":"1201","req":1},{"sku":"1116","req":1},{"sku":"1107","req":1},{"sku":"1112","req":1},{"sku":"1210","req":1},{"sku":"1215","req":1}], "vencimiento":1, "precio":5500, "tipo":"cocina"},</v>
      </c>
    </row>
    <row r="62" spans="1:11" ht="13" x14ac:dyDescent="0.15">
      <c r="A62" s="23">
        <v>1</v>
      </c>
      <c r="B62">
        <f ca="1">IFERROR(__xludf.DUMMYFUNCTION("""COMPUTED_VALUE"""),10023)</f>
        <v>10023</v>
      </c>
      <c r="C62" s="33">
        <f ca="1">IFERROR(__xludf.DUMMYFUNCTION("""COMPUTED_VALUE"""),10)</f>
        <v>10</v>
      </c>
      <c r="D62">
        <f ca="1">IFERROR(__xludf.DUMMYFUNCTION("""COMPUTED_VALUE"""),1)</f>
        <v>1</v>
      </c>
      <c r="E62">
        <f ca="1">IFERROR(__xludf.DUMMYFUNCTION("""COMPUTED_VALUE"""),20)</f>
        <v>20</v>
      </c>
      <c r="F62" t="str">
        <f ca="1">IFERROR(__xludf.DUMMYFUNCTION("filter(Formulas!C:C,Formulas!A:A=B62)"),"""formula"":[{""sku"":""1201"",""req"":1},{""sku"":""1116"",""req"":1},{""sku"":""1109"",""req"":1},{""sku"":""1112"",""req"":1},{""sku"":""1210"",""req"":1},{""sku"":""1215"",""req"":1}]")</f>
        <v>"formula":[{"sku":"1201","req":1},{"sku":"1116","req":1},{"sku":"1109","req":1},{"sku":"1112","req":1},{"sku":"1210","req":1},{"sku":"1215","req":1}]</v>
      </c>
      <c r="G62" s="30">
        <f ca="1">IFERROR(__xludf.DUMMYFUNCTION("""COMPUTED_VALUE"""),1)</f>
        <v>1</v>
      </c>
      <c r="H62" s="30" t="str">
        <f ca="1">IFERROR(__xludf.DUMMYFUNCTION("IF(D62,filter(Productos!AC:AC,Productos!A:A=B62),)"),"cocina")</f>
        <v>cocina</v>
      </c>
      <c r="I62" s="33">
        <f ca="1">IFERROR(__xludf.DUMMYFUNCTION("""COMPUTED_VALUE"""),5500)</f>
        <v>5500</v>
      </c>
      <c r="K62" t="str">
        <f t="shared" ca="1" si="0"/>
        <v>{"sku":"10023", "costo":10, "grupo":"1", "lote":1, "tiempo":20, "formula":[{"sku":"1201","req":1},{"sku":"1116","req":1},{"sku":"1109","req":1},{"sku":"1112","req":1},{"sku":"1210","req":1},{"sku":"1215","req":1}], "vencimiento":1, "precio":5500, "tipo":"cocina"},</v>
      </c>
    </row>
    <row r="63" spans="1:11" ht="13" x14ac:dyDescent="0.15">
      <c r="A63" s="23">
        <v>1</v>
      </c>
      <c r="B63">
        <f ca="1">IFERROR(__xludf.DUMMYFUNCTION("""COMPUTED_VALUE"""),10024)</f>
        <v>10024</v>
      </c>
      <c r="C63" s="33">
        <f ca="1">IFERROR(__xludf.DUMMYFUNCTION("""COMPUTED_VALUE"""),10)</f>
        <v>10</v>
      </c>
      <c r="D63">
        <f ca="1">IFERROR(__xludf.DUMMYFUNCTION("""COMPUTED_VALUE"""),1)</f>
        <v>1</v>
      </c>
      <c r="E63">
        <f ca="1">IFERROR(__xludf.DUMMYFUNCTION("""COMPUTED_VALUE"""),20)</f>
        <v>20</v>
      </c>
      <c r="F63" t="str">
        <f ca="1">IFERROR(__xludf.DUMMYFUNCTION("filter(Formulas!C:C,Formulas!A:A=B63)"),"""formula"":[{""sku"":""1201"",""req"":1},{""sku"":""1116"",""req"":1},{""sku"":""1210"",""req"":1},{""sku"":""1114"",""req"":1},{""sku"":""1115"",""req"":1},{""sku"":""1211"",""req"":1}]")</f>
        <v>"formula":[{"sku":"1201","req":1},{"sku":"1116","req":1},{"sku":"1210","req":1},{"sku":"1114","req":1},{"sku":"1115","req":1},{"sku":"1211","req":1}]</v>
      </c>
      <c r="G63" s="30">
        <f ca="1">IFERROR(__xludf.DUMMYFUNCTION("""COMPUTED_VALUE"""),1)</f>
        <v>1</v>
      </c>
      <c r="H63" s="30" t="str">
        <f ca="1">IFERROR(__xludf.DUMMYFUNCTION("IF(D63,filter(Productos!AC:AC,Productos!A:A=B63),)"),"cocina")</f>
        <v>cocina</v>
      </c>
      <c r="I63" s="33">
        <f ca="1">IFERROR(__xludf.DUMMYFUNCTION("""COMPUTED_VALUE"""),4900)</f>
        <v>4900</v>
      </c>
      <c r="K63" t="str">
        <f t="shared" ca="1" si="0"/>
        <v>{"sku":"10024", "costo":10, "grupo":"1", "lote":1, "tiempo":20, "formula":[{"sku":"1201","req":1},{"sku":"1116","req":1},{"sku":"1210","req":1},{"sku":"1114","req":1},{"sku":"1115","req":1},{"sku":"1211","req":1}], "vencimiento":1, "precio":4900, "tipo":"cocina"},</v>
      </c>
    </row>
    <row r="64" spans="1:11" ht="13" x14ac:dyDescent="0.15">
      <c r="A64" s="23">
        <v>1</v>
      </c>
      <c r="B64">
        <f ca="1">IFERROR(__xludf.DUMMYFUNCTION("""COMPUTED_VALUE"""),10025)</f>
        <v>10025</v>
      </c>
      <c r="C64" s="33">
        <f ca="1">IFERROR(__xludf.DUMMYFUNCTION("""COMPUTED_VALUE"""),10)</f>
        <v>10</v>
      </c>
      <c r="D64">
        <f ca="1">IFERROR(__xludf.DUMMYFUNCTION("""COMPUTED_VALUE"""),1)</f>
        <v>1</v>
      </c>
      <c r="E64">
        <f ca="1">IFERROR(__xludf.DUMMYFUNCTION("""COMPUTED_VALUE"""),20)</f>
        <v>20</v>
      </c>
      <c r="F64" t="str">
        <f ca="1">IFERROR(__xludf.DUMMYFUNCTION("filter(Formulas!C:C,Formulas!A:A=B64)"),"""formula"":[{""sku"":""1201"",""req"":1},{""sku"":""1116"",""req"":1},{""sku"":""1210"",""req"":1},{""sku"":""1114"",""req"":1},{""sku"":""1115"",""req"":1},{""sku"":""1013"",""req"":5}]")</f>
        <v>"formula":[{"sku":"1201","req":1},{"sku":"1116","req":1},{"sku":"1210","req":1},{"sku":"1114","req":1},{"sku":"1115","req":1},{"sku":"1013","req":5}]</v>
      </c>
      <c r="G64" s="30">
        <f ca="1">IFERROR(__xludf.DUMMYFUNCTION("""COMPUTED_VALUE"""),1)</f>
        <v>1</v>
      </c>
      <c r="H64" s="30" t="str">
        <f ca="1">IFERROR(__xludf.DUMMYFUNCTION("IF(D64,filter(Productos!AC:AC,Productos!A:A=B64),)"),"cocina")</f>
        <v>cocina</v>
      </c>
      <c r="I64" s="33">
        <f ca="1">IFERROR(__xludf.DUMMYFUNCTION("""COMPUTED_VALUE"""),4900)</f>
        <v>4900</v>
      </c>
      <c r="K64" t="str">
        <f t="shared" ca="1" si="0"/>
        <v>{"sku":"10025", "costo":10, "grupo":"1", "lote":1, "tiempo":20, "formula":[{"sku":"1201","req":1},{"sku":"1116","req":1},{"sku":"1210","req":1},{"sku":"1114","req":1},{"sku":"1115","req":1},{"sku":"1013","req":5}], "vencimiento":1, "precio":4900, "tipo":"cocina"},</v>
      </c>
    </row>
    <row r="65" spans="1:11" ht="13" x14ac:dyDescent="0.15">
      <c r="A65" s="23">
        <v>1</v>
      </c>
      <c r="B65">
        <f ca="1">IFERROR(__xludf.DUMMYFUNCTION("""COMPUTED_VALUE"""),20001)</f>
        <v>20001</v>
      </c>
      <c r="C65" s="33">
        <f ca="1">IFERROR(__xludf.DUMMYFUNCTION("""COMPUTED_VALUE"""),10)</f>
        <v>10</v>
      </c>
      <c r="D65">
        <f ca="1">IFERROR(__xludf.DUMMYFUNCTION("""COMPUTED_VALUE"""),1)</f>
        <v>1</v>
      </c>
      <c r="E65">
        <f ca="1">IFERROR(__xludf.DUMMYFUNCTION("""COMPUTED_VALUE"""),10)</f>
        <v>10</v>
      </c>
      <c r="F65" t="str">
        <f ca="1">IFERROR(__xludf.DUMMYFUNCTION("filter(Formulas!C:C,Formulas!A:A=B65)"),"""formula"":[{""sku"":""1301"",""req"":1},{""sku"":""1207"",""req"":1},{""sku"":""1310"",""req"":1},{""sku"":""1112"",""req"":1},{""sku"":""1216"",""req"":1}]")</f>
        <v>"formula":[{"sku":"1301","req":1},{"sku":"1207","req":1},{"sku":"1310","req":1},{"sku":"1112","req":1},{"sku":"1216","req":1}]</v>
      </c>
      <c r="G65" s="30">
        <f ca="1">IFERROR(__xludf.DUMMYFUNCTION("""COMPUTED_VALUE"""),1)</f>
        <v>1</v>
      </c>
      <c r="H65" s="30" t="str">
        <f ca="1">IFERROR(__xludf.DUMMYFUNCTION("IF(D65,filter(Productos!AC:AC,Productos!A:A=B65),)"),"cocina")</f>
        <v>cocina</v>
      </c>
      <c r="I65" s="33">
        <f ca="1">IFERROR(__xludf.DUMMYFUNCTION("""COMPUTED_VALUE"""),2700)</f>
        <v>2700</v>
      </c>
      <c r="K65" t="str">
        <f t="shared" ca="1" si="0"/>
        <v>{"sku":"20001", "costo":10, "grupo":"1", "lote":1, "tiempo":10, "formula":[{"sku":"1301","req":1},{"sku":"1207","req":1},{"sku":"1310","req":1},{"sku":"1112","req":1},{"sku":"1216","req":1}], "vencimiento":1, "precio":2700, "tipo":"cocina"},</v>
      </c>
    </row>
    <row r="66" spans="1:11" ht="13" x14ac:dyDescent="0.15">
      <c r="A66" s="23">
        <v>1</v>
      </c>
      <c r="B66">
        <f ca="1">IFERROR(__xludf.DUMMYFUNCTION("""COMPUTED_VALUE"""),20002)</f>
        <v>20002</v>
      </c>
      <c r="C66" s="33">
        <f ca="1">IFERROR(__xludf.DUMMYFUNCTION("""COMPUTED_VALUE"""),10)</f>
        <v>10</v>
      </c>
      <c r="D66">
        <f ca="1">IFERROR(__xludf.DUMMYFUNCTION("""COMPUTED_VALUE"""),1)</f>
        <v>1</v>
      </c>
      <c r="E66">
        <f ca="1">IFERROR(__xludf.DUMMYFUNCTION("""COMPUTED_VALUE"""),10)</f>
        <v>10</v>
      </c>
      <c r="F66" t="str">
        <f ca="1">IFERROR(__xludf.DUMMYFUNCTION("filter(Formulas!C:C,Formulas!A:A=B66)"),"""formula"":[{""sku"":""1301"",""req"":1},{""sku"":""1216"",""req"":1},{""sku"":""1106"",""req"":4}]")</f>
        <v>"formula":[{"sku":"1301","req":1},{"sku":"1216","req":1},{"sku":"1106","req":4}]</v>
      </c>
      <c r="G66" s="30">
        <f ca="1">IFERROR(__xludf.DUMMYFUNCTION("""COMPUTED_VALUE"""),1)</f>
        <v>1</v>
      </c>
      <c r="H66" s="30" t="str">
        <f ca="1">IFERROR(__xludf.DUMMYFUNCTION("IF(D66,filter(Productos!AC:AC,Productos!A:A=B66),)"),"cocina")</f>
        <v>cocina</v>
      </c>
      <c r="I66" s="33">
        <f ca="1">IFERROR(__xludf.DUMMYFUNCTION("""COMPUTED_VALUE"""),2700)</f>
        <v>2700</v>
      </c>
      <c r="K66" t="str">
        <f t="shared" ca="1" si="0"/>
        <v>{"sku":"20002", "costo":10, "grupo":"1", "lote":1, "tiempo":10, "formula":[{"sku":"1301","req":1},{"sku":"1216","req":1},{"sku":"1106","req":4}], "vencimiento":1, "precio":2700, "tipo":"cocina"},</v>
      </c>
    </row>
    <row r="67" spans="1:11" ht="13" x14ac:dyDescent="0.15">
      <c r="A67" s="23">
        <v>1</v>
      </c>
      <c r="B67">
        <f ca="1">IFERROR(__xludf.DUMMYFUNCTION("""COMPUTED_VALUE"""),20003)</f>
        <v>20003</v>
      </c>
      <c r="C67" s="33">
        <f ca="1">IFERROR(__xludf.DUMMYFUNCTION("""COMPUTED_VALUE"""),10)</f>
        <v>10</v>
      </c>
      <c r="D67">
        <f ca="1">IFERROR(__xludf.DUMMYFUNCTION("""COMPUTED_VALUE"""),1)</f>
        <v>1</v>
      </c>
      <c r="E67">
        <f ca="1">IFERROR(__xludf.DUMMYFUNCTION("""COMPUTED_VALUE"""),10)</f>
        <v>10</v>
      </c>
      <c r="F67" t="str">
        <f ca="1">IFERROR(__xludf.DUMMYFUNCTION("filter(Formulas!C:C,Formulas!A:A=B67)"),"""formula"":[{""sku"":""1301"",""req"":1},{""sku"":""1216"",""req"":1},{""sku"":""1207"",""req"":1}]")</f>
        <v>"formula":[{"sku":"1301","req":1},{"sku":"1216","req":1},{"sku":"1207","req":1}]</v>
      </c>
      <c r="G67" s="30">
        <f ca="1">IFERROR(__xludf.DUMMYFUNCTION("""COMPUTED_VALUE"""),1)</f>
        <v>1</v>
      </c>
      <c r="H67" s="30" t="str">
        <f ca="1">IFERROR(__xludf.DUMMYFUNCTION("IF(D67,filter(Productos!AC:AC,Productos!A:A=B67),)"),"cocina")</f>
        <v>cocina</v>
      </c>
      <c r="I67" s="33">
        <f ca="1">IFERROR(__xludf.DUMMYFUNCTION("""COMPUTED_VALUE"""),2700)</f>
        <v>2700</v>
      </c>
      <c r="K67" t="str">
        <f t="shared" ca="1" si="0"/>
        <v>{"sku":"20003", "costo":10, "grupo":"1", "lote":1, "tiempo":10, "formula":[{"sku":"1301","req":1},{"sku":"1216","req":1},{"sku":"1207","req":1}], "vencimiento":1, "precio":2700, "tipo":"cocina"},</v>
      </c>
    </row>
    <row r="68" spans="1:11" ht="13" x14ac:dyDescent="0.15">
      <c r="A68" s="23">
        <v>1</v>
      </c>
      <c r="B68">
        <f ca="1">IFERROR(__xludf.DUMMYFUNCTION("""COMPUTED_VALUE"""),20004)</f>
        <v>20004</v>
      </c>
      <c r="C68" s="33">
        <f ca="1">IFERROR(__xludf.DUMMYFUNCTION("""COMPUTED_VALUE"""),10)</f>
        <v>10</v>
      </c>
      <c r="D68">
        <f ca="1">IFERROR(__xludf.DUMMYFUNCTION("""COMPUTED_VALUE"""),1)</f>
        <v>1</v>
      </c>
      <c r="E68">
        <f ca="1">IFERROR(__xludf.DUMMYFUNCTION("""COMPUTED_VALUE"""),10)</f>
        <v>10</v>
      </c>
      <c r="F68" t="str">
        <f ca="1">IFERROR(__xludf.DUMMYFUNCTION("filter(Formulas!C:C,Formulas!A:A=B68)"),"""formula"":[{""sku"":""1301"",""req"":1},{""sku"":""1216"",""req"":1},{""sku"":""1209"",""req"":1}]")</f>
        <v>"formula":[{"sku":"1301","req":1},{"sku":"1216","req":1},{"sku":"1209","req":1}]</v>
      </c>
      <c r="G68" s="30">
        <f ca="1">IFERROR(__xludf.DUMMYFUNCTION("""COMPUTED_VALUE"""),1)</f>
        <v>1</v>
      </c>
      <c r="H68" s="30" t="str">
        <f ca="1">IFERROR(__xludf.DUMMYFUNCTION("IF(D68,filter(Productos!AC:AC,Productos!A:A=B68),)"),"cocina")</f>
        <v>cocina</v>
      </c>
      <c r="I68" s="33">
        <f ca="1">IFERROR(__xludf.DUMMYFUNCTION("""COMPUTED_VALUE"""),2700)</f>
        <v>2700</v>
      </c>
      <c r="K68" t="str">
        <f t="shared" ca="1" si="0"/>
        <v>{"sku":"20004", "costo":10, "grupo":"1", "lote":1, "tiempo":10, "formula":[{"sku":"1301","req":1},{"sku":"1216","req":1},{"sku":"1209","req":1}], "vencimiento":1, "precio":2700, "tipo":"cocina"},</v>
      </c>
    </row>
    <row r="69" spans="1:11" ht="13" x14ac:dyDescent="0.15">
      <c r="A69" s="23">
        <v>1</v>
      </c>
      <c r="B69">
        <f ca="1">IFERROR(__xludf.DUMMYFUNCTION("""COMPUTED_VALUE"""),20005)</f>
        <v>20005</v>
      </c>
      <c r="C69" s="33">
        <f ca="1">IFERROR(__xludf.DUMMYFUNCTION("""COMPUTED_VALUE"""),10)</f>
        <v>10</v>
      </c>
      <c r="D69">
        <f ca="1">IFERROR(__xludf.DUMMYFUNCTION("""COMPUTED_VALUE"""),1)</f>
        <v>1</v>
      </c>
      <c r="E69">
        <f ca="1">IFERROR(__xludf.DUMMYFUNCTION("""COMPUTED_VALUE"""),20)</f>
        <v>20</v>
      </c>
      <c r="F69" t="str">
        <f ca="1">IFERROR(__xludf.DUMMYFUNCTION("filter(Formulas!C:C,Formulas!A:A=B69)"),"""formula"":[{""sku"":""1301"",""req"":1},{""sku"":""1216"",""req"":1},{""sku"":""1209"",""req"":1},{""sku"":""1310"",""req"":1},{""sku"":""1112"",""req"":1}]")</f>
        <v>"formula":[{"sku":"1301","req":1},{"sku":"1216","req":1},{"sku":"1209","req":1},{"sku":"1310","req":1},{"sku":"1112","req":1}]</v>
      </c>
      <c r="G69" s="30">
        <f ca="1">IFERROR(__xludf.DUMMYFUNCTION("""COMPUTED_VALUE"""),1)</f>
        <v>1</v>
      </c>
      <c r="H69" s="30" t="str">
        <f ca="1">IFERROR(__xludf.DUMMYFUNCTION("IF(D69,filter(Productos!AC:AC,Productos!A:A=B69),)"),"cocina")</f>
        <v>cocina</v>
      </c>
      <c r="I69" s="33">
        <f ca="1">IFERROR(__xludf.DUMMYFUNCTION("""COMPUTED_VALUE"""),2700)</f>
        <v>2700</v>
      </c>
      <c r="K69" t="str">
        <f t="shared" ca="1" si="0"/>
        <v>{"sku":"20005", "costo":10, "grupo":"1", "lote":1, "tiempo":20, "formula":[{"sku":"1301","req":1},{"sku":"1216","req":1},{"sku":"1209","req":1},{"sku":"1310","req":1},{"sku":"1112","req":1}], "vencimiento":1, "precio":2700, "tipo":"cocina"},</v>
      </c>
    </row>
    <row r="70" spans="1:11" ht="13" x14ac:dyDescent="0.15">
      <c r="A70" s="23">
        <v>1</v>
      </c>
      <c r="B70">
        <f ca="1">IFERROR(__xludf.DUMMYFUNCTION("""COMPUTED_VALUE"""),30001)</f>
        <v>30001</v>
      </c>
      <c r="C70" s="33">
        <f ca="1">IFERROR(__xludf.DUMMYFUNCTION("""COMPUTED_VALUE"""),10)</f>
        <v>10</v>
      </c>
      <c r="D70">
        <f ca="1">IFERROR(__xludf.DUMMYFUNCTION("""COMPUTED_VALUE"""),1)</f>
        <v>1</v>
      </c>
      <c r="E70">
        <f ca="1">IFERROR(__xludf.DUMMYFUNCTION("""COMPUTED_VALUE"""),10)</f>
        <v>10</v>
      </c>
      <c r="F70" t="str">
        <f ca="1">IFERROR(__xludf.DUMMYFUNCTION("filter(Formulas!C:C,Formulas!A:A=B70)"),"""formula"":[{""sku"":""1307"",""req"":3}]")</f>
        <v>"formula":[{"sku":"1307","req":3}]</v>
      </c>
      <c r="G70" s="30">
        <f ca="1">IFERROR(__xludf.DUMMYFUNCTION("""COMPUTED_VALUE"""),1)</f>
        <v>1</v>
      </c>
      <c r="H70" s="30" t="str">
        <f ca="1">IFERROR(__xludf.DUMMYFUNCTION("IF(D70,filter(Productos!AC:AC,Productos!A:A=B70),)"),"cocina")</f>
        <v>cocina</v>
      </c>
      <c r="I70" s="33">
        <f ca="1">IFERROR(__xludf.DUMMYFUNCTION("""COMPUTED_VALUE"""),7900)</f>
        <v>7900</v>
      </c>
      <c r="K70" t="str">
        <f t="shared" ca="1" si="0"/>
        <v>{"sku":"30001", "costo":10, "grupo":"1", "lote":1, "tiempo":10, "formula":[{"sku":"1307","req":3}], "vencimiento":1, "precio":7900, "tipo":"cocina"},</v>
      </c>
    </row>
    <row r="71" spans="1:11" ht="13" x14ac:dyDescent="0.15">
      <c r="A71" s="23">
        <v>1</v>
      </c>
      <c r="B71">
        <f ca="1">IFERROR(__xludf.DUMMYFUNCTION("""COMPUTED_VALUE"""),30002)</f>
        <v>30002</v>
      </c>
      <c r="C71" s="33">
        <f ca="1">IFERROR(__xludf.DUMMYFUNCTION("""COMPUTED_VALUE"""),10)</f>
        <v>10</v>
      </c>
      <c r="D71">
        <f ca="1">IFERROR(__xludf.DUMMYFUNCTION("""COMPUTED_VALUE"""),1)</f>
        <v>1</v>
      </c>
      <c r="E71">
        <f ca="1">IFERROR(__xludf.DUMMYFUNCTION("""COMPUTED_VALUE"""),10)</f>
        <v>10</v>
      </c>
      <c r="F71" t="str">
        <f ca="1">IFERROR(__xludf.DUMMYFUNCTION("filter(Formulas!C:C,Formulas!A:A=B71)"),"""formula"":[{""sku"":""1307"",""req"":4}]")</f>
        <v>"formula":[{"sku":"1307","req":4}]</v>
      </c>
      <c r="G71" s="30">
        <f ca="1">IFERROR(__xludf.DUMMYFUNCTION("""COMPUTED_VALUE"""),1)</f>
        <v>1</v>
      </c>
      <c r="H71" s="30" t="str">
        <f ca="1">IFERROR(__xludf.DUMMYFUNCTION("IF(D71,filter(Productos!AC:AC,Productos!A:A=B71),)"),"cocina")</f>
        <v>cocina</v>
      </c>
      <c r="I71" s="33">
        <f ca="1">IFERROR(__xludf.DUMMYFUNCTION("""COMPUTED_VALUE"""),9900)</f>
        <v>9900</v>
      </c>
      <c r="K71" t="str">
        <f t="shared" ca="1" si="0"/>
        <v>{"sku":"30002", "costo":10, "grupo":"1", "lote":1, "tiempo":10, "formula":[{"sku":"1307","req":4}], "vencimiento":1, "precio":9900, "tipo":"cocina"},</v>
      </c>
    </row>
    <row r="72" spans="1:11" ht="13" x14ac:dyDescent="0.15">
      <c r="A72" s="23">
        <v>1</v>
      </c>
      <c r="B72">
        <f ca="1">IFERROR(__xludf.DUMMYFUNCTION("""COMPUTED_VALUE"""),30003)</f>
        <v>30003</v>
      </c>
      <c r="C72" s="33">
        <f ca="1">IFERROR(__xludf.DUMMYFUNCTION("""COMPUTED_VALUE"""),10)</f>
        <v>10</v>
      </c>
      <c r="D72">
        <f ca="1">IFERROR(__xludf.DUMMYFUNCTION("""COMPUTED_VALUE"""),1)</f>
        <v>1</v>
      </c>
      <c r="E72">
        <f ca="1">IFERROR(__xludf.DUMMYFUNCTION("""COMPUTED_VALUE"""),10)</f>
        <v>10</v>
      </c>
      <c r="F72" t="str">
        <f ca="1">IFERROR(__xludf.DUMMYFUNCTION("filter(Formulas!C:C,Formulas!A:A=B72)"),"""formula"":[{""sku"":""1307"",""req"":5}]")</f>
        <v>"formula":[{"sku":"1307","req":5}]</v>
      </c>
      <c r="G72" s="30">
        <f ca="1">IFERROR(__xludf.DUMMYFUNCTION("""COMPUTED_VALUE"""),1)</f>
        <v>1</v>
      </c>
      <c r="H72" s="30" t="str">
        <f ca="1">IFERROR(__xludf.DUMMYFUNCTION("IF(D72,filter(Productos!AC:AC,Productos!A:A=B72),)"),"cocina")</f>
        <v>cocina</v>
      </c>
      <c r="I72" s="33">
        <f ca="1">IFERROR(__xludf.DUMMYFUNCTION("""COMPUTED_VALUE"""),12500)</f>
        <v>12500</v>
      </c>
      <c r="K72" t="str">
        <f t="shared" ca="1" si="0"/>
        <v>{"sku":"30003", "costo":10, "grupo":"1", "lote":1, "tiempo":10, "formula":[{"sku":"1307","req":5}], "vencimiento":1, "precio":12500, "tipo":"cocina"},</v>
      </c>
    </row>
    <row r="73" spans="1:11" ht="13" x14ac:dyDescent="0.15">
      <c r="A73" s="23">
        <v>1</v>
      </c>
      <c r="B73">
        <f ca="1">IFERROR(__xludf.DUMMYFUNCTION("""COMPUTED_VALUE"""),30004)</f>
        <v>30004</v>
      </c>
      <c r="C73" s="33">
        <f ca="1">IFERROR(__xludf.DUMMYFUNCTION("""COMPUTED_VALUE"""),10)</f>
        <v>10</v>
      </c>
      <c r="D73">
        <f ca="1">IFERROR(__xludf.DUMMYFUNCTION("""COMPUTED_VALUE"""),1)</f>
        <v>1</v>
      </c>
      <c r="E73">
        <f ca="1">IFERROR(__xludf.DUMMYFUNCTION("""COMPUTED_VALUE"""),10)</f>
        <v>10</v>
      </c>
      <c r="F73" t="str">
        <f ca="1">IFERROR(__xludf.DUMMYFUNCTION("filter(Formulas!C:C,Formulas!A:A=B73)"),"""formula"":[{""sku"":""1309"",""req"":3}]")</f>
        <v>"formula":[{"sku":"1309","req":3}]</v>
      </c>
      <c r="G73" s="30">
        <f ca="1">IFERROR(__xludf.DUMMYFUNCTION("""COMPUTED_VALUE"""),1)</f>
        <v>1</v>
      </c>
      <c r="H73" s="30" t="str">
        <f ca="1">IFERROR(__xludf.DUMMYFUNCTION("IF(D73,filter(Productos!AC:AC,Productos!A:A=B73),)"),"cocina")</f>
        <v>cocina</v>
      </c>
      <c r="I73" s="33">
        <f ca="1">IFERROR(__xludf.DUMMYFUNCTION("""COMPUTED_VALUE"""),7900)</f>
        <v>7900</v>
      </c>
      <c r="K73" t="str">
        <f t="shared" ca="1" si="0"/>
        <v>{"sku":"30004", "costo":10, "grupo":"1", "lote":1, "tiempo":10, "formula":[{"sku":"1309","req":3}], "vencimiento":1, "precio":7900, "tipo":"cocina"},</v>
      </c>
    </row>
    <row r="74" spans="1:11" ht="13" x14ac:dyDescent="0.15">
      <c r="A74" s="23">
        <v>1</v>
      </c>
      <c r="B74">
        <f ca="1">IFERROR(__xludf.DUMMYFUNCTION("""COMPUTED_VALUE"""),30005)</f>
        <v>30005</v>
      </c>
      <c r="C74" s="33">
        <f ca="1">IFERROR(__xludf.DUMMYFUNCTION("""COMPUTED_VALUE"""),10)</f>
        <v>10</v>
      </c>
      <c r="D74">
        <f ca="1">IFERROR(__xludf.DUMMYFUNCTION("""COMPUTED_VALUE"""),1)</f>
        <v>1</v>
      </c>
      <c r="E74">
        <f ca="1">IFERROR(__xludf.DUMMYFUNCTION("""COMPUTED_VALUE"""),10)</f>
        <v>10</v>
      </c>
      <c r="F74" t="str">
        <f ca="1">IFERROR(__xludf.DUMMYFUNCTION("filter(Formulas!C:C,Formulas!A:A=B74)"),"""formula"":[{""sku"":""1309"",""req"":4}]")</f>
        <v>"formula":[{"sku":"1309","req":4}]</v>
      </c>
      <c r="G74" s="30">
        <f ca="1">IFERROR(__xludf.DUMMYFUNCTION("""COMPUTED_VALUE"""),1)</f>
        <v>1</v>
      </c>
      <c r="H74" s="30" t="str">
        <f ca="1">IFERROR(__xludf.DUMMYFUNCTION("IF(D74,filter(Productos!AC:AC,Productos!A:A=B74),)"),"cocina")</f>
        <v>cocina</v>
      </c>
      <c r="I74" s="33">
        <f ca="1">IFERROR(__xludf.DUMMYFUNCTION("""COMPUTED_VALUE"""),9900)</f>
        <v>9900</v>
      </c>
      <c r="K74" t="str">
        <f t="shared" ca="1" si="0"/>
        <v>{"sku":"30005", "costo":10, "grupo":"1", "lote":1, "tiempo":10, "formula":[{"sku":"1309","req":4}], "vencimiento":1, "precio":9900, "tipo":"cocina"},</v>
      </c>
    </row>
    <row r="75" spans="1:11" ht="13" x14ac:dyDescent="0.15">
      <c r="A75" s="23">
        <v>1</v>
      </c>
      <c r="B75">
        <f ca="1">IFERROR(__xludf.DUMMYFUNCTION("""COMPUTED_VALUE"""),30006)</f>
        <v>30006</v>
      </c>
      <c r="C75" s="33">
        <f ca="1">IFERROR(__xludf.DUMMYFUNCTION("""COMPUTED_VALUE"""),10)</f>
        <v>10</v>
      </c>
      <c r="D75">
        <f ca="1">IFERROR(__xludf.DUMMYFUNCTION("""COMPUTED_VALUE"""),1)</f>
        <v>1</v>
      </c>
      <c r="E75">
        <f ca="1">IFERROR(__xludf.DUMMYFUNCTION("""COMPUTED_VALUE"""),10)</f>
        <v>10</v>
      </c>
      <c r="F75" t="str">
        <f ca="1">IFERROR(__xludf.DUMMYFUNCTION("filter(Formulas!C:C,Formulas!A:A=B75)"),"""formula"":[{""sku"":""1309"",""req"":5}]")</f>
        <v>"formula":[{"sku":"1309","req":5}]</v>
      </c>
      <c r="G75">
        <f ca="1">IFERROR(__xludf.DUMMYFUNCTION("""COMPUTED_VALUE"""),1)</f>
        <v>1</v>
      </c>
      <c r="H75" s="30" t="str">
        <f ca="1">IFERROR(__xludf.DUMMYFUNCTION("IF(D75,filter(Productos!AC:AC,Productos!A:A=B75),)"),"cocina")</f>
        <v>cocina</v>
      </c>
      <c r="I75" s="33">
        <f ca="1">IFERROR(__xludf.DUMMYFUNCTION("""COMPUTED_VALUE"""),12500)</f>
        <v>12500</v>
      </c>
      <c r="K75" t="str">
        <f t="shared" ca="1" si="0"/>
        <v>{"sku":"30006", "costo":10, "grupo":"1", "lote":1, "tiempo":10, "formula":[{"sku":"1309","req":5}], "vencimiento":1, "precio":12500, "tipo":"cocina"},</v>
      </c>
    </row>
    <row r="76" spans="1:11" ht="13" x14ac:dyDescent="0.15">
      <c r="A76" s="23">
        <v>1</v>
      </c>
      <c r="B76">
        <f ca="1">IFERROR(__xludf.DUMMYFUNCTION("""COMPUTED_VALUE"""),30007)</f>
        <v>30007</v>
      </c>
      <c r="C76" s="33">
        <f ca="1">IFERROR(__xludf.DUMMYFUNCTION("""COMPUTED_VALUE"""),10)</f>
        <v>10</v>
      </c>
      <c r="D76">
        <f ca="1">IFERROR(__xludf.DUMMYFUNCTION("""COMPUTED_VALUE"""),1)</f>
        <v>1</v>
      </c>
      <c r="E76">
        <f ca="1">IFERROR(__xludf.DUMMYFUNCTION("""COMPUTED_VALUE"""),10)</f>
        <v>10</v>
      </c>
      <c r="F76" t="str">
        <f ca="1">IFERROR(__xludf.DUMMYFUNCTION("filter(Formulas!C:C,Formulas!A:A=B76)"),"""formula"":[{""sku"":""1309"",""req"":2},{""sku"":""1307"",""req"":2}]")</f>
        <v>"formula":[{"sku":"1309","req":2},{"sku":"1307","req":2}]</v>
      </c>
      <c r="G76">
        <f ca="1">IFERROR(__xludf.DUMMYFUNCTION("""COMPUTED_VALUE"""),1)</f>
        <v>1</v>
      </c>
      <c r="H76" s="30" t="str">
        <f ca="1">IFERROR(__xludf.DUMMYFUNCTION("IF(D76,filter(Productos!AC:AC,Productos!A:A=B76),)"),"cocina")</f>
        <v>cocina</v>
      </c>
      <c r="I76" s="33">
        <f ca="1">IFERROR(__xludf.DUMMYFUNCTION("""COMPUTED_VALUE"""),9900)</f>
        <v>9900</v>
      </c>
      <c r="K76" t="str">
        <f t="shared" ca="1" si="0"/>
        <v>{"sku":"30007", "costo":10, "grupo":"1", "lote":1, "tiempo":10, "formula":[{"sku":"1309","req":2},{"sku":"1307","req":2}], "vencimiento":1, "precio":9900, "tipo":"cocina"},</v>
      </c>
    </row>
    <row r="77" spans="1:11" ht="13" x14ac:dyDescent="0.15">
      <c r="A77" s="23">
        <v>1</v>
      </c>
      <c r="B77">
        <f ca="1">IFERROR(__xludf.DUMMYFUNCTION("""COMPUTED_VALUE"""),30008)</f>
        <v>30008</v>
      </c>
      <c r="C77" s="33">
        <f ca="1">IFERROR(__xludf.DUMMYFUNCTION("""COMPUTED_VALUE"""),10)</f>
        <v>10</v>
      </c>
      <c r="D77">
        <f ca="1">IFERROR(__xludf.DUMMYFUNCTION("""COMPUTED_VALUE"""),1)</f>
        <v>1</v>
      </c>
      <c r="E77">
        <f ca="1">IFERROR(__xludf.DUMMYFUNCTION("""COMPUTED_VALUE"""),10)</f>
        <v>10</v>
      </c>
      <c r="F77" t="str">
        <f ca="1">IFERROR(__xludf.DUMMYFUNCTION("filter(Formulas!C:C,Formulas!A:A=B77)"),"""formula"":[{""sku"":""1309"",""req"":3},{""sku"":""1307"",""req"":3}]")</f>
        <v>"formula":[{"sku":"1309","req":3},{"sku":"1307","req":3}]</v>
      </c>
      <c r="G77">
        <f ca="1">IFERROR(__xludf.DUMMYFUNCTION("""COMPUTED_VALUE"""),1)</f>
        <v>1</v>
      </c>
      <c r="H77" s="30" t="str">
        <f ca="1">IFERROR(__xludf.DUMMYFUNCTION("IF(D77,filter(Productos!AC:AC,Productos!A:A=B77),)"),"cocina")</f>
        <v>cocina</v>
      </c>
      <c r="I77" s="33">
        <f ca="1">IFERROR(__xludf.DUMMYFUNCTION("""COMPUTED_VALUE"""),15990)</f>
        <v>15990</v>
      </c>
      <c r="K77" t="str">
        <f t="shared" ca="1" si="0"/>
        <v>{"sku":"30008", "costo":10, "grupo":"1", "lote":1, "tiempo":10, "formula":[{"sku":"1309","req":3},{"sku":"1307","req":3}], "vencimiento":1, "precio":15990, "tipo":"cocina"},</v>
      </c>
    </row>
    <row r="78" spans="1:11" ht="13" x14ac:dyDescent="0.15">
      <c r="H78" s="30" t="str">
        <f ca="1">IFERROR(__xludf.DUMMYFUNCTION("IF(D78,filter(Productos!AC:AC,Productos!A:A=B78),)"),"")</f>
        <v/>
      </c>
      <c r="K78">
        <f t="shared" si="0"/>
        <v>0</v>
      </c>
    </row>
    <row r="79" spans="1:11" ht="13" x14ac:dyDescent="0.15">
      <c r="H79" s="30" t="str">
        <f ca="1">IFERROR(__xludf.DUMMYFUNCTION("IF(D79,filter(Productos!AC:AC,Productos!A:A=B79),)"),"")</f>
        <v/>
      </c>
      <c r="K79">
        <f t="shared" si="0"/>
        <v>0</v>
      </c>
    </row>
    <row r="80" spans="1:11" ht="13" x14ac:dyDescent="0.15">
      <c r="H80" s="30" t="str">
        <f ca="1">IFERROR(__xludf.DUMMYFUNCTION("IF(D80,filter(Productos!AC:AC,Productos!A:A=B80),)"),"")</f>
        <v/>
      </c>
      <c r="K80">
        <f t="shared" si="0"/>
        <v>0</v>
      </c>
    </row>
    <row r="81" spans="1:11" ht="13" x14ac:dyDescent="0.15">
      <c r="H81" s="30" t="str">
        <f ca="1">IFERROR(__xludf.DUMMYFUNCTION("IF(D81,filter(Productos!AC:AC,Productos!A:A=B81),)"),"")</f>
        <v/>
      </c>
      <c r="K81">
        <f t="shared" si="0"/>
        <v>0</v>
      </c>
    </row>
    <row r="82" spans="1:11" ht="13" x14ac:dyDescent="0.15">
      <c r="A82" s="31" t="s">
        <v>212</v>
      </c>
      <c r="B82" s="23" t="s">
        <v>213</v>
      </c>
      <c r="G82" s="30"/>
      <c r="H82" s="30" t="str">
        <f ca="1">IFERROR(__xludf.DUMMYFUNCTION("IF(D82,filter(Productos!AC:AC,Productos!A:A=B82),)"),"")</f>
        <v/>
      </c>
      <c r="K82">
        <f t="shared" si="0"/>
        <v>0</v>
      </c>
    </row>
    <row r="83" spans="1:11" ht="13" x14ac:dyDescent="0.15">
      <c r="A83" s="23">
        <v>2</v>
      </c>
      <c r="B83">
        <f ca="1">IFERROR(__xludf.DUMMYFUNCTION("filter(Productos!$A$2:$A1017,INDIRECT(B82))"),1001)</f>
        <v>1001</v>
      </c>
      <c r="C83" s="33">
        <f ca="1">IFERROR(__xludf.DUMMYFUNCTION("filter(Productos!$D$2:$D1017,INDIRECT(B82))"),3000)</f>
        <v>3000</v>
      </c>
      <c r="D83">
        <f ca="1">IFERROR(__xludf.DUMMYFUNCTION("filter(Productos!$K$2:$L1017,INDIRECT(B82))"),10)</f>
        <v>10</v>
      </c>
      <c r="E83">
        <f ca="1">IFERROR(__xludf.DUMMYFUNCTION("""COMPUTED_VALUE"""),240)</f>
        <v>240</v>
      </c>
      <c r="F83" t="str">
        <f ca="1">IFERROR(__xludf.DUMMYFUNCTION("filter(Formulas!$C:$C,Formulas!$A:$A=B83)"),"""formula"":null")</f>
        <v>"formula":null</v>
      </c>
      <c r="G83" s="30">
        <f ca="1">IFERROR(__xludf.DUMMYFUNCTION("filter(Productos!$H$2:$H1017,INDIRECT(B82))"),720)</f>
        <v>720</v>
      </c>
      <c r="H83" s="30" t="str">
        <f ca="1">IFERROR(__xludf.DUMMYFUNCTION("IF(D83,filter(Productos!AC:AC,Productos!A:A=B83),)"),"fabrica")</f>
        <v>fabrica</v>
      </c>
      <c r="I83" s="33" t="str">
        <f ca="1">IFERROR(__xludf.DUMMYFUNCTION("filter(Productos!$E$2:$E1017,INDIRECT(B82))"),"")</f>
        <v/>
      </c>
      <c r="K83" t="e">
        <f t="shared" ca="1" si="0"/>
        <v>#VALUE!</v>
      </c>
    </row>
    <row r="84" spans="1:11" ht="13" x14ac:dyDescent="0.15">
      <c r="A84" s="23">
        <v>2</v>
      </c>
      <c r="B84">
        <f ca="1">IFERROR(__xludf.DUMMYFUNCTION("""COMPUTED_VALUE"""),1002)</f>
        <v>1002</v>
      </c>
      <c r="C84" s="33">
        <f ca="1">IFERROR(__xludf.DUMMYFUNCTION("""COMPUTED_VALUE"""),4590)</f>
        <v>4590</v>
      </c>
      <c r="D84">
        <f ca="1">IFERROR(__xludf.DUMMYFUNCTION("""COMPUTED_VALUE"""),10)</f>
        <v>10</v>
      </c>
      <c r="E84">
        <f ca="1">IFERROR(__xludf.DUMMYFUNCTION("""COMPUTED_VALUE"""),300)</f>
        <v>300</v>
      </c>
      <c r="F84" t="str">
        <f ca="1">IFERROR(__xludf.DUMMYFUNCTION("filter(Formulas!$C:$C,Formulas!$A:$A=B84)"),"""formula"":null")</f>
        <v>"formula":null</v>
      </c>
      <c r="G84">
        <f ca="1">IFERROR(__xludf.DUMMYFUNCTION("""COMPUTED_VALUE"""),720)</f>
        <v>720</v>
      </c>
      <c r="H84" s="30" t="str">
        <f ca="1">IFERROR(__xludf.DUMMYFUNCTION("IF(D84,filter(Productos!AC:AC,Productos!A:A=B84),)"),"fabrica")</f>
        <v>fabrica</v>
      </c>
      <c r="I84" s="33" t="str">
        <f ca="1">IFERROR(__xludf.DUMMYFUNCTION("""COMPUTED_VALUE"""),"")</f>
        <v/>
      </c>
      <c r="K84" t="e">
        <f t="shared" ca="1" si="0"/>
        <v>#VALUE!</v>
      </c>
    </row>
    <row r="85" spans="1:11" ht="13" x14ac:dyDescent="0.15">
      <c r="A85" s="23">
        <v>2</v>
      </c>
      <c r="B85">
        <f ca="1">IFERROR(__xludf.DUMMYFUNCTION("""COMPUTED_VALUE"""),1006)</f>
        <v>1006</v>
      </c>
      <c r="C85" s="33">
        <f ca="1">IFERROR(__xludf.DUMMYFUNCTION("""COMPUTED_VALUE"""),15990)</f>
        <v>15990</v>
      </c>
      <c r="D85">
        <f ca="1">IFERROR(__xludf.DUMMYFUNCTION("""COMPUTED_VALUE"""),1)</f>
        <v>1</v>
      </c>
      <c r="E85">
        <f ca="1">IFERROR(__xludf.DUMMYFUNCTION("""COMPUTED_VALUE"""),120)</f>
        <v>120</v>
      </c>
      <c r="F85" t="str">
        <f ca="1">IFERROR(__xludf.DUMMYFUNCTION("filter(Formulas!$C:$C,Formulas!$A:$A=B85)"),"""formula"":null")</f>
        <v>"formula":null</v>
      </c>
      <c r="G85">
        <f ca="1">IFERROR(__xludf.DUMMYFUNCTION("""COMPUTED_VALUE"""),720)</f>
        <v>720</v>
      </c>
      <c r="H85" s="30" t="str">
        <f ca="1">IFERROR(__xludf.DUMMYFUNCTION("IF(D85,filter(Productos!AC:AC,Productos!A:A=B85),)"),"fabrica")</f>
        <v>fabrica</v>
      </c>
      <c r="I85" s="33" t="str">
        <f ca="1">IFERROR(__xludf.DUMMYFUNCTION("""COMPUTED_VALUE"""),"")</f>
        <v/>
      </c>
      <c r="K85" t="e">
        <f t="shared" ca="1" si="0"/>
        <v>#VALUE!</v>
      </c>
    </row>
    <row r="86" spans="1:11" ht="13" x14ac:dyDescent="0.15">
      <c r="A86" s="23">
        <v>2</v>
      </c>
      <c r="B86">
        <f ca="1">IFERROR(__xludf.DUMMYFUNCTION("""COMPUTED_VALUE"""),1010)</f>
        <v>1010</v>
      </c>
      <c r="C86" s="33">
        <f ca="1">IFERROR(__xludf.DUMMYFUNCTION("""COMPUTED_VALUE"""),2990)</f>
        <v>2990</v>
      </c>
      <c r="D86">
        <f ca="1">IFERROR(__xludf.DUMMYFUNCTION("""COMPUTED_VALUE"""),5)</f>
        <v>5</v>
      </c>
      <c r="E86">
        <f ca="1">IFERROR(__xludf.DUMMYFUNCTION("""COMPUTED_VALUE"""),480)</f>
        <v>480</v>
      </c>
      <c r="F86" t="str">
        <f ca="1">IFERROR(__xludf.DUMMYFUNCTION("filter(Formulas!$C:$C,Formulas!$A:$A=B86)"),"""formula"":null")</f>
        <v>"formula":null</v>
      </c>
      <c r="G86">
        <f ca="1">IFERROR(__xludf.DUMMYFUNCTION("""COMPUTED_VALUE"""),30)</f>
        <v>30</v>
      </c>
      <c r="H86" s="30" t="str">
        <f ca="1">IFERROR(__xludf.DUMMYFUNCTION("IF(D86,filter(Productos!AC:AC,Productos!A:A=B86),)"),"fabrica")</f>
        <v>fabrica</v>
      </c>
      <c r="I86" s="33" t="str">
        <f ca="1">IFERROR(__xludf.DUMMYFUNCTION("""COMPUTED_VALUE"""),"")</f>
        <v/>
      </c>
      <c r="K86" t="e">
        <f t="shared" ca="1" si="0"/>
        <v>#VALUE!</v>
      </c>
    </row>
    <row r="87" spans="1:11" ht="13" x14ac:dyDescent="0.15">
      <c r="A87" s="23">
        <v>2</v>
      </c>
      <c r="B87">
        <f ca="1">IFERROR(__xludf.DUMMYFUNCTION("""COMPUTED_VALUE"""),1011)</f>
        <v>1011</v>
      </c>
      <c r="C87" s="33">
        <f ca="1">IFERROR(__xludf.DUMMYFUNCTION("""COMPUTED_VALUE"""),990)</f>
        <v>990</v>
      </c>
      <c r="D87">
        <f ca="1">IFERROR(__xludf.DUMMYFUNCTION("""COMPUTED_VALUE"""),4)</f>
        <v>4</v>
      </c>
      <c r="E87">
        <f ca="1">IFERROR(__xludf.DUMMYFUNCTION("""COMPUTED_VALUE"""),120)</f>
        <v>120</v>
      </c>
      <c r="F87" t="str">
        <f ca="1">IFERROR(__xludf.DUMMYFUNCTION("filter(Formulas!$C:$C,Formulas!$A:$A=B87)"),"""formula"":null")</f>
        <v>"formula":null</v>
      </c>
      <c r="G87">
        <f ca="1">IFERROR(__xludf.DUMMYFUNCTION("""COMPUTED_VALUE"""),168)</f>
        <v>168</v>
      </c>
      <c r="H87" s="30" t="str">
        <f ca="1">IFERROR(__xludf.DUMMYFUNCTION("IF(D87,filter(Productos!AC:AC,Productos!A:A=B87),)"),"fabrica")</f>
        <v>fabrica</v>
      </c>
      <c r="I87" s="33" t="str">
        <f ca="1">IFERROR(__xludf.DUMMYFUNCTION("""COMPUTED_VALUE"""),"")</f>
        <v/>
      </c>
      <c r="K87" t="e">
        <f t="shared" ca="1" si="0"/>
        <v>#VALUE!</v>
      </c>
    </row>
    <row r="88" spans="1:11" ht="13" x14ac:dyDescent="0.15">
      <c r="A88" s="23">
        <v>2</v>
      </c>
      <c r="B88">
        <f ca="1">IFERROR(__xludf.DUMMYFUNCTION("""COMPUTED_VALUE"""),1012)</f>
        <v>1012</v>
      </c>
      <c r="C88" s="33">
        <f ca="1">IFERROR(__xludf.DUMMYFUNCTION("""COMPUTED_VALUE"""),9990)</f>
        <v>9990</v>
      </c>
      <c r="D88">
        <f ca="1">IFERROR(__xludf.DUMMYFUNCTION("""COMPUTED_VALUE"""),7)</f>
        <v>7</v>
      </c>
      <c r="E88">
        <f ca="1">IFERROR(__xludf.DUMMYFUNCTION("""COMPUTED_VALUE"""),150)</f>
        <v>150</v>
      </c>
      <c r="F88" t="str">
        <f ca="1">IFERROR(__xludf.DUMMYFUNCTION("filter(Formulas!$C:$C,Formulas!$A:$A=B88)"),"""formula"":null")</f>
        <v>"formula":null</v>
      </c>
      <c r="G88">
        <f ca="1">IFERROR(__xludf.DUMMYFUNCTION("""COMPUTED_VALUE"""),72)</f>
        <v>72</v>
      </c>
      <c r="H88" s="30" t="str">
        <f ca="1">IFERROR(__xludf.DUMMYFUNCTION("IF(D88,filter(Productos!AC:AC,Productos!A:A=B88),)"),"fabrica")</f>
        <v>fabrica</v>
      </c>
      <c r="I88" s="33" t="str">
        <f ca="1">IFERROR(__xludf.DUMMYFUNCTION("""COMPUTED_VALUE"""),"")</f>
        <v/>
      </c>
      <c r="K88" t="e">
        <f t="shared" ca="1" si="0"/>
        <v>#VALUE!</v>
      </c>
    </row>
    <row r="89" spans="1:11" ht="13" x14ac:dyDescent="0.15">
      <c r="A89" s="23">
        <v>2</v>
      </c>
      <c r="B89">
        <f ca="1">IFERROR(__xludf.DUMMYFUNCTION("""COMPUTED_VALUE"""),1014)</f>
        <v>1014</v>
      </c>
      <c r="C89" s="33">
        <f ca="1">IFERROR(__xludf.DUMMYFUNCTION("""COMPUTED_VALUE"""),690)</f>
        <v>690</v>
      </c>
      <c r="D89">
        <f ca="1">IFERROR(__xludf.DUMMYFUNCTION("""COMPUTED_VALUE"""),5)</f>
        <v>5</v>
      </c>
      <c r="E89">
        <f ca="1">IFERROR(__xludf.DUMMYFUNCTION("""COMPUTED_VALUE"""),240)</f>
        <v>240</v>
      </c>
      <c r="F89" t="str">
        <f ca="1">IFERROR(__xludf.DUMMYFUNCTION("filter(Formulas!$C:$C,Formulas!$A:$A=B89)"),"""formula"":null")</f>
        <v>"formula":null</v>
      </c>
      <c r="G89">
        <f ca="1">IFERROR(__xludf.DUMMYFUNCTION("""COMPUTED_VALUE"""),24)</f>
        <v>24</v>
      </c>
      <c r="H89" s="30" t="str">
        <f ca="1">IFERROR(__xludf.DUMMYFUNCTION("IF(D89,filter(Productos!AC:AC,Productos!A:A=B89),)"),"fabrica")</f>
        <v>fabrica</v>
      </c>
      <c r="I89" s="33" t="str">
        <f ca="1">IFERROR(__xludf.DUMMYFUNCTION("""COMPUTED_VALUE"""),"")</f>
        <v/>
      </c>
      <c r="K89" t="e">
        <f t="shared" ca="1" si="0"/>
        <v>#VALUE!</v>
      </c>
    </row>
    <row r="90" spans="1:11" ht="13" x14ac:dyDescent="0.15">
      <c r="A90" s="23">
        <v>2</v>
      </c>
      <c r="B90">
        <f ca="1">IFERROR(__xludf.DUMMYFUNCTION("""COMPUTED_VALUE"""),1016)</f>
        <v>1016</v>
      </c>
      <c r="C90" s="33">
        <f ca="1">IFERROR(__xludf.DUMMYFUNCTION("""COMPUTED_VALUE"""),2790)</f>
        <v>2790</v>
      </c>
      <c r="D90">
        <f ca="1">IFERROR(__xludf.DUMMYFUNCTION("""COMPUTED_VALUE"""),8)</f>
        <v>8</v>
      </c>
      <c r="E90">
        <f ca="1">IFERROR(__xludf.DUMMYFUNCTION("""COMPUTED_VALUE"""),600)</f>
        <v>600</v>
      </c>
      <c r="F90" t="str">
        <f ca="1">IFERROR(__xludf.DUMMYFUNCTION("filter(Formulas!$C:$C,Formulas!$A:$A=B90)"),"""formula"":null")</f>
        <v>"formula":null</v>
      </c>
      <c r="G90">
        <f ca="1">IFERROR(__xludf.DUMMYFUNCTION("""COMPUTED_VALUE"""),240)</f>
        <v>240</v>
      </c>
      <c r="H90" s="30" t="str">
        <f ca="1">IFERROR(__xludf.DUMMYFUNCTION("IF(D90,filter(Productos!AC:AC,Productos!A:A=B90),)"),"fabrica")</f>
        <v>fabrica</v>
      </c>
      <c r="I90" t="str">
        <f ca="1">IFERROR(__xludf.DUMMYFUNCTION("""COMPUTED_VALUE"""),"")</f>
        <v/>
      </c>
      <c r="K90" t="e">
        <f t="shared" ca="1" si="0"/>
        <v>#VALUE!</v>
      </c>
    </row>
    <row r="91" spans="1:11" ht="13" x14ac:dyDescent="0.15">
      <c r="A91" s="23">
        <v>2</v>
      </c>
      <c r="B91">
        <f ca="1">IFERROR(__xludf.DUMMYFUNCTION("""COMPUTED_VALUE"""),1101)</f>
        <v>1101</v>
      </c>
      <c r="C91" s="33">
        <f ca="1">IFERROR(__xludf.DUMMYFUNCTION("""COMPUTED_VALUE"""),500)</f>
        <v>500</v>
      </c>
      <c r="D91">
        <f ca="1">IFERROR(__xludf.DUMMYFUNCTION("""COMPUTED_VALUE"""),10)</f>
        <v>10</v>
      </c>
      <c r="E91">
        <f ca="1">IFERROR(__xludf.DUMMYFUNCTION("""COMPUTED_VALUE"""),40)</f>
        <v>40</v>
      </c>
      <c r="F91" t="str">
        <f ca="1">IFERROR(__xludf.DUMMYFUNCTION("filter(Formulas!$C:$C,Formulas!$A:$A=B91)"),"""formula"":[{""sku"":""1001"",""req"":8},{""sku"":""1003"",""req"":3},{""sku"":""1004"",""req"":2},{""sku"":""1002"",""req"":4}]")</f>
        <v>"formula":[{"sku":"1001","req":8},{"sku":"1003","req":3},{"sku":"1004","req":2},{"sku":"1002","req":4}]</v>
      </c>
      <c r="G91">
        <f ca="1">IFERROR(__xludf.DUMMYFUNCTION("""COMPUTED_VALUE"""),3)</f>
        <v>3</v>
      </c>
      <c r="H91" s="30" t="str">
        <f ca="1">IFERROR(__xludf.DUMMYFUNCTION("IF(D91,filter(Productos!AC:AC,Productos!A:A=B91),)"),"fabrica")</f>
        <v>fabrica</v>
      </c>
      <c r="I91" s="33" t="str">
        <f ca="1">IFERROR(__xludf.DUMMYFUNCTION("""COMPUTED_VALUE"""),"")</f>
        <v/>
      </c>
      <c r="K91" t="e">
        <f t="shared" ca="1" si="0"/>
        <v>#VALUE!</v>
      </c>
    </row>
    <row r="92" spans="1:11" ht="13" x14ac:dyDescent="0.15">
      <c r="A92" s="23">
        <v>2</v>
      </c>
      <c r="B92">
        <f ca="1">IFERROR(__xludf.DUMMYFUNCTION("""COMPUTED_VALUE"""),1105)</f>
        <v>1105</v>
      </c>
      <c r="C92" s="33">
        <f ca="1">IFERROR(__xludf.DUMMYFUNCTION("""COMPUTED_VALUE"""),10)</f>
        <v>10</v>
      </c>
      <c r="D92">
        <f ca="1">IFERROR(__xludf.DUMMYFUNCTION("""COMPUTED_VALUE"""),10)</f>
        <v>10</v>
      </c>
      <c r="E92">
        <f ca="1">IFERROR(__xludf.DUMMYFUNCTION("""COMPUTED_VALUE"""),10)</f>
        <v>10</v>
      </c>
      <c r="F92" t="str">
        <f ca="1">IFERROR(__xludf.DUMMYFUNCTION("filter(Formulas!$C:$C,Formulas!$A:$A=B92)"),"""formula"":[{""sku"":""1005"",""req"":1}]")</f>
        <v>"formula":[{"sku":"1005","req":1}]</v>
      </c>
      <c r="G92">
        <f ca="1">IFERROR(__xludf.DUMMYFUNCTION("""COMPUTED_VALUE"""),3)</f>
        <v>3</v>
      </c>
      <c r="H92" s="30" t="str">
        <f ca="1">IFERROR(__xludf.DUMMYFUNCTION("IF(D92,filter(Productos!AC:AC,Productos!A:A=B92),)"),"fabrica")</f>
        <v>fabrica</v>
      </c>
      <c r="I92" s="33" t="str">
        <f ca="1">IFERROR(__xludf.DUMMYFUNCTION("""COMPUTED_VALUE"""),"")</f>
        <v/>
      </c>
      <c r="K92" t="e">
        <f t="shared" ca="1" si="0"/>
        <v>#VALUE!</v>
      </c>
    </row>
    <row r="93" spans="1:11" ht="13" x14ac:dyDescent="0.15">
      <c r="A93" s="23">
        <v>2</v>
      </c>
      <c r="B93">
        <f ca="1">IFERROR(__xludf.DUMMYFUNCTION("""COMPUTED_VALUE"""),1106)</f>
        <v>1106</v>
      </c>
      <c r="C93" s="33">
        <f ca="1">IFERROR(__xludf.DUMMYFUNCTION("""COMPUTED_VALUE"""),700)</f>
        <v>700</v>
      </c>
      <c r="D93">
        <f ca="1">IFERROR(__xludf.DUMMYFUNCTION("""COMPUTED_VALUE"""),100)</f>
        <v>100</v>
      </c>
      <c r="E93">
        <f ca="1">IFERROR(__xludf.DUMMYFUNCTION("""COMPUTED_VALUE"""),30)</f>
        <v>30</v>
      </c>
      <c r="F93" t="str">
        <f ca="1">IFERROR(__xludf.DUMMYFUNCTION("filter(Formulas!$C:$C,Formulas!$A:$A=B93)"),"""formula"":[{""sku"":""1006"",""req"":1}]")</f>
        <v>"formula":[{"sku":"1006","req":1}]</v>
      </c>
      <c r="G93">
        <f ca="1">IFERROR(__xludf.DUMMYFUNCTION("""COMPUTED_VALUE"""),4)</f>
        <v>4</v>
      </c>
      <c r="H93" s="30" t="str">
        <f ca="1">IFERROR(__xludf.DUMMYFUNCTION("IF(D93,filter(Productos!AC:AC,Productos!A:A=B93),)"),"fabrica")</f>
        <v>fabrica</v>
      </c>
      <c r="I93" s="33" t="str">
        <f ca="1">IFERROR(__xludf.DUMMYFUNCTION("""COMPUTED_VALUE"""),"")</f>
        <v/>
      </c>
      <c r="K93" t="e">
        <f t="shared" ca="1" si="0"/>
        <v>#VALUE!</v>
      </c>
    </row>
    <row r="94" spans="1:11" ht="13" x14ac:dyDescent="0.15">
      <c r="A94" s="23">
        <v>2</v>
      </c>
      <c r="B94">
        <f ca="1">IFERROR(__xludf.DUMMYFUNCTION("""COMPUTED_VALUE"""),1107)</f>
        <v>1107</v>
      </c>
      <c r="C94" s="33">
        <f ca="1">IFERROR(__xludf.DUMMYFUNCTION("""COMPUTED_VALUE"""),10)</f>
        <v>10</v>
      </c>
      <c r="D94">
        <f ca="1">IFERROR(__xludf.DUMMYFUNCTION("""COMPUTED_VALUE"""),11)</f>
        <v>11</v>
      </c>
      <c r="E94">
        <f ca="1">IFERROR(__xludf.DUMMYFUNCTION("""COMPUTED_VALUE"""),20)</f>
        <v>20</v>
      </c>
      <c r="F94" t="str">
        <f ca="1">IFERROR(__xludf.DUMMYFUNCTION("filter(Formulas!$C:$C,Formulas!$A:$A=B94)"),"""formula"":[{""sku"":""1007"",""req"":1}]")</f>
        <v>"formula":[{"sku":"1007","req":1}]</v>
      </c>
      <c r="G94">
        <f ca="1">IFERROR(__xludf.DUMMYFUNCTION("""COMPUTED_VALUE"""),2)</f>
        <v>2</v>
      </c>
      <c r="H94" s="30" t="str">
        <f ca="1">IFERROR(__xludf.DUMMYFUNCTION("IF(D94,filter(Productos!AC:AC,Productos!A:A=B94),)"),"fabrica")</f>
        <v>fabrica</v>
      </c>
      <c r="I94" s="33" t="str">
        <f ca="1">IFERROR(__xludf.DUMMYFUNCTION("""COMPUTED_VALUE"""),"")</f>
        <v/>
      </c>
      <c r="K94" t="e">
        <f t="shared" ca="1" si="0"/>
        <v>#VALUE!</v>
      </c>
    </row>
    <row r="95" spans="1:11" ht="13" x14ac:dyDescent="0.15">
      <c r="A95" s="23">
        <v>2</v>
      </c>
      <c r="B95">
        <f ca="1">IFERROR(__xludf.DUMMYFUNCTION("""COMPUTED_VALUE"""),1108)</f>
        <v>1108</v>
      </c>
      <c r="C95" s="33">
        <f ca="1">IFERROR(__xludf.DUMMYFUNCTION("""COMPUTED_VALUE"""),10)</f>
        <v>10</v>
      </c>
      <c r="D95">
        <f ca="1">IFERROR(__xludf.DUMMYFUNCTION("""COMPUTED_VALUE"""),6)</f>
        <v>6</v>
      </c>
      <c r="E95">
        <f ca="1">IFERROR(__xludf.DUMMYFUNCTION("""COMPUTED_VALUE"""),20)</f>
        <v>20</v>
      </c>
      <c r="F95" t="str">
        <f ca="1">IFERROR(__xludf.DUMMYFUNCTION("filter(Formulas!$C:$C,Formulas!$A:$A=B95)"),"""formula"":[{""sku"":""1008"",""req"":1}]")</f>
        <v>"formula":[{"sku":"1008","req":1}]</v>
      </c>
      <c r="G95">
        <f ca="1">IFERROR(__xludf.DUMMYFUNCTION("""COMPUTED_VALUE"""),4)</f>
        <v>4</v>
      </c>
      <c r="H95" s="30" t="str">
        <f ca="1">IFERROR(__xludf.DUMMYFUNCTION("IF(D95,filter(Productos!AC:AC,Productos!A:A=B95),)"),"fabrica")</f>
        <v>fabrica</v>
      </c>
      <c r="I95" s="33" t="str">
        <f ca="1">IFERROR(__xludf.DUMMYFUNCTION("""COMPUTED_VALUE"""),"")</f>
        <v/>
      </c>
      <c r="K95" t="e">
        <f t="shared" ca="1" si="0"/>
        <v>#VALUE!</v>
      </c>
    </row>
    <row r="96" spans="1:11" ht="13" x14ac:dyDescent="0.15">
      <c r="A96" s="23">
        <v>2</v>
      </c>
      <c r="B96">
        <f ca="1">IFERROR(__xludf.DUMMYFUNCTION("""COMPUTED_VALUE"""),1109)</f>
        <v>1109</v>
      </c>
      <c r="C96" s="33">
        <f ca="1">IFERROR(__xludf.DUMMYFUNCTION("""COMPUTED_VALUE"""),10)</f>
        <v>10</v>
      </c>
      <c r="D96">
        <f ca="1">IFERROR(__xludf.DUMMYFUNCTION("""COMPUTED_VALUE"""),12)</f>
        <v>12</v>
      </c>
      <c r="E96">
        <f ca="1">IFERROR(__xludf.DUMMYFUNCTION("""COMPUTED_VALUE"""),30)</f>
        <v>30</v>
      </c>
      <c r="F96" t="str">
        <f ca="1">IFERROR(__xludf.DUMMYFUNCTION("filter(Formulas!$C:$C,Formulas!$A:$A=B96)"),"""formula"":[{""sku"":""1009"",""req"":1}]")</f>
        <v>"formula":[{"sku":"1009","req":1}]</v>
      </c>
      <c r="G96">
        <f ca="1">IFERROR(__xludf.DUMMYFUNCTION("""COMPUTED_VALUE"""),1.5)</f>
        <v>1.5</v>
      </c>
      <c r="H96" s="30" t="str">
        <f ca="1">IFERROR(__xludf.DUMMYFUNCTION("IF(D96,filter(Productos!AC:AC,Productos!A:A=B96),)"),"fabrica")</f>
        <v>fabrica</v>
      </c>
      <c r="I96" s="33" t="str">
        <f ca="1">IFERROR(__xludf.DUMMYFUNCTION("""COMPUTED_VALUE"""),"")</f>
        <v/>
      </c>
      <c r="K96" t="e">
        <f t="shared" ca="1" si="0"/>
        <v>#VALUE!</v>
      </c>
    </row>
    <row r="97" spans="1:11" ht="13" x14ac:dyDescent="0.15">
      <c r="A97" s="23">
        <v>2</v>
      </c>
      <c r="B97">
        <f ca="1">IFERROR(__xludf.DUMMYFUNCTION("""COMPUTED_VALUE"""),1110)</f>
        <v>1110</v>
      </c>
      <c r="C97" s="33">
        <f ca="1">IFERROR(__xludf.DUMMYFUNCTION("""COMPUTED_VALUE"""),10)</f>
        <v>10</v>
      </c>
      <c r="D97">
        <f ca="1">IFERROR(__xludf.DUMMYFUNCTION("""COMPUTED_VALUE"""),6)</f>
        <v>6</v>
      </c>
      <c r="E97">
        <f ca="1">IFERROR(__xludf.DUMMYFUNCTION("""COMPUTED_VALUE"""),10)</f>
        <v>10</v>
      </c>
      <c r="F97" t="str">
        <f ca="1">IFERROR(__xludf.DUMMYFUNCTION("filter(Formulas!$C:$C,Formulas!$A:$A=B97)"),"""formula"":[{""sku"":""1010"",""req"":1}]")</f>
        <v>"formula":[{"sku":"1010","req":1}]</v>
      </c>
      <c r="G97">
        <f ca="1">IFERROR(__xludf.DUMMYFUNCTION("""COMPUTED_VALUE"""),2)</f>
        <v>2</v>
      </c>
      <c r="H97" s="30" t="str">
        <f ca="1">IFERROR(__xludf.DUMMYFUNCTION("IF(D97,filter(Productos!AC:AC,Productos!A:A=B97),)"),"fabrica")</f>
        <v>fabrica</v>
      </c>
      <c r="I97" s="33" t="str">
        <f ca="1">IFERROR(__xludf.DUMMYFUNCTION("""COMPUTED_VALUE"""),"")</f>
        <v/>
      </c>
      <c r="K97" t="e">
        <f t="shared" ca="1" si="0"/>
        <v>#VALUE!</v>
      </c>
    </row>
    <row r="98" spans="1:11" ht="13" x14ac:dyDescent="0.15">
      <c r="A98" s="23">
        <v>2</v>
      </c>
      <c r="B98">
        <f ca="1">IFERROR(__xludf.DUMMYFUNCTION("""COMPUTED_VALUE"""),1111)</f>
        <v>1111</v>
      </c>
      <c r="C98" s="33">
        <f ca="1">IFERROR(__xludf.DUMMYFUNCTION("""COMPUTED_VALUE"""),120)</f>
        <v>120</v>
      </c>
      <c r="D98">
        <f ca="1">IFERROR(__xludf.DUMMYFUNCTION("""COMPUTED_VALUE"""),2)</f>
        <v>2</v>
      </c>
      <c r="E98">
        <f ca="1">IFERROR(__xludf.DUMMYFUNCTION("""COMPUTED_VALUE"""),30)</f>
        <v>30</v>
      </c>
      <c r="F98" t="str">
        <f ca="1">IFERROR(__xludf.DUMMYFUNCTION("filter(Formulas!$C:$C,Formulas!$A:$A=B98)"),"""formula"":[{""sku"":""1011"",""req"":2}]")</f>
        <v>"formula":[{"sku":"1011","req":2}]</v>
      </c>
      <c r="G98">
        <f ca="1">IFERROR(__xludf.DUMMYFUNCTION("""COMPUTED_VALUE"""),12)</f>
        <v>12</v>
      </c>
      <c r="H98" s="30" t="str">
        <f ca="1">IFERROR(__xludf.DUMMYFUNCTION("IF(D98,filter(Productos!AC:AC,Productos!A:A=B98),)"),"fabrica")</f>
        <v>fabrica</v>
      </c>
      <c r="I98" s="33" t="str">
        <f ca="1">IFERROR(__xludf.DUMMYFUNCTION("""COMPUTED_VALUE"""),"")</f>
        <v/>
      </c>
      <c r="K98" t="e">
        <f t="shared" ca="1" si="0"/>
        <v>#VALUE!</v>
      </c>
    </row>
    <row r="99" spans="1:11" ht="13" x14ac:dyDescent="0.15">
      <c r="A99" s="23">
        <v>2</v>
      </c>
      <c r="B99">
        <f ca="1">IFERROR(__xludf.DUMMYFUNCTION("""COMPUTED_VALUE"""),1112)</f>
        <v>1112</v>
      </c>
      <c r="C99" s="33">
        <f ca="1">IFERROR(__xludf.DUMMYFUNCTION("""COMPUTED_VALUE"""),10)</f>
        <v>10</v>
      </c>
      <c r="D99">
        <f ca="1">IFERROR(__xludf.DUMMYFUNCTION("""COMPUTED_VALUE"""),20)</f>
        <v>20</v>
      </c>
      <c r="E99">
        <f ca="1">IFERROR(__xludf.DUMMYFUNCTION("""COMPUTED_VALUE"""),10)</f>
        <v>10</v>
      </c>
      <c r="F99" t="str">
        <f ca="1">IFERROR(__xludf.DUMMYFUNCTION("filter(Formulas!$C:$C,Formulas!$A:$A=B99)"),"""formula"":[{""sku"":""1012"",""req"":1}]")</f>
        <v>"formula":[{"sku":"1012","req":1}]</v>
      </c>
      <c r="G99">
        <f ca="1">IFERROR(__xludf.DUMMYFUNCTION("""COMPUTED_VALUE"""),24)</f>
        <v>24</v>
      </c>
      <c r="H99" s="30" t="str">
        <f ca="1">IFERROR(__xludf.DUMMYFUNCTION("IF(D99,filter(Productos!AC:AC,Productos!A:A=B99),)"),"fabrica")</f>
        <v>fabrica</v>
      </c>
      <c r="I99" s="33" t="str">
        <f ca="1">IFERROR(__xludf.DUMMYFUNCTION("""COMPUTED_VALUE"""),"")</f>
        <v/>
      </c>
      <c r="K99" t="e">
        <f t="shared" ca="1" si="0"/>
        <v>#VALUE!</v>
      </c>
    </row>
    <row r="100" spans="1:11" ht="13" x14ac:dyDescent="0.15">
      <c r="A100" s="23">
        <v>2</v>
      </c>
      <c r="B100">
        <f ca="1">IFERROR(__xludf.DUMMYFUNCTION("""COMPUTED_VALUE"""),1114)</f>
        <v>1114</v>
      </c>
      <c r="C100" s="33">
        <f ca="1">IFERROR(__xludf.DUMMYFUNCTION("""COMPUTED_VALUE"""),10)</f>
        <v>10</v>
      </c>
      <c r="D100">
        <f ca="1">IFERROR(__xludf.DUMMYFUNCTION("""COMPUTED_VALUE"""),4)</f>
        <v>4</v>
      </c>
      <c r="E100">
        <f ca="1">IFERROR(__xludf.DUMMYFUNCTION("""COMPUTED_VALUE"""),10)</f>
        <v>10</v>
      </c>
      <c r="F100" t="str">
        <f ca="1">IFERROR(__xludf.DUMMYFUNCTION("filter(Formulas!$C:$C,Formulas!$A:$A=B100)"),"""formula"":[{""sku"":""1014"",""req"":1}]")</f>
        <v>"formula":[{"sku":"1014","req":1}]</v>
      </c>
      <c r="G100">
        <f ca="1">IFERROR(__xludf.DUMMYFUNCTION("""COMPUTED_VALUE"""),2)</f>
        <v>2</v>
      </c>
      <c r="H100" s="30" t="str">
        <f ca="1">IFERROR(__xludf.DUMMYFUNCTION("IF(D100,filter(Productos!AC:AC,Productos!A:A=B100),)"),"fabrica")</f>
        <v>fabrica</v>
      </c>
      <c r="I100" s="33" t="str">
        <f ca="1">IFERROR(__xludf.DUMMYFUNCTION("""COMPUTED_VALUE"""),"")</f>
        <v/>
      </c>
      <c r="K100" t="e">
        <f t="shared" ca="1" si="0"/>
        <v>#VALUE!</v>
      </c>
    </row>
    <row r="101" spans="1:11" ht="13" x14ac:dyDescent="0.15">
      <c r="A101" s="23">
        <v>2</v>
      </c>
      <c r="B101">
        <f ca="1">IFERROR(__xludf.DUMMYFUNCTION("""COMPUTED_VALUE"""),1115)</f>
        <v>1115</v>
      </c>
      <c r="C101" s="33">
        <f ca="1">IFERROR(__xludf.DUMMYFUNCTION("""COMPUTED_VALUE"""),10)</f>
        <v>10</v>
      </c>
      <c r="D101">
        <f ca="1">IFERROR(__xludf.DUMMYFUNCTION("""COMPUTED_VALUE"""),8)</f>
        <v>8</v>
      </c>
      <c r="E101">
        <f ca="1">IFERROR(__xludf.DUMMYFUNCTION("""COMPUTED_VALUE"""),10)</f>
        <v>10</v>
      </c>
      <c r="F101" t="str">
        <f ca="1">IFERROR(__xludf.DUMMYFUNCTION("filter(Formulas!$C:$C,Formulas!$A:$A=B101)"),"""formula"":[{""sku"":""1015"",""req"":2}]")</f>
        <v>"formula":[{"sku":"1015","req":2}]</v>
      </c>
      <c r="G101">
        <f ca="1">IFERROR(__xludf.DUMMYFUNCTION("""COMPUTED_VALUE"""),3)</f>
        <v>3</v>
      </c>
      <c r="H101" s="30" t="str">
        <f ca="1">IFERROR(__xludf.DUMMYFUNCTION("IF(D101,filter(Productos!AC:AC,Productos!A:A=B101),)"),"fabrica")</f>
        <v>fabrica</v>
      </c>
      <c r="I101" s="33" t="str">
        <f ca="1">IFERROR(__xludf.DUMMYFUNCTION("""COMPUTED_VALUE"""),"")</f>
        <v/>
      </c>
      <c r="K101" t="e">
        <f t="shared" ca="1" si="0"/>
        <v>#VALUE!</v>
      </c>
    </row>
    <row r="102" spans="1:11" ht="13" x14ac:dyDescent="0.15">
      <c r="A102" s="23">
        <v>2</v>
      </c>
      <c r="B102">
        <f ca="1">IFERROR(__xludf.DUMMYFUNCTION("""COMPUTED_VALUE"""),1116)</f>
        <v>1116</v>
      </c>
      <c r="C102" s="33">
        <f ca="1">IFERROR(__xludf.DUMMYFUNCTION("""COMPUTED_VALUE"""),10)</f>
        <v>10</v>
      </c>
      <c r="D102">
        <f ca="1">IFERROR(__xludf.DUMMYFUNCTION("""COMPUTED_VALUE"""),10)</f>
        <v>10</v>
      </c>
      <c r="E102">
        <f ca="1">IFERROR(__xludf.DUMMYFUNCTION("""COMPUTED_VALUE"""),40)</f>
        <v>40</v>
      </c>
      <c r="F102" t="str">
        <f ca="1">IFERROR(__xludf.DUMMYFUNCTION("filter(Formulas!$C:$C,Formulas!$A:$A=B102)"),"""formula"":[{""sku"":""1016"",""req"":11}]")</f>
        <v>"formula":[{"sku":"1016","req":11}]</v>
      </c>
      <c r="G102">
        <f ca="1">IFERROR(__xludf.DUMMYFUNCTION("""COMPUTED_VALUE"""),24)</f>
        <v>24</v>
      </c>
      <c r="H102" s="30" t="str">
        <f ca="1">IFERROR(__xludf.DUMMYFUNCTION("IF(D102,filter(Productos!AC:AC,Productos!A:A=B102),)"),"fabrica")</f>
        <v>fabrica</v>
      </c>
      <c r="I102" t="str">
        <f ca="1">IFERROR(__xludf.DUMMYFUNCTION("""COMPUTED_VALUE"""),"")</f>
        <v/>
      </c>
      <c r="K102" t="e">
        <f t="shared" ca="1" si="0"/>
        <v>#VALUE!</v>
      </c>
    </row>
    <row r="103" spans="1:11" ht="13" x14ac:dyDescent="0.15">
      <c r="A103" s="23">
        <v>2</v>
      </c>
      <c r="B103">
        <f ca="1">IFERROR(__xludf.DUMMYFUNCTION("""COMPUTED_VALUE"""),1201)</f>
        <v>1201</v>
      </c>
      <c r="C103" s="33">
        <f ca="1">IFERROR(__xludf.DUMMYFUNCTION("""COMPUTED_VALUE"""),10)</f>
        <v>10</v>
      </c>
      <c r="D103">
        <f ca="1">IFERROR(__xludf.DUMMYFUNCTION("""COMPUTED_VALUE"""),10)</f>
        <v>10</v>
      </c>
      <c r="E103">
        <f ca="1">IFERROR(__xludf.DUMMYFUNCTION("""COMPUTED_VALUE"""),10)</f>
        <v>10</v>
      </c>
      <c r="F103" t="str">
        <f ca="1">IFERROR(__xludf.DUMMYFUNCTION("filter(Formulas!$C:$C,Formulas!$A:$A=B103)"),"""formula"":[{""sku"":""1101"",""req"":1}]")</f>
        <v>"formula":[{"sku":"1101","req":1}]</v>
      </c>
      <c r="G103">
        <f ca="1">IFERROR(__xludf.DUMMYFUNCTION("""COMPUTED_VALUE"""),2)</f>
        <v>2</v>
      </c>
      <c r="H103" s="30" t="str">
        <f ca="1">IFERROR(__xludf.DUMMYFUNCTION("IF(D103,filter(Productos!AC:AC,Productos!A:A=B103),)"),"fabrica")</f>
        <v>fabrica</v>
      </c>
      <c r="I103" s="33" t="str">
        <f ca="1">IFERROR(__xludf.DUMMYFUNCTION("""COMPUTED_VALUE"""),"")</f>
        <v/>
      </c>
      <c r="K103" t="e">
        <f t="shared" ca="1" si="0"/>
        <v>#VALUE!</v>
      </c>
    </row>
    <row r="104" spans="1:11" ht="13" x14ac:dyDescent="0.15">
      <c r="A104" s="23">
        <v>2</v>
      </c>
      <c r="B104">
        <f ca="1">IFERROR(__xludf.DUMMYFUNCTION("""COMPUTED_VALUE"""),1207)</f>
        <v>1207</v>
      </c>
      <c r="C104" s="33">
        <f ca="1">IFERROR(__xludf.DUMMYFUNCTION("""COMPUTED_VALUE"""),30)</f>
        <v>30</v>
      </c>
      <c r="D104">
        <f ca="1">IFERROR(__xludf.DUMMYFUNCTION("""COMPUTED_VALUE"""),12)</f>
        <v>12</v>
      </c>
      <c r="E104">
        <f ca="1">IFERROR(__xludf.DUMMYFUNCTION("""COMPUTED_VALUE"""),20)</f>
        <v>20</v>
      </c>
      <c r="F104" t="str">
        <f ca="1">IFERROR(__xludf.DUMMYFUNCTION("filter(Formulas!$C:$C,Formulas!$A:$A=B104)"),"""formula"":[{""sku"":""1007"",""req"":1}]")</f>
        <v>"formula":[{"sku":"1007","req":1}]</v>
      </c>
      <c r="G104">
        <f ca="1">IFERROR(__xludf.DUMMYFUNCTION("""COMPUTED_VALUE"""),2)</f>
        <v>2</v>
      </c>
      <c r="H104" s="30" t="str">
        <f ca="1">IFERROR(__xludf.DUMMYFUNCTION("IF(D104,filter(Productos!AC:AC,Productos!A:A=B104),)"),"fabrica")</f>
        <v>fabrica</v>
      </c>
      <c r="I104" s="33" t="str">
        <f ca="1">IFERROR(__xludf.DUMMYFUNCTION("""COMPUTED_VALUE"""),"")</f>
        <v/>
      </c>
      <c r="K104" t="e">
        <f t="shared" ca="1" si="0"/>
        <v>#VALUE!</v>
      </c>
    </row>
    <row r="105" spans="1:11" ht="13" x14ac:dyDescent="0.15">
      <c r="A105" s="23">
        <v>2</v>
      </c>
      <c r="B105">
        <f ca="1">IFERROR(__xludf.DUMMYFUNCTION("""COMPUTED_VALUE"""),1209)</f>
        <v>1209</v>
      </c>
      <c r="C105" s="33">
        <f ca="1">IFERROR(__xludf.DUMMYFUNCTION("""COMPUTED_VALUE"""),30)</f>
        <v>30</v>
      </c>
      <c r="D105">
        <f ca="1">IFERROR(__xludf.DUMMYFUNCTION("""COMPUTED_VALUE"""),14)</f>
        <v>14</v>
      </c>
      <c r="E105">
        <f ca="1">IFERROR(__xludf.DUMMYFUNCTION("""COMPUTED_VALUE"""),30)</f>
        <v>30</v>
      </c>
      <c r="F105" t="str">
        <f ca="1">IFERROR(__xludf.DUMMYFUNCTION("filter(Formulas!$C:$C,Formulas!$A:$A=B105)"),"""formula"":[{""sku"":""1009"",""req"":1}]")</f>
        <v>"formula":[{"sku":"1009","req":1}]</v>
      </c>
      <c r="G105">
        <f ca="1">IFERROR(__xludf.DUMMYFUNCTION("""COMPUTED_VALUE"""),1.5)</f>
        <v>1.5</v>
      </c>
      <c r="H105" s="30" t="str">
        <f ca="1">IFERROR(__xludf.DUMMYFUNCTION("IF(D105,filter(Productos!AC:AC,Productos!A:A=B105),)"),"fabrica")</f>
        <v>fabrica</v>
      </c>
      <c r="I105" s="33" t="str">
        <f ca="1">IFERROR(__xludf.DUMMYFUNCTION("""COMPUTED_VALUE"""),"")</f>
        <v/>
      </c>
      <c r="K105" t="e">
        <f t="shared" ca="1" si="0"/>
        <v>#VALUE!</v>
      </c>
    </row>
    <row r="106" spans="1:11" ht="13" x14ac:dyDescent="0.15">
      <c r="A106" s="23">
        <v>2</v>
      </c>
      <c r="B106">
        <f ca="1">IFERROR(__xludf.DUMMYFUNCTION("""COMPUTED_VALUE"""),1210)</f>
        <v>1210</v>
      </c>
      <c r="C106" s="33">
        <f ca="1">IFERROR(__xludf.DUMMYFUNCTION("""COMPUTED_VALUE"""),10)</f>
        <v>10</v>
      </c>
      <c r="D106">
        <f ca="1">IFERROR(__xludf.DUMMYFUNCTION("""COMPUTED_VALUE"""),9)</f>
        <v>9</v>
      </c>
      <c r="E106">
        <f ca="1">IFERROR(__xludf.DUMMYFUNCTION("""COMPUTED_VALUE"""),10)</f>
        <v>10</v>
      </c>
      <c r="F106" t="str">
        <f ca="1">IFERROR(__xludf.DUMMYFUNCTION("filter(Formulas!$C:$C,Formulas!$A:$A=B106)"),"""formula"":[{""sku"":""1010"",""req"":1}]")</f>
        <v>"formula":[{"sku":"1010","req":1}]</v>
      </c>
      <c r="G106">
        <f ca="1">IFERROR(__xludf.DUMMYFUNCTION("""COMPUTED_VALUE"""),2.3)</f>
        <v>2.2999999999999998</v>
      </c>
      <c r="H106" s="30" t="str">
        <f ca="1">IFERROR(__xludf.DUMMYFUNCTION("IF(D106,filter(Productos!AC:AC,Productos!A:A=B106),)"),"fabrica")</f>
        <v>fabrica</v>
      </c>
      <c r="I106" s="33" t="str">
        <f ca="1">IFERROR(__xludf.DUMMYFUNCTION("""COMPUTED_VALUE"""),"")</f>
        <v/>
      </c>
      <c r="K106" t="e">
        <f t="shared" ca="1" si="0"/>
        <v>#VALUE!</v>
      </c>
    </row>
    <row r="107" spans="1:11" ht="13" x14ac:dyDescent="0.15">
      <c r="A107" s="23">
        <v>2</v>
      </c>
      <c r="B107">
        <f ca="1">IFERROR(__xludf.DUMMYFUNCTION("""COMPUTED_VALUE"""),1211)</f>
        <v>1211</v>
      </c>
      <c r="C107" s="33">
        <f ca="1">IFERROR(__xludf.DUMMYFUNCTION("""COMPUTED_VALUE"""),10)</f>
        <v>10</v>
      </c>
      <c r="D107">
        <f ca="1">IFERROR(__xludf.DUMMYFUNCTION("""COMPUTED_VALUE"""),10)</f>
        <v>10</v>
      </c>
      <c r="E107">
        <f ca="1">IFERROR(__xludf.DUMMYFUNCTION("""COMPUTED_VALUE"""),10)</f>
        <v>10</v>
      </c>
      <c r="F107" t="str">
        <f ca="1">IFERROR(__xludf.DUMMYFUNCTION("filter(Formulas!$C:$C,Formulas!$A:$A=B107)"),"""formula"":[{""sku"":""1111"",""req"":1}]")</f>
        <v>"formula":[{"sku":"1111","req":1}]</v>
      </c>
      <c r="G107">
        <f ca="1">IFERROR(__xludf.DUMMYFUNCTION("""COMPUTED_VALUE"""),12)</f>
        <v>12</v>
      </c>
      <c r="H107" s="30" t="str">
        <f ca="1">IFERROR(__xludf.DUMMYFUNCTION("IF(D107,filter(Productos!AC:AC,Productos!A:A=B107),)"),"fabrica")</f>
        <v>fabrica</v>
      </c>
      <c r="I107" s="33" t="str">
        <f ca="1">IFERROR(__xludf.DUMMYFUNCTION("""COMPUTED_VALUE"""),"")</f>
        <v/>
      </c>
      <c r="K107" t="e">
        <f t="shared" ca="1" si="0"/>
        <v>#VALUE!</v>
      </c>
    </row>
    <row r="108" spans="1:11" ht="13" x14ac:dyDescent="0.15">
      <c r="A108" s="23">
        <v>2</v>
      </c>
      <c r="B108">
        <f ca="1">IFERROR(__xludf.DUMMYFUNCTION("""COMPUTED_VALUE"""),1215)</f>
        <v>1215</v>
      </c>
      <c r="C108" s="33">
        <f ca="1">IFERROR(__xludf.DUMMYFUNCTION("""COMPUTED_VALUE"""),0)</f>
        <v>0</v>
      </c>
      <c r="D108">
        <f ca="1">IFERROR(__xludf.DUMMYFUNCTION("""COMPUTED_VALUE"""),8)</f>
        <v>8</v>
      </c>
      <c r="E108">
        <f ca="1">IFERROR(__xludf.DUMMYFUNCTION("""COMPUTED_VALUE"""),10)</f>
        <v>10</v>
      </c>
      <c r="F108" t="str">
        <f ca="1">IFERROR(__xludf.DUMMYFUNCTION("filter(Formulas!$C:$C,Formulas!$A:$A=B108)"),"""formula"":[{""sku"":""1015"",""req"":4}]")</f>
        <v>"formula":[{"sku":"1015","req":4}]</v>
      </c>
      <c r="G108">
        <f ca="1">IFERROR(__xludf.DUMMYFUNCTION("""COMPUTED_VALUE"""),3)</f>
        <v>3</v>
      </c>
      <c r="H108" s="30" t="str">
        <f ca="1">IFERROR(__xludf.DUMMYFUNCTION("IF(D108,filter(Productos!AC:AC,Productos!A:A=B108),)"),"fabrica")</f>
        <v>fabrica</v>
      </c>
      <c r="I108" s="33" t="str">
        <f ca="1">IFERROR(__xludf.DUMMYFUNCTION("""COMPUTED_VALUE"""),"")</f>
        <v/>
      </c>
      <c r="K108" t="e">
        <f t="shared" ca="1" si="0"/>
        <v>#VALUE!</v>
      </c>
    </row>
    <row r="109" spans="1:11" ht="13" x14ac:dyDescent="0.15">
      <c r="A109" s="23">
        <v>2</v>
      </c>
      <c r="B109">
        <f ca="1">IFERROR(__xludf.DUMMYFUNCTION("""COMPUTED_VALUE"""),1216)</f>
        <v>1216</v>
      </c>
      <c r="C109" s="33">
        <f ca="1">IFERROR(__xludf.DUMMYFUNCTION("""COMPUTED_VALUE"""),10)</f>
        <v>10</v>
      </c>
      <c r="D109">
        <f ca="1">IFERROR(__xludf.DUMMYFUNCTION("""COMPUTED_VALUE"""),10)</f>
        <v>10</v>
      </c>
      <c r="E109">
        <f ca="1">IFERROR(__xludf.DUMMYFUNCTION("""COMPUTED_VALUE"""),30)</f>
        <v>30</v>
      </c>
      <c r="F109" t="str">
        <f ca="1">IFERROR(__xludf.DUMMYFUNCTION("filter(Formulas!$C:$C,Formulas!$A:$A=B109)"),"""formula"":[{""sku"":""1016"",""req"":2}]")</f>
        <v>"formula":[{"sku":"1016","req":2}]</v>
      </c>
      <c r="G109">
        <f ca="1">IFERROR(__xludf.DUMMYFUNCTION("""COMPUTED_VALUE"""),24)</f>
        <v>24</v>
      </c>
      <c r="H109" s="30" t="str">
        <f ca="1">IFERROR(__xludf.DUMMYFUNCTION("IF(D109,filter(Productos!AC:AC,Productos!A:A=B109),)"),"fabrica")</f>
        <v>fabrica</v>
      </c>
      <c r="I109" t="str">
        <f ca="1">IFERROR(__xludf.DUMMYFUNCTION("""COMPUTED_VALUE"""),"")</f>
        <v/>
      </c>
      <c r="K109" t="e">
        <f t="shared" ca="1" si="0"/>
        <v>#VALUE!</v>
      </c>
    </row>
    <row r="110" spans="1:11" ht="13" x14ac:dyDescent="0.15">
      <c r="A110" s="23">
        <v>2</v>
      </c>
      <c r="B110">
        <f ca="1">IFERROR(__xludf.DUMMYFUNCTION("""COMPUTED_VALUE"""),1301)</f>
        <v>1301</v>
      </c>
      <c r="C110" s="33">
        <f ca="1">IFERROR(__xludf.DUMMYFUNCTION("""COMPUTED_VALUE"""),10)</f>
        <v>10</v>
      </c>
      <c r="D110">
        <f ca="1">IFERROR(__xludf.DUMMYFUNCTION("""COMPUTED_VALUE"""),5)</f>
        <v>5</v>
      </c>
      <c r="E110">
        <f ca="1">IFERROR(__xludf.DUMMYFUNCTION("""COMPUTED_VALUE"""),10)</f>
        <v>10</v>
      </c>
      <c r="F110" t="str">
        <f ca="1">IFERROR(__xludf.DUMMYFUNCTION("filter(Formulas!$C:$C,Formulas!$A:$A=B110)"),"""formula"":[{""sku"":""1101"",""req"":1}]")</f>
        <v>"formula":[{"sku":"1101","req":1}]</v>
      </c>
      <c r="G110">
        <f ca="1">IFERROR(__xludf.DUMMYFUNCTION("""COMPUTED_VALUE"""),2)</f>
        <v>2</v>
      </c>
      <c r="H110" s="30" t="str">
        <f ca="1">IFERROR(__xludf.DUMMYFUNCTION("IF(D110,filter(Productos!AC:AC,Productos!A:A=B110),)"),"fabrica")</f>
        <v>fabrica</v>
      </c>
      <c r="I110" s="33" t="str">
        <f ca="1">IFERROR(__xludf.DUMMYFUNCTION("""COMPUTED_VALUE"""),"")</f>
        <v/>
      </c>
      <c r="K110" t="e">
        <f t="shared" ca="1" si="0"/>
        <v>#VALUE!</v>
      </c>
    </row>
    <row r="111" spans="1:11" ht="13" x14ac:dyDescent="0.15">
      <c r="A111" s="23">
        <v>2</v>
      </c>
      <c r="B111">
        <f ca="1">IFERROR(__xludf.DUMMYFUNCTION("""COMPUTED_VALUE"""),1307)</f>
        <v>1307</v>
      </c>
      <c r="C111" s="33">
        <f ca="1">IFERROR(__xludf.DUMMYFUNCTION("""COMPUTED_VALUE"""),50)</f>
        <v>50</v>
      </c>
      <c r="D111">
        <f ca="1">IFERROR(__xludf.DUMMYFUNCTION("""COMPUTED_VALUE"""),11)</f>
        <v>11</v>
      </c>
      <c r="E111">
        <f ca="1">IFERROR(__xludf.DUMMYFUNCTION("""COMPUTED_VALUE"""),30)</f>
        <v>30</v>
      </c>
      <c r="F111" t="str">
        <f ca="1">IFERROR(__xludf.DUMMYFUNCTION("filter(Formulas!$C:$C,Formulas!$A:$A=B111)"),"""formula"":[{""sku"":""1007"",""req"":1}]")</f>
        <v>"formula":[{"sku":"1007","req":1}]</v>
      </c>
      <c r="G111">
        <f ca="1">IFERROR(__xludf.DUMMYFUNCTION("""COMPUTED_VALUE"""),1.2)</f>
        <v>1.2</v>
      </c>
      <c r="H111" s="30" t="str">
        <f ca="1">IFERROR(__xludf.DUMMYFUNCTION("IF(D111,filter(Productos!AC:AC,Productos!A:A=B111),)"),"fabrica")</f>
        <v>fabrica</v>
      </c>
      <c r="I111" s="33" t="str">
        <f ca="1">IFERROR(__xludf.DUMMYFUNCTION("""COMPUTED_VALUE"""),"")</f>
        <v/>
      </c>
      <c r="K111" t="e">
        <f t="shared" ca="1" si="0"/>
        <v>#VALUE!</v>
      </c>
    </row>
    <row r="112" spans="1:11" ht="13" x14ac:dyDescent="0.15">
      <c r="A112" s="23">
        <v>2</v>
      </c>
      <c r="B112">
        <f ca="1">IFERROR(__xludf.DUMMYFUNCTION("""COMPUTED_VALUE"""),1309)</f>
        <v>1309</v>
      </c>
      <c r="C112" s="33">
        <f ca="1">IFERROR(__xludf.DUMMYFUNCTION("""COMPUTED_VALUE"""),50)</f>
        <v>50</v>
      </c>
      <c r="D112">
        <f ca="1">IFERROR(__xludf.DUMMYFUNCTION("""COMPUTED_VALUE"""),11)</f>
        <v>11</v>
      </c>
      <c r="E112">
        <f ca="1">IFERROR(__xludf.DUMMYFUNCTION("""COMPUTED_VALUE"""),50)</f>
        <v>50</v>
      </c>
      <c r="F112" t="str">
        <f ca="1">IFERROR(__xludf.DUMMYFUNCTION("filter(Formulas!$C:$C,Formulas!$A:$A=B112)"),"""formula"":[{""sku"":""1009"",""req"":1}]")</f>
        <v>"formula":[{"sku":"1009","req":1}]</v>
      </c>
      <c r="G112">
        <f ca="1">IFERROR(__xludf.DUMMYFUNCTION("""COMPUTED_VALUE"""),1.2)</f>
        <v>1.2</v>
      </c>
      <c r="H112" s="30" t="str">
        <f ca="1">IFERROR(__xludf.DUMMYFUNCTION("IF(D112,filter(Productos!AC:AC,Productos!A:A=B112),)"),"fabrica")</f>
        <v>fabrica</v>
      </c>
      <c r="I112" s="33" t="str">
        <f ca="1">IFERROR(__xludf.DUMMYFUNCTION("""COMPUTED_VALUE"""),"")</f>
        <v/>
      </c>
      <c r="K112" t="e">
        <f t="shared" ca="1" si="0"/>
        <v>#VALUE!</v>
      </c>
    </row>
    <row r="113" spans="1:11" ht="13" x14ac:dyDescent="0.15">
      <c r="A113" s="23">
        <v>2</v>
      </c>
      <c r="B113">
        <f ca="1">IFERROR(__xludf.DUMMYFUNCTION("""COMPUTED_VALUE"""),1310)</f>
        <v>1310</v>
      </c>
      <c r="C113" s="33">
        <f ca="1">IFERROR(__xludf.DUMMYFUNCTION("""COMPUTED_VALUE"""),10)</f>
        <v>10</v>
      </c>
      <c r="D113">
        <f ca="1">IFERROR(__xludf.DUMMYFUNCTION("""COMPUTED_VALUE"""),12)</f>
        <v>12</v>
      </c>
      <c r="E113">
        <f ca="1">IFERROR(__xludf.DUMMYFUNCTION("""COMPUTED_VALUE"""),10)</f>
        <v>10</v>
      </c>
      <c r="F113" t="str">
        <f ca="1">IFERROR(__xludf.DUMMYFUNCTION("filter(Formulas!$C:$C,Formulas!$A:$A=B113)"),"""formula"":[{""sku"":""1010"",""req"":1}]")</f>
        <v>"formula":[{"sku":"1010","req":1}]</v>
      </c>
      <c r="G113">
        <f ca="1">IFERROR(__xludf.DUMMYFUNCTION("""COMPUTED_VALUE"""),2)</f>
        <v>2</v>
      </c>
      <c r="H113" s="30" t="str">
        <f ca="1">IFERROR(__xludf.DUMMYFUNCTION("IF(D113,filter(Productos!AC:AC,Productos!A:A=B113),)"),"fabrica")</f>
        <v>fabrica</v>
      </c>
      <c r="I113" s="33" t="str">
        <f ca="1">IFERROR(__xludf.DUMMYFUNCTION("""COMPUTED_VALUE"""),"")</f>
        <v/>
      </c>
      <c r="K113" t="e">
        <f t="shared" ca="1" si="0"/>
        <v>#VALUE!</v>
      </c>
    </row>
    <row r="114" spans="1:11" ht="13" x14ac:dyDescent="0.15">
      <c r="A114" s="23">
        <v>2</v>
      </c>
      <c r="B114">
        <f ca="1">IFERROR(__xludf.DUMMYFUNCTION("""COMPUTED_VALUE"""),1407)</f>
        <v>1407</v>
      </c>
      <c r="C114" s="33">
        <f ca="1">IFERROR(__xludf.DUMMYFUNCTION("""COMPUTED_VALUE"""),10)</f>
        <v>10</v>
      </c>
      <c r="D114">
        <f ca="1">IFERROR(__xludf.DUMMYFUNCTION("""COMPUTED_VALUE"""),14)</f>
        <v>14</v>
      </c>
      <c r="E114">
        <f ca="1">IFERROR(__xludf.DUMMYFUNCTION("""COMPUTED_VALUE"""),30)</f>
        <v>30</v>
      </c>
      <c r="F114" t="str">
        <f ca="1">IFERROR(__xludf.DUMMYFUNCTION("filter(Formulas!$C:$C,Formulas!$A:$A=B114)"),"""formula"":[{""sku"":""1007"",""req"":1}]")</f>
        <v>"formula":[{"sku":"1007","req":1}]</v>
      </c>
      <c r="G114">
        <f ca="1">IFERROR(__xludf.DUMMYFUNCTION("""COMPUTED_VALUE"""),2)</f>
        <v>2</v>
      </c>
      <c r="H114" s="30" t="str">
        <f ca="1">IFERROR(__xludf.DUMMYFUNCTION("IF(D114,filter(Productos!AC:AC,Productos!A:A=B114),)"),"fabrica")</f>
        <v>fabrica</v>
      </c>
      <c r="I114" s="33" t="str">
        <f ca="1">IFERROR(__xludf.DUMMYFUNCTION("""COMPUTED_VALUE"""),"")</f>
        <v/>
      </c>
      <c r="K114" t="e">
        <f t="shared" ca="1" si="0"/>
        <v>#VALUE!</v>
      </c>
    </row>
    <row r="115" spans="1:11" ht="13" x14ac:dyDescent="0.15">
      <c r="A115" s="23">
        <v>2</v>
      </c>
      <c r="B115">
        <f ca="1">IFERROR(__xludf.DUMMYFUNCTION("""COMPUTED_VALUE"""),10001)</f>
        <v>10001</v>
      </c>
      <c r="C115" s="33">
        <f ca="1">IFERROR(__xludf.DUMMYFUNCTION("""COMPUTED_VALUE"""),10)</f>
        <v>10</v>
      </c>
      <c r="D115">
        <f ca="1">IFERROR(__xludf.DUMMYFUNCTION("""COMPUTED_VALUE"""),1)</f>
        <v>1</v>
      </c>
      <c r="E115">
        <f ca="1">IFERROR(__xludf.DUMMYFUNCTION("""COMPUTED_VALUE"""),10)</f>
        <v>10</v>
      </c>
      <c r="F115" t="str">
        <f ca="1">IFERROR(__xludf.DUMMYFUNCTION("filter(Formulas!$C:$C,Formulas!$A:$A=B115)"),"""formula"":[{""sku"":""1201"",""req"":1},{""sku"":""1105"",""req"":1},{""sku"":""1210"",""req"":1},{""sku"":""1211"",""req"":1},{""sku"":""1116"",""req"":1}]")</f>
        <v>"formula":[{"sku":"1201","req":1},{"sku":"1105","req":1},{"sku":"1210","req":1},{"sku":"1211","req":1},{"sku":"1116","req":1}]</v>
      </c>
      <c r="G115">
        <f ca="1">IFERROR(__xludf.DUMMYFUNCTION("""COMPUTED_VALUE"""),1)</f>
        <v>1</v>
      </c>
      <c r="H115" s="30" t="str">
        <f ca="1">IFERROR(__xludf.DUMMYFUNCTION("IF(D115,filter(Productos!AC:AC,Productos!A:A=B115),)"),"cocina")</f>
        <v>cocina</v>
      </c>
      <c r="I115" s="33">
        <f ca="1">IFERROR(__xludf.DUMMYFUNCTION("""COMPUTED_VALUE"""),4500)</f>
        <v>4500</v>
      </c>
      <c r="K115" t="str">
        <f t="shared" ca="1" si="0"/>
        <v>{"sku":"10001", "costo":10, "grupo":"2", "lote":1, "tiempo":10, "formula":[{"sku":"1201","req":1},{"sku":"1105","req":1},{"sku":"1210","req":1},{"sku":"1211","req":1},{"sku":"1116","req":1}], "vencimiento":1, "precio":4500, "tipo":"cocina"},</v>
      </c>
    </row>
    <row r="116" spans="1:11" ht="13" x14ac:dyDescent="0.15">
      <c r="A116" s="23">
        <v>2</v>
      </c>
      <c r="B116">
        <f ca="1">IFERROR(__xludf.DUMMYFUNCTION("""COMPUTED_VALUE"""),10002)</f>
        <v>10002</v>
      </c>
      <c r="C116" s="33">
        <f ca="1">IFERROR(__xludf.DUMMYFUNCTION("""COMPUTED_VALUE"""),10)</f>
        <v>10</v>
      </c>
      <c r="D116">
        <f ca="1">IFERROR(__xludf.DUMMYFUNCTION("""COMPUTED_VALUE"""),1)</f>
        <v>1</v>
      </c>
      <c r="E116">
        <f ca="1">IFERROR(__xludf.DUMMYFUNCTION("""COMPUTED_VALUE"""),20)</f>
        <v>20</v>
      </c>
      <c r="F116" t="str">
        <f ca="1">IFERROR(__xludf.DUMMYFUNCTION("filter(Formulas!$C:$C,Formulas!$A:$A=B116)"),"""formula"":[{""sku"":""1201"",""req"":1},{""sku"":""1105"",""req"":1},{""sku"":""1013"",""req"":5},{""sku"":""1210"",""req"":1},{""sku"":""1116"",""req"":1}]")</f>
        <v>"formula":[{"sku":"1201","req":1},{"sku":"1105","req":1},{"sku":"1013","req":5},{"sku":"1210","req":1},{"sku":"1116","req":1}]</v>
      </c>
      <c r="G116">
        <f ca="1">IFERROR(__xludf.DUMMYFUNCTION("""COMPUTED_VALUE"""),1)</f>
        <v>1</v>
      </c>
      <c r="H116" s="30" t="str">
        <f ca="1">IFERROR(__xludf.DUMMYFUNCTION("IF(D116,filter(Productos!AC:AC,Productos!A:A=B116),)"),"cocina")</f>
        <v>cocina</v>
      </c>
      <c r="I116" s="33">
        <f ca="1">IFERROR(__xludf.DUMMYFUNCTION("""COMPUTED_VALUE"""),4500)</f>
        <v>4500</v>
      </c>
      <c r="K116" t="str">
        <f t="shared" ca="1" si="0"/>
        <v>{"sku":"10002", "costo":10, "grupo":"2", "lote":1, "tiempo":20, "formula":[{"sku":"1201","req":1},{"sku":"1105","req":1},{"sku":"1013","req":5},{"sku":"1210","req":1},{"sku":"1116","req":1}], "vencimiento":1, "precio":4500, "tipo":"cocina"},</v>
      </c>
    </row>
    <row r="117" spans="1:11" ht="13" x14ac:dyDescent="0.15">
      <c r="A117" s="23">
        <v>2</v>
      </c>
      <c r="B117">
        <f ca="1">IFERROR(__xludf.DUMMYFUNCTION("""COMPUTED_VALUE"""),10003)</f>
        <v>10003</v>
      </c>
      <c r="C117" s="33">
        <f ca="1">IFERROR(__xludf.DUMMYFUNCTION("""COMPUTED_VALUE"""),10)</f>
        <v>10</v>
      </c>
      <c r="D117">
        <f ca="1">IFERROR(__xludf.DUMMYFUNCTION("""COMPUTED_VALUE"""),1)</f>
        <v>1</v>
      </c>
      <c r="E117">
        <f ca="1">IFERROR(__xludf.DUMMYFUNCTION("""COMPUTED_VALUE"""),30)</f>
        <v>30</v>
      </c>
      <c r="F117" t="str">
        <f ca="1">IFERROR(__xludf.DUMMYFUNCTION("filter(Formulas!$C:$C,Formulas!$A:$A=B117)"),"""formula"":[{""sku"":""1201"",""req"":1},{""sku"":""1105"",""req"":1},{""sku"":""1013"",""req"":5},{""sku"":""1210"",""req"":1},{""sku"":""1211"",""req"":1},{""sku"":""1116"",""req"":1}]")</f>
        <v>"formula":[{"sku":"1201","req":1},{"sku":"1105","req":1},{"sku":"1013","req":5},{"sku":"1210","req":1},{"sku":"1211","req":1},{"sku":"1116","req":1}]</v>
      </c>
      <c r="G117">
        <f ca="1">IFERROR(__xludf.DUMMYFUNCTION("""COMPUTED_VALUE"""),1)</f>
        <v>1</v>
      </c>
      <c r="H117" s="30" t="str">
        <f ca="1">IFERROR(__xludf.DUMMYFUNCTION("IF(D117,filter(Productos!AC:AC,Productos!A:A=B117),)"),"cocina")</f>
        <v>cocina</v>
      </c>
      <c r="I117" s="33">
        <f ca="1">IFERROR(__xludf.DUMMYFUNCTION("""COMPUTED_VALUE"""),4700)</f>
        <v>4700</v>
      </c>
      <c r="K117" t="str">
        <f t="shared" ca="1" si="0"/>
        <v>{"sku":"10003", "costo":10, "grupo":"2", "lote":1, "tiempo":30, "formula":[{"sku":"1201","req":1},{"sku":"1105","req":1},{"sku":"1013","req":5},{"sku":"1210","req":1},{"sku":"1211","req":1},{"sku":"1116","req":1}], "vencimiento":1, "precio":4700, "tipo":"cocina"},</v>
      </c>
    </row>
    <row r="118" spans="1:11" ht="13" x14ac:dyDescent="0.15">
      <c r="A118" s="23">
        <v>2</v>
      </c>
      <c r="B118">
        <f ca="1">IFERROR(__xludf.DUMMYFUNCTION("""COMPUTED_VALUE"""),10004)</f>
        <v>10004</v>
      </c>
      <c r="C118" s="33">
        <f ca="1">IFERROR(__xludf.DUMMYFUNCTION("""COMPUTED_VALUE"""),10)</f>
        <v>10</v>
      </c>
      <c r="D118">
        <f ca="1">IFERROR(__xludf.DUMMYFUNCTION("""COMPUTED_VALUE"""),1)</f>
        <v>1</v>
      </c>
      <c r="E118">
        <f ca="1">IFERROR(__xludf.DUMMYFUNCTION("""COMPUTED_VALUE"""),10)</f>
        <v>10</v>
      </c>
      <c r="F118" t="str">
        <f ca="1">IFERROR(__xludf.DUMMYFUNCTION("filter(Formulas!$C:$C,Formulas!$A:$A=B118)"),"""formula"":[{""sku"":""1201"",""req"":1},{""sku"":""1106"",""req"":4},{""sku"":""1210"",""req"":1},{""sku"":""1211"",""req"":1},{""sku"":""1116"",""req"":1}]")</f>
        <v>"formula":[{"sku":"1201","req":1},{"sku":"1106","req":4},{"sku":"1210","req":1},{"sku":"1211","req":1},{"sku":"1116","req":1}]</v>
      </c>
      <c r="G118">
        <f ca="1">IFERROR(__xludf.DUMMYFUNCTION("""COMPUTED_VALUE"""),1)</f>
        <v>1</v>
      </c>
      <c r="H118" s="30" t="str">
        <f ca="1">IFERROR(__xludf.DUMMYFUNCTION("IF(D118,filter(Productos!AC:AC,Productos!A:A=B118),)"),"cocina")</f>
        <v>cocina</v>
      </c>
      <c r="I118" s="33">
        <f ca="1">IFERROR(__xludf.DUMMYFUNCTION("""COMPUTED_VALUE"""),4700)</f>
        <v>4700</v>
      </c>
      <c r="K118" t="str">
        <f t="shared" ca="1" si="0"/>
        <v>{"sku":"10004", "costo":10, "grupo":"2", "lote":1, "tiempo":10, "formula":[{"sku":"1201","req":1},{"sku":"1106","req":4},{"sku":"1210","req":1},{"sku":"1211","req":1},{"sku":"1116","req":1}], "vencimiento":1, "precio":4700, "tipo":"cocina"},</v>
      </c>
    </row>
    <row r="119" spans="1:11" ht="13" x14ac:dyDescent="0.15">
      <c r="A119" s="23">
        <v>2</v>
      </c>
      <c r="B119">
        <f ca="1">IFERROR(__xludf.DUMMYFUNCTION("""COMPUTED_VALUE"""),10005)</f>
        <v>10005</v>
      </c>
      <c r="C119" s="33">
        <f ca="1">IFERROR(__xludf.DUMMYFUNCTION("""COMPUTED_VALUE"""),10)</f>
        <v>10</v>
      </c>
      <c r="D119">
        <f ca="1">IFERROR(__xludf.DUMMYFUNCTION("""COMPUTED_VALUE"""),1)</f>
        <v>1</v>
      </c>
      <c r="E119">
        <f ca="1">IFERROR(__xludf.DUMMYFUNCTION("""COMPUTED_VALUE"""),20)</f>
        <v>20</v>
      </c>
      <c r="F119" t="str">
        <f ca="1">IFERROR(__xludf.DUMMYFUNCTION("filter(Formulas!$C:$C,Formulas!$A:$A=B119)"),"""formula"":[{""sku"":""1201"",""req"":1},{""sku"":""1106"",""req"":4},{""sku"":""1013"",""req"":5},{""sku"":""1210"",""req"":1},{""sku"":""1116"",""req"":1}]")</f>
        <v>"formula":[{"sku":"1201","req":1},{"sku":"1106","req":4},{"sku":"1013","req":5},{"sku":"1210","req":1},{"sku":"1116","req":1}]</v>
      </c>
      <c r="G119">
        <f ca="1">IFERROR(__xludf.DUMMYFUNCTION("""COMPUTED_VALUE"""),1)</f>
        <v>1</v>
      </c>
      <c r="H119" s="30" t="str">
        <f ca="1">IFERROR(__xludf.DUMMYFUNCTION("IF(D119,filter(Productos!AC:AC,Productos!A:A=B119),)"),"cocina")</f>
        <v>cocina</v>
      </c>
      <c r="I119" s="33">
        <f ca="1">IFERROR(__xludf.DUMMYFUNCTION("""COMPUTED_VALUE"""),4700)</f>
        <v>4700</v>
      </c>
      <c r="K119" t="str">
        <f t="shared" ca="1" si="0"/>
        <v>{"sku":"10005", "costo":10, "grupo":"2", "lote":1, "tiempo":20, "formula":[{"sku":"1201","req":1},{"sku":"1106","req":4},{"sku":"1013","req":5},{"sku":"1210","req":1},{"sku":"1116","req":1}], "vencimiento":1, "precio":4700, "tipo":"cocina"},</v>
      </c>
    </row>
    <row r="120" spans="1:11" ht="13" x14ac:dyDescent="0.15">
      <c r="A120" s="23">
        <v>2</v>
      </c>
      <c r="B120">
        <f ca="1">IFERROR(__xludf.DUMMYFUNCTION("""COMPUTED_VALUE"""),10006)</f>
        <v>10006</v>
      </c>
      <c r="C120" s="33">
        <f ca="1">IFERROR(__xludf.DUMMYFUNCTION("""COMPUTED_VALUE"""),10)</f>
        <v>10</v>
      </c>
      <c r="D120">
        <f ca="1">IFERROR(__xludf.DUMMYFUNCTION("""COMPUTED_VALUE"""),1)</f>
        <v>1</v>
      </c>
      <c r="E120">
        <f ca="1">IFERROR(__xludf.DUMMYFUNCTION("""COMPUTED_VALUE"""),10)</f>
        <v>10</v>
      </c>
      <c r="F120" t="str">
        <f ca="1">IFERROR(__xludf.DUMMYFUNCTION("filter(Formulas!$C:$C,Formulas!$A:$A=B120)"),"""formula"":[{""sku"":""1201"",""req"":1},{""sku"":""1210"",""req"":1},{""sku"":""1107"",""req"":1},{""sku"":""1211"",""req"":1},{""sku"":""1116"",""req"":1}]")</f>
        <v>"formula":[{"sku":"1201","req":1},{"sku":"1210","req":1},{"sku":"1107","req":1},{"sku":"1211","req":1},{"sku":"1116","req":1}]</v>
      </c>
      <c r="G120">
        <f ca="1">IFERROR(__xludf.DUMMYFUNCTION("""COMPUTED_VALUE"""),1)</f>
        <v>1</v>
      </c>
      <c r="H120" s="30" t="str">
        <f ca="1">IFERROR(__xludf.DUMMYFUNCTION("IF(D120,filter(Productos!AC:AC,Productos!A:A=B120),)"),"cocina")</f>
        <v>cocina</v>
      </c>
      <c r="I120" s="33">
        <f ca="1">IFERROR(__xludf.DUMMYFUNCTION("""COMPUTED_VALUE"""),4900)</f>
        <v>4900</v>
      </c>
      <c r="K120" t="str">
        <f t="shared" ca="1" si="0"/>
        <v>{"sku":"10006", "costo":10, "grupo":"2", "lote":1, "tiempo":10, "formula":[{"sku":"1201","req":1},{"sku":"1210","req":1},{"sku":"1107","req":1},{"sku":"1211","req":1},{"sku":"1116","req":1}], "vencimiento":1, "precio":4900, "tipo":"cocina"},</v>
      </c>
    </row>
    <row r="121" spans="1:11" ht="13" x14ac:dyDescent="0.15">
      <c r="A121" s="23">
        <v>2</v>
      </c>
      <c r="B121">
        <f ca="1">IFERROR(__xludf.DUMMYFUNCTION("""COMPUTED_VALUE"""),10007)</f>
        <v>10007</v>
      </c>
      <c r="C121" s="33">
        <f ca="1">IFERROR(__xludf.DUMMYFUNCTION("""COMPUTED_VALUE"""),10)</f>
        <v>10</v>
      </c>
      <c r="D121">
        <f ca="1">IFERROR(__xludf.DUMMYFUNCTION("""COMPUTED_VALUE"""),1)</f>
        <v>1</v>
      </c>
      <c r="E121">
        <f ca="1">IFERROR(__xludf.DUMMYFUNCTION("""COMPUTED_VALUE"""),20)</f>
        <v>20</v>
      </c>
      <c r="F121" t="str">
        <f ca="1">IFERROR(__xludf.DUMMYFUNCTION("filter(Formulas!$C:$C,Formulas!$A:$A=B121)"),"""formula"":[{""sku"":""1201"",""req"":1},{""sku"":""1013"",""req"":5},{""sku"":""1210"",""req"":1},{""sku"":""1107"",""req"":1},{""sku"":""1116"",""req"":1}]")</f>
        <v>"formula":[{"sku":"1201","req":1},{"sku":"1013","req":5},{"sku":"1210","req":1},{"sku":"1107","req":1},{"sku":"1116","req":1}]</v>
      </c>
      <c r="G121">
        <f ca="1">IFERROR(__xludf.DUMMYFUNCTION("""COMPUTED_VALUE"""),1)</f>
        <v>1</v>
      </c>
      <c r="H121" s="30" t="str">
        <f ca="1">IFERROR(__xludf.DUMMYFUNCTION("IF(D121,filter(Productos!AC:AC,Productos!A:A=B121),)"),"cocina")</f>
        <v>cocina</v>
      </c>
      <c r="I121" s="33">
        <f ca="1">IFERROR(__xludf.DUMMYFUNCTION("""COMPUTED_VALUE"""),4900)</f>
        <v>4900</v>
      </c>
      <c r="K121" t="str">
        <f t="shared" ca="1" si="0"/>
        <v>{"sku":"10007", "costo":10, "grupo":"2", "lote":1, "tiempo":20, "formula":[{"sku":"1201","req":1},{"sku":"1013","req":5},{"sku":"1210","req":1},{"sku":"1107","req":1},{"sku":"1116","req":1}], "vencimiento":1, "precio":4900, "tipo":"cocina"},</v>
      </c>
    </row>
    <row r="122" spans="1:11" ht="13" x14ac:dyDescent="0.15">
      <c r="A122" s="23">
        <v>2</v>
      </c>
      <c r="B122">
        <f ca="1">IFERROR(__xludf.DUMMYFUNCTION("""COMPUTED_VALUE"""),10008)</f>
        <v>10008</v>
      </c>
      <c r="C122" s="33">
        <f ca="1">IFERROR(__xludf.DUMMYFUNCTION("""COMPUTED_VALUE"""),10)</f>
        <v>10</v>
      </c>
      <c r="D122">
        <f ca="1">IFERROR(__xludf.DUMMYFUNCTION("""COMPUTED_VALUE"""),1)</f>
        <v>1</v>
      </c>
      <c r="E122">
        <f ca="1">IFERROR(__xludf.DUMMYFUNCTION("""COMPUTED_VALUE"""),20)</f>
        <v>20</v>
      </c>
      <c r="F122" t="str">
        <f ca="1">IFERROR(__xludf.DUMMYFUNCTION("filter(Formulas!$C:$C,Formulas!$A:$A=B122)"),"""formula"":[{""sku"":""1201"",""req"":1},{""sku"":""1109"",""req"":1},{""sku"":""1210"",""req"":1},{""sku"":""1211"",""req"":1},{""sku"":""1116"",""req"":1}]")</f>
        <v>"formula":[{"sku":"1201","req":1},{"sku":"1109","req":1},{"sku":"1210","req":1},{"sku":"1211","req":1},{"sku":"1116","req":1}]</v>
      </c>
      <c r="G122">
        <f ca="1">IFERROR(__xludf.DUMMYFUNCTION("""COMPUTED_VALUE"""),1)</f>
        <v>1</v>
      </c>
      <c r="H122" s="30" t="str">
        <f ca="1">IFERROR(__xludf.DUMMYFUNCTION("IF(D122,filter(Productos!AC:AC,Productos!A:A=B122),)"),"cocina")</f>
        <v>cocina</v>
      </c>
      <c r="I122" s="33">
        <f ca="1">IFERROR(__xludf.DUMMYFUNCTION("""COMPUTED_VALUE"""),4900)</f>
        <v>4900</v>
      </c>
      <c r="K122" t="str">
        <f t="shared" ca="1" si="0"/>
        <v>{"sku":"10008", "costo":10, "grupo":"2", "lote":1, "tiempo":20, "formula":[{"sku":"1201","req":1},{"sku":"1109","req":1},{"sku":"1210","req":1},{"sku":"1211","req":1},{"sku":"1116","req":1}], "vencimiento":1, "precio":4900, "tipo":"cocina"},</v>
      </c>
    </row>
    <row r="123" spans="1:11" ht="13" x14ac:dyDescent="0.15">
      <c r="A123" s="23">
        <v>2</v>
      </c>
      <c r="B123">
        <f ca="1">IFERROR(__xludf.DUMMYFUNCTION("""COMPUTED_VALUE"""),10009)</f>
        <v>10009</v>
      </c>
      <c r="C123" s="33">
        <f ca="1">IFERROR(__xludf.DUMMYFUNCTION("""COMPUTED_VALUE"""),10)</f>
        <v>10</v>
      </c>
      <c r="D123">
        <f ca="1">IFERROR(__xludf.DUMMYFUNCTION("""COMPUTED_VALUE"""),1)</f>
        <v>1</v>
      </c>
      <c r="E123">
        <f ca="1">IFERROR(__xludf.DUMMYFUNCTION("""COMPUTED_VALUE"""),30)</f>
        <v>30</v>
      </c>
      <c r="F123" t="str">
        <f ca="1">IFERROR(__xludf.DUMMYFUNCTION("filter(Formulas!$C:$C,Formulas!$A:$A=B123)"),"""formula"":[{""sku"":""1201"",""req"":1},{""sku"":""1109"",""req"":1},{""sku"":""1013"",""req"":5},{""sku"":""1210"",""req"":1},{""sku"":""1116"",""req"":1}]")</f>
        <v>"formula":[{"sku":"1201","req":1},{"sku":"1109","req":1},{"sku":"1013","req":5},{"sku":"1210","req":1},{"sku":"1116","req":1}]</v>
      </c>
      <c r="G123">
        <f ca="1">IFERROR(__xludf.DUMMYFUNCTION("""COMPUTED_VALUE"""),1)</f>
        <v>1</v>
      </c>
      <c r="H123" s="30" t="str">
        <f ca="1">IFERROR(__xludf.DUMMYFUNCTION("IF(D123,filter(Productos!AC:AC,Productos!A:A=B123),)"),"cocina")</f>
        <v>cocina</v>
      </c>
      <c r="I123" s="33">
        <f ca="1">IFERROR(__xludf.DUMMYFUNCTION("""COMPUTED_VALUE"""),4900)</f>
        <v>4900</v>
      </c>
      <c r="K123" t="str">
        <f t="shared" ca="1" si="0"/>
        <v>{"sku":"10009", "costo":10, "grupo":"2", "lote":1, "tiempo":30, "formula":[{"sku":"1201","req":1},{"sku":"1109","req":1},{"sku":"1013","req":5},{"sku":"1210","req":1},{"sku":"1116","req":1}], "vencimiento":1, "precio":4900, "tipo":"cocina"},</v>
      </c>
    </row>
    <row r="124" spans="1:11" ht="13" x14ac:dyDescent="0.15">
      <c r="A124" s="23">
        <v>2</v>
      </c>
      <c r="B124">
        <f ca="1">IFERROR(__xludf.DUMMYFUNCTION("""COMPUTED_VALUE"""),10010)</f>
        <v>10010</v>
      </c>
      <c r="C124" s="33">
        <f ca="1">IFERROR(__xludf.DUMMYFUNCTION("""COMPUTED_VALUE"""),10)</f>
        <v>10</v>
      </c>
      <c r="D124">
        <f ca="1">IFERROR(__xludf.DUMMYFUNCTION("""COMPUTED_VALUE"""),1)</f>
        <v>1</v>
      </c>
      <c r="E124">
        <f ca="1">IFERROR(__xludf.DUMMYFUNCTION("""COMPUTED_VALUE"""),10)</f>
        <v>10</v>
      </c>
      <c r="F124" t="str">
        <f ca="1">IFERROR(__xludf.DUMMYFUNCTION("filter(Formulas!$C:$C,Formulas!$A:$A=B124)"),"""formula"":[{""sku"":""1201"",""req"":1},{""sku"":""1106"",""req"":4},{""sku"":""1210"",""req"":1},{""sku"":""1110"",""req"":1},{""sku"":""1116"",""req"":1}]")</f>
        <v>"formula":[{"sku":"1201","req":1},{"sku":"1106","req":4},{"sku":"1210","req":1},{"sku":"1110","req":1},{"sku":"1116","req":1}]</v>
      </c>
      <c r="G124">
        <f ca="1">IFERROR(__xludf.DUMMYFUNCTION("""COMPUTED_VALUE"""),1)</f>
        <v>1</v>
      </c>
      <c r="H124" s="30" t="str">
        <f ca="1">IFERROR(__xludf.DUMMYFUNCTION("IF(D124,filter(Productos!AC:AC,Productos!A:A=B124),)"),"cocina")</f>
        <v>cocina</v>
      </c>
      <c r="I124" s="33">
        <f ca="1">IFERROR(__xludf.DUMMYFUNCTION("""COMPUTED_VALUE"""),4900)</f>
        <v>4900</v>
      </c>
      <c r="K124" t="str">
        <f t="shared" ca="1" si="0"/>
        <v>{"sku":"10010", "costo":10, "grupo":"2", "lote":1, "tiempo":10, "formula":[{"sku":"1201","req":1},{"sku":"1106","req":4},{"sku":"1210","req":1},{"sku":"1110","req":1},{"sku":"1116","req":1}], "vencimiento":1, "precio":4900, "tipo":"cocina"},</v>
      </c>
    </row>
    <row r="125" spans="1:11" ht="13" x14ac:dyDescent="0.15">
      <c r="A125" s="23">
        <v>2</v>
      </c>
      <c r="B125">
        <f ca="1">IFERROR(__xludf.DUMMYFUNCTION("""COMPUTED_VALUE"""),10011)</f>
        <v>10011</v>
      </c>
      <c r="C125" s="33">
        <f ca="1">IFERROR(__xludf.DUMMYFUNCTION("""COMPUTED_VALUE"""),10)</f>
        <v>10</v>
      </c>
      <c r="D125">
        <f ca="1">IFERROR(__xludf.DUMMYFUNCTION("""COMPUTED_VALUE"""),1)</f>
        <v>1</v>
      </c>
      <c r="E125">
        <f ca="1">IFERROR(__xludf.DUMMYFUNCTION("""COMPUTED_VALUE"""),20)</f>
        <v>20</v>
      </c>
      <c r="F125" t="str">
        <f ca="1">IFERROR(__xludf.DUMMYFUNCTION("filter(Formulas!$C:$C,Formulas!$A:$A=B125)"),"""formula"":[{""sku"":""1201"",""req"":1},{""sku"":""1106"",""req"":4},{""sku"":""1114"",""req"":1},{""sku"":""1110"",""req"":1},{""sku"":""1112"",""req"":1},{""sku"":""1116"",""req"":1}]")</f>
        <v>"formula":[{"sku":"1201","req":1},{"sku":"1106","req":4},{"sku":"1114","req":1},{"sku":"1110","req":1},{"sku":"1112","req":1},{"sku":"1116","req":1}]</v>
      </c>
      <c r="G125">
        <f ca="1">IFERROR(__xludf.DUMMYFUNCTION("""COMPUTED_VALUE"""),1)</f>
        <v>1</v>
      </c>
      <c r="H125" s="30" t="str">
        <f ca="1">IFERROR(__xludf.DUMMYFUNCTION("IF(D125,filter(Productos!AC:AC,Productos!A:A=B125),)"),"cocina")</f>
        <v>cocina</v>
      </c>
      <c r="I125" s="33">
        <f ca="1">IFERROR(__xludf.DUMMYFUNCTION("""COMPUTED_VALUE"""),5700)</f>
        <v>5700</v>
      </c>
      <c r="K125" t="str">
        <f t="shared" ca="1" si="0"/>
        <v>{"sku":"10011", "costo":10, "grupo":"2", "lote":1, "tiempo":20, "formula":[{"sku":"1201","req":1},{"sku":"1106","req":4},{"sku":"1114","req":1},{"sku":"1110","req":1},{"sku":"1112","req":1},{"sku":"1116","req":1}], "vencimiento":1, "precio":5700, "tipo":"cocina"},</v>
      </c>
    </row>
    <row r="126" spans="1:11" ht="13" x14ac:dyDescent="0.15">
      <c r="A126" s="23">
        <v>2</v>
      </c>
      <c r="B126">
        <f ca="1">IFERROR(__xludf.DUMMYFUNCTION("""COMPUTED_VALUE"""),10012)</f>
        <v>10012</v>
      </c>
      <c r="C126" s="33">
        <f ca="1">IFERROR(__xludf.DUMMYFUNCTION("""COMPUTED_VALUE"""),10)</f>
        <v>10</v>
      </c>
      <c r="D126">
        <f ca="1">IFERROR(__xludf.DUMMYFUNCTION("""COMPUTED_VALUE"""),1)</f>
        <v>1</v>
      </c>
      <c r="E126">
        <f ca="1">IFERROR(__xludf.DUMMYFUNCTION("""COMPUTED_VALUE"""),20)</f>
        <v>20</v>
      </c>
      <c r="F126" t="str">
        <f ca="1">IFERROR(__xludf.DUMMYFUNCTION("filter(Formulas!$C:$C,Formulas!$A:$A=B126)"),"""formula"":[{""sku"":""1201"",""req"":1},{""sku"":""1106"",""req"":4},{""sku"":""1110"",""req"":1},{""sku"":""1112"",""req"":1},{""sku"":""1108"",""req"":1},{""sku"":""1116"",""req"":1}]")</f>
        <v>"formula":[{"sku":"1201","req":1},{"sku":"1106","req":4},{"sku":"1110","req":1},{"sku":"1112","req":1},{"sku":"1108","req":1},{"sku":"1116","req":1}]</v>
      </c>
      <c r="G126">
        <f ca="1">IFERROR(__xludf.DUMMYFUNCTION("""COMPUTED_VALUE"""),1)</f>
        <v>1</v>
      </c>
      <c r="H126" s="30" t="str">
        <f ca="1">IFERROR(__xludf.DUMMYFUNCTION("IF(D126,filter(Productos!AC:AC,Productos!A:A=B126),)"),"cocina")</f>
        <v>cocina</v>
      </c>
      <c r="I126" s="33">
        <f ca="1">IFERROR(__xludf.DUMMYFUNCTION("""COMPUTED_VALUE"""),5700)</f>
        <v>5700</v>
      </c>
      <c r="K126" t="str">
        <f t="shared" ca="1" si="0"/>
        <v>{"sku":"10012", "costo":10, "grupo":"2", "lote":1, "tiempo":20, "formula":[{"sku":"1201","req":1},{"sku":"1106","req":4},{"sku":"1110","req":1},{"sku":"1112","req":1},{"sku":"1108","req":1},{"sku":"1116","req":1}], "vencimiento":1, "precio":5700, "tipo":"cocina"},</v>
      </c>
    </row>
    <row r="127" spans="1:11" ht="13" x14ac:dyDescent="0.15">
      <c r="A127" s="23">
        <v>2</v>
      </c>
      <c r="B127">
        <f ca="1">IFERROR(__xludf.DUMMYFUNCTION("""COMPUTED_VALUE"""),10013)</f>
        <v>10013</v>
      </c>
      <c r="C127" s="33">
        <f ca="1">IFERROR(__xludf.DUMMYFUNCTION("""COMPUTED_VALUE"""),10)</f>
        <v>10</v>
      </c>
      <c r="D127">
        <f ca="1">IFERROR(__xludf.DUMMYFUNCTION("""COMPUTED_VALUE"""),1)</f>
        <v>1</v>
      </c>
      <c r="E127">
        <f ca="1">IFERROR(__xludf.DUMMYFUNCTION("""COMPUTED_VALUE"""),10)</f>
        <v>10</v>
      </c>
      <c r="F127" t="str">
        <f ca="1">IFERROR(__xludf.DUMMYFUNCTION("filter(Formulas!$C:$C,Formulas!$A:$A=B127)"),"""formula"":[{""sku"":""1201"",""req"":1},{""sku"":""1106"",""req"":4},{""sku"":""1110"",""req"":1},{""sku"":""1112"",""req"":1},{""sku"":""1116"",""req"":1}]")</f>
        <v>"formula":[{"sku":"1201","req":1},{"sku":"1106","req":4},{"sku":"1110","req":1},{"sku":"1112","req":1},{"sku":"1116","req":1}]</v>
      </c>
      <c r="G127">
        <f ca="1">IFERROR(__xludf.DUMMYFUNCTION("""COMPUTED_VALUE"""),1)</f>
        <v>1</v>
      </c>
      <c r="H127" s="30" t="str">
        <f ca="1">IFERROR(__xludf.DUMMYFUNCTION("IF(D127,filter(Productos!AC:AC,Productos!A:A=B127),)"),"cocina")</f>
        <v>cocina</v>
      </c>
      <c r="I127" s="33">
        <f ca="1">IFERROR(__xludf.DUMMYFUNCTION("""COMPUTED_VALUE"""),5700)</f>
        <v>5700</v>
      </c>
      <c r="K127" t="str">
        <f t="shared" ca="1" si="0"/>
        <v>{"sku":"10013", "costo":10, "grupo":"2", "lote":1, "tiempo":10, "formula":[{"sku":"1201","req":1},{"sku":"1106","req":4},{"sku":"1110","req":1},{"sku":"1112","req":1},{"sku":"1116","req":1}], "vencimiento":1, "precio":5700, "tipo":"cocina"},</v>
      </c>
    </row>
    <row r="128" spans="1:11" ht="13" x14ac:dyDescent="0.15">
      <c r="A128" s="23">
        <v>2</v>
      </c>
      <c r="B128">
        <f ca="1">IFERROR(__xludf.DUMMYFUNCTION("""COMPUTED_VALUE"""),10014)</f>
        <v>10014</v>
      </c>
      <c r="C128" s="33">
        <f ca="1">IFERROR(__xludf.DUMMYFUNCTION("""COMPUTED_VALUE"""),10)</f>
        <v>10</v>
      </c>
      <c r="D128">
        <f ca="1">IFERROR(__xludf.DUMMYFUNCTION("""COMPUTED_VALUE"""),1)</f>
        <v>1</v>
      </c>
      <c r="E128">
        <f ca="1">IFERROR(__xludf.DUMMYFUNCTION("""COMPUTED_VALUE"""),10)</f>
        <v>10</v>
      </c>
      <c r="F128" t="str">
        <f ca="1">IFERROR(__xludf.DUMMYFUNCTION("filter(Formulas!$C:$C,Formulas!$A:$A=B128)"),"""formula"":[{""sku"":""1201"",""req"":1},{""sku"":""1105"",""req"":1},{""sku"":""1110"",""req"":1},{""sku"":""1112"",""req"":1},{""sku"":""1116"",""req"":1}]")</f>
        <v>"formula":[{"sku":"1201","req":1},{"sku":"1105","req":1},{"sku":"1110","req":1},{"sku":"1112","req":1},{"sku":"1116","req":1}]</v>
      </c>
      <c r="G128">
        <f ca="1">IFERROR(__xludf.DUMMYFUNCTION("""COMPUTED_VALUE"""),1)</f>
        <v>1</v>
      </c>
      <c r="H128" s="30" t="str">
        <f ca="1">IFERROR(__xludf.DUMMYFUNCTION("IF(D128,filter(Productos!AC:AC,Productos!A:A=B128),)"),"cocina")</f>
        <v>cocina</v>
      </c>
      <c r="I128" s="33">
        <f ca="1">IFERROR(__xludf.DUMMYFUNCTION("""COMPUTED_VALUE"""),4900)</f>
        <v>4900</v>
      </c>
      <c r="K128" t="str">
        <f t="shared" ca="1" si="0"/>
        <v>{"sku":"10014", "costo":10, "grupo":"2", "lote":1, "tiempo":10, "formula":[{"sku":"1201","req":1},{"sku":"1105","req":1},{"sku":"1110","req":1},{"sku":"1112","req":1},{"sku":"1116","req":1}], "vencimiento":1, "precio":4900, "tipo":"cocina"},</v>
      </c>
    </row>
    <row r="129" spans="1:11" ht="13" x14ac:dyDescent="0.15">
      <c r="A129" s="23">
        <v>2</v>
      </c>
      <c r="B129">
        <f ca="1">IFERROR(__xludf.DUMMYFUNCTION("""COMPUTED_VALUE"""),10015)</f>
        <v>10015</v>
      </c>
      <c r="C129" s="33">
        <f ca="1">IFERROR(__xludf.DUMMYFUNCTION("""COMPUTED_VALUE"""),10)</f>
        <v>10</v>
      </c>
      <c r="D129">
        <f ca="1">IFERROR(__xludf.DUMMYFUNCTION("""COMPUTED_VALUE"""),1)</f>
        <v>1</v>
      </c>
      <c r="E129">
        <f ca="1">IFERROR(__xludf.DUMMYFUNCTION("""COMPUTED_VALUE"""),20)</f>
        <v>20</v>
      </c>
      <c r="F129" t="str">
        <f ca="1">IFERROR(__xludf.DUMMYFUNCTION("filter(Formulas!$C:$C,Formulas!$A:$A=B129)"),"""formula"":[{""sku"":""1201"",""req"":1},{""sku"":""1109"",""req"":1},{""sku"":""1115"",""req"":1},{""sku"":""1110"",""req"":1},{""sku"":""1112"",""req"":1},{""sku"":""1116"",""req"":1}]")</f>
        <v>"formula":[{"sku":"1201","req":1},{"sku":"1109","req":1},{"sku":"1115","req":1},{"sku":"1110","req":1},{"sku":"1112","req":1},{"sku":"1116","req":1}]</v>
      </c>
      <c r="G129">
        <f ca="1">IFERROR(__xludf.DUMMYFUNCTION("""COMPUTED_VALUE"""),1)</f>
        <v>1</v>
      </c>
      <c r="H129" s="30" t="str">
        <f ca="1">IFERROR(__xludf.DUMMYFUNCTION("IF(D129,filter(Productos!AC:AC,Productos!A:A=B129),)"),"cocina")</f>
        <v>cocina</v>
      </c>
      <c r="I129" s="33">
        <f ca="1">IFERROR(__xludf.DUMMYFUNCTION("""COMPUTED_VALUE"""),5700)</f>
        <v>5700</v>
      </c>
      <c r="K129" t="str">
        <f t="shared" ca="1" si="0"/>
        <v>{"sku":"10015", "costo":10, "grupo":"2", "lote":1, "tiempo":20, "formula":[{"sku":"1201","req":1},{"sku":"1109","req":1},{"sku":"1115","req":1},{"sku":"1110","req":1},{"sku":"1112","req":1},{"sku":"1116","req":1}], "vencimiento":1, "precio":5700, "tipo":"cocina"},</v>
      </c>
    </row>
    <row r="130" spans="1:11" ht="13" x14ac:dyDescent="0.15">
      <c r="A130" s="23">
        <v>2</v>
      </c>
      <c r="B130">
        <f ca="1">IFERROR(__xludf.DUMMYFUNCTION("""COMPUTED_VALUE"""),10016)</f>
        <v>10016</v>
      </c>
      <c r="C130" s="33">
        <f ca="1">IFERROR(__xludf.DUMMYFUNCTION("""COMPUTED_VALUE"""),10)</f>
        <v>10</v>
      </c>
      <c r="D130">
        <f ca="1">IFERROR(__xludf.DUMMYFUNCTION("""COMPUTED_VALUE"""),1)</f>
        <v>1</v>
      </c>
      <c r="E130">
        <f ca="1">IFERROR(__xludf.DUMMYFUNCTION("""COMPUTED_VALUE"""),20)</f>
        <v>20</v>
      </c>
      <c r="F130" t="str">
        <f ca="1">IFERROR(__xludf.DUMMYFUNCTION("filter(Formulas!$C:$C,Formulas!$A:$A=B130)"),"""formula"":[{""sku"":""1201"",""req"":1},{""sku"":""1106"",""req"":4},{""sku"":""1110"",""req"":1},{""sku"":""1112"",""req"":1},{""sku"":""1107"",""req"":1},{""sku"":""1116"",""req"":1}]")</f>
        <v>"formula":[{"sku":"1201","req":1},{"sku":"1106","req":4},{"sku":"1110","req":1},{"sku":"1112","req":1},{"sku":"1107","req":1},{"sku":"1116","req":1}]</v>
      </c>
      <c r="G130">
        <f ca="1">IFERROR(__xludf.DUMMYFUNCTION("""COMPUTED_VALUE"""),1)</f>
        <v>1</v>
      </c>
      <c r="H130" s="30" t="str">
        <f ca="1">IFERROR(__xludf.DUMMYFUNCTION("IF(D130,filter(Productos!AC:AC,Productos!A:A=B130),)"),"cocina")</f>
        <v>cocina</v>
      </c>
      <c r="I130" s="33">
        <f ca="1">IFERROR(__xludf.DUMMYFUNCTION("""COMPUTED_VALUE"""),5700)</f>
        <v>5700</v>
      </c>
      <c r="K130" t="str">
        <f t="shared" ca="1" si="0"/>
        <v>{"sku":"10016", "costo":10, "grupo":"2", "lote":1, "tiempo":20, "formula":[{"sku":"1201","req":1},{"sku":"1106","req":4},{"sku":"1110","req":1},{"sku":"1112","req":1},{"sku":"1107","req":1},{"sku":"1116","req":1}], "vencimiento":1, "precio":5700, "tipo":"cocina"},</v>
      </c>
    </row>
    <row r="131" spans="1:11" ht="13" x14ac:dyDescent="0.15">
      <c r="A131" s="23">
        <v>2</v>
      </c>
      <c r="B131">
        <f ca="1">IFERROR(__xludf.DUMMYFUNCTION("""COMPUTED_VALUE"""),10017)</f>
        <v>10017</v>
      </c>
      <c r="C131" s="33">
        <f ca="1">IFERROR(__xludf.DUMMYFUNCTION("""COMPUTED_VALUE"""),10)</f>
        <v>10</v>
      </c>
      <c r="D131">
        <f ca="1">IFERROR(__xludf.DUMMYFUNCTION("""COMPUTED_VALUE"""),1)</f>
        <v>1</v>
      </c>
      <c r="E131">
        <f ca="1">IFERROR(__xludf.DUMMYFUNCTION("""COMPUTED_VALUE"""),10)</f>
        <v>10</v>
      </c>
      <c r="F131" t="str">
        <f ca="1">IFERROR(__xludf.DUMMYFUNCTION("filter(Formulas!$C:$C,Formulas!$A:$A=B131)"),"""formula"":[{""sku"":""1201"",""req"":1},{""sku"":""1110"",""req"":1},{""sku"":""1112"",""req"":1},{""sku"":""1107"",""req"":1},{""sku"":""1116"",""req"":1}]")</f>
        <v>"formula":[{"sku":"1201","req":1},{"sku":"1110","req":1},{"sku":"1112","req":1},{"sku":"1107","req":1},{"sku":"1116","req":1}]</v>
      </c>
      <c r="G131">
        <f ca="1">IFERROR(__xludf.DUMMYFUNCTION("""COMPUTED_VALUE"""),1)</f>
        <v>1</v>
      </c>
      <c r="H131" s="30" t="str">
        <f ca="1">IFERROR(__xludf.DUMMYFUNCTION("IF(D131,filter(Productos!AC:AC,Productos!A:A=B131),)"),"cocina")</f>
        <v>cocina</v>
      </c>
      <c r="I131" s="33">
        <f ca="1">IFERROR(__xludf.DUMMYFUNCTION("""COMPUTED_VALUE"""),5700)</f>
        <v>5700</v>
      </c>
      <c r="K131" t="str">
        <f t="shared" ca="1" si="0"/>
        <v>{"sku":"10017", "costo":10, "grupo":"2", "lote":1, "tiempo":10, "formula":[{"sku":"1201","req":1},{"sku":"1110","req":1},{"sku":"1112","req":1},{"sku":"1107","req":1},{"sku":"1116","req":1}], "vencimiento":1, "precio":5700, "tipo":"cocina"},</v>
      </c>
    </row>
    <row r="132" spans="1:11" ht="13" x14ac:dyDescent="0.15">
      <c r="A132" s="23">
        <v>2</v>
      </c>
      <c r="B132">
        <f ca="1">IFERROR(__xludf.DUMMYFUNCTION("""COMPUTED_VALUE"""),10018)</f>
        <v>10018</v>
      </c>
      <c r="C132" s="33">
        <f ca="1">IFERROR(__xludf.DUMMYFUNCTION("""COMPUTED_VALUE"""),10)</f>
        <v>10</v>
      </c>
      <c r="D132">
        <f ca="1">IFERROR(__xludf.DUMMYFUNCTION("""COMPUTED_VALUE"""),1)</f>
        <v>1</v>
      </c>
      <c r="E132">
        <f ca="1">IFERROR(__xludf.DUMMYFUNCTION("""COMPUTED_VALUE"""),10)</f>
        <v>10</v>
      </c>
      <c r="F132" t="str">
        <f ca="1">IFERROR(__xludf.DUMMYFUNCTION("filter(Formulas!$C:$C,Formulas!$A:$A=B132)"),"""formula"":[{""sku"":""1201"",""req"":1},{""sku"":""1105"",""req"":1},{""sku"":""1112"",""req"":1},{""sku"":""1407"",""req"":1},{""sku"":""1116"",""req"":1}]")</f>
        <v>"formula":[{"sku":"1201","req":1},{"sku":"1105","req":1},{"sku":"1112","req":1},{"sku":"1407","req":1},{"sku":"1116","req":1}]</v>
      </c>
      <c r="G132">
        <f ca="1">IFERROR(__xludf.DUMMYFUNCTION("""COMPUTED_VALUE"""),1)</f>
        <v>1</v>
      </c>
      <c r="H132" s="30" t="str">
        <f ca="1">IFERROR(__xludf.DUMMYFUNCTION("IF(D132,filter(Productos!AC:AC,Productos!A:A=B132),)"),"cocina")</f>
        <v>cocina</v>
      </c>
      <c r="I132" s="33">
        <f ca="1">IFERROR(__xludf.DUMMYFUNCTION("""COMPUTED_VALUE"""),5700)</f>
        <v>5700</v>
      </c>
      <c r="K132" t="str">
        <f t="shared" ca="1" si="0"/>
        <v>{"sku":"10018", "costo":10, "grupo":"2", "lote":1, "tiempo":10, "formula":[{"sku":"1201","req":1},{"sku":"1105","req":1},{"sku":"1112","req":1},{"sku":"1407","req":1},{"sku":"1116","req":1}], "vencimiento":1, "precio":5700, "tipo":"cocina"},</v>
      </c>
    </row>
    <row r="133" spans="1:11" ht="13" x14ac:dyDescent="0.15">
      <c r="A133" s="23">
        <v>2</v>
      </c>
      <c r="B133">
        <f ca="1">IFERROR(__xludf.DUMMYFUNCTION("""COMPUTED_VALUE"""),10019)</f>
        <v>10019</v>
      </c>
      <c r="C133" s="33">
        <f ca="1">IFERROR(__xludf.DUMMYFUNCTION("""COMPUTED_VALUE"""),10)</f>
        <v>10</v>
      </c>
      <c r="D133">
        <f ca="1">IFERROR(__xludf.DUMMYFUNCTION("""COMPUTED_VALUE"""),1)</f>
        <v>1</v>
      </c>
      <c r="E133">
        <f ca="1">IFERROR(__xludf.DUMMYFUNCTION("""COMPUTED_VALUE"""),10)</f>
        <v>10</v>
      </c>
      <c r="F133" t="str">
        <f ca="1">IFERROR(__xludf.DUMMYFUNCTION("filter(Formulas!$C:$C,Formulas!$A:$A=B133)"),"""formula"":[{""sku"":""1201"",""req"":1},{""sku"":""1106"",""req"":4},{""sku"":""1210"",""req"":1},{""sku"":""1116"",""req"":1},{""sku"":""1407"",""req"":1}]")</f>
        <v>"formula":[{"sku":"1201","req":1},{"sku":"1106","req":4},{"sku":"1210","req":1},{"sku":"1116","req":1},{"sku":"1407","req":1}]</v>
      </c>
      <c r="G133">
        <f ca="1">IFERROR(__xludf.DUMMYFUNCTION("""COMPUTED_VALUE"""),1)</f>
        <v>1</v>
      </c>
      <c r="H133" s="30" t="str">
        <f ca="1">IFERROR(__xludf.DUMMYFUNCTION("IF(D133,filter(Productos!AC:AC,Productos!A:A=B133),)"),"cocina")</f>
        <v>cocina</v>
      </c>
      <c r="I133" s="33">
        <f ca="1">IFERROR(__xludf.DUMMYFUNCTION("""COMPUTED_VALUE"""),5700)</f>
        <v>5700</v>
      </c>
      <c r="K133" t="str">
        <f t="shared" ca="1" si="0"/>
        <v>{"sku":"10019", "costo":10, "grupo":"2", "lote":1, "tiempo":10, "formula":[{"sku":"1201","req":1},{"sku":"1106","req":4},{"sku":"1210","req":1},{"sku":"1116","req":1},{"sku":"1407","req":1}], "vencimiento":1, "precio":5700, "tipo":"cocina"},</v>
      </c>
    </row>
    <row r="134" spans="1:11" ht="13" x14ac:dyDescent="0.15">
      <c r="A134" s="23">
        <v>2</v>
      </c>
      <c r="B134">
        <f ca="1">IFERROR(__xludf.DUMMYFUNCTION("""COMPUTED_VALUE"""),10020)</f>
        <v>10020</v>
      </c>
      <c r="C134" s="33">
        <f ca="1">IFERROR(__xludf.DUMMYFUNCTION("""COMPUTED_VALUE"""),10)</f>
        <v>10</v>
      </c>
      <c r="D134">
        <f ca="1">IFERROR(__xludf.DUMMYFUNCTION("""COMPUTED_VALUE"""),1)</f>
        <v>1</v>
      </c>
      <c r="E134">
        <f ca="1">IFERROR(__xludf.DUMMYFUNCTION("""COMPUTED_VALUE"""),20)</f>
        <v>20</v>
      </c>
      <c r="F134" t="str">
        <f ca="1">IFERROR(__xludf.DUMMYFUNCTION("filter(Formulas!$C:$C,Formulas!$A:$A=B134)"),"""formula"":[{""sku"":""1201"",""req"":1},{""sku"":""1116"",""req"":1},{""sku"":""1106"",""req"":4},{""sku"":""1112"",""req"":1},{""sku"":""1114"",""req"":1},{""sku"":""1407"",""req"":1}]")</f>
        <v>"formula":[{"sku":"1201","req":1},{"sku":"1116","req":1},{"sku":"1106","req":4},{"sku":"1112","req":1},{"sku":"1114","req":1},{"sku":"1407","req":1}]</v>
      </c>
      <c r="G134">
        <f ca="1">IFERROR(__xludf.DUMMYFUNCTION("""COMPUTED_VALUE"""),1)</f>
        <v>1</v>
      </c>
      <c r="H134" s="30" t="str">
        <f ca="1">IFERROR(__xludf.DUMMYFUNCTION("IF(D134,filter(Productos!AC:AC,Productos!A:A=B134),)"),"cocina")</f>
        <v>cocina</v>
      </c>
      <c r="I134" s="33">
        <f ca="1">IFERROR(__xludf.DUMMYFUNCTION("""COMPUTED_VALUE"""),5900)</f>
        <v>5900</v>
      </c>
      <c r="K134" t="str">
        <f t="shared" ca="1" si="0"/>
        <v>{"sku":"10020", "costo":10, "grupo":"2", "lote":1, "tiempo":20, "formula":[{"sku":"1201","req":1},{"sku":"1116","req":1},{"sku":"1106","req":4},{"sku":"1112","req":1},{"sku":"1114","req":1},{"sku":"1407","req":1}], "vencimiento":1, "precio":5900, "tipo":"cocina"},</v>
      </c>
    </row>
    <row r="135" spans="1:11" ht="13" x14ac:dyDescent="0.15">
      <c r="A135" s="23">
        <v>2</v>
      </c>
      <c r="B135">
        <f ca="1">IFERROR(__xludf.DUMMYFUNCTION("""COMPUTED_VALUE"""),10021)</f>
        <v>10021</v>
      </c>
      <c r="C135" s="33">
        <f ca="1">IFERROR(__xludf.DUMMYFUNCTION("""COMPUTED_VALUE"""),10)</f>
        <v>10</v>
      </c>
      <c r="D135">
        <f ca="1">IFERROR(__xludf.DUMMYFUNCTION("""COMPUTED_VALUE"""),1)</f>
        <v>1</v>
      </c>
      <c r="E135">
        <f ca="1">IFERROR(__xludf.DUMMYFUNCTION("""COMPUTED_VALUE"""),10)</f>
        <v>10</v>
      </c>
      <c r="F135" t="str">
        <f ca="1">IFERROR(__xludf.DUMMYFUNCTION("filter(Formulas!$C:$C,Formulas!$A:$A=B135)"),"""formula"":[{""sku"":""1201"",""req"":1},{""sku"":""1116"",""req"":1},{""sku"":""1109"",""req"":1},{""sku"":""1114"",""req"":1},{""sku"":""1407"",""req"":1}]")</f>
        <v>"formula":[{"sku":"1201","req":1},{"sku":"1116","req":1},{"sku":"1109","req":1},{"sku":"1114","req":1},{"sku":"1407","req":1}]</v>
      </c>
      <c r="G135">
        <f ca="1">IFERROR(__xludf.DUMMYFUNCTION("""COMPUTED_VALUE"""),1)</f>
        <v>1</v>
      </c>
      <c r="H135" s="30" t="str">
        <f ca="1">IFERROR(__xludf.DUMMYFUNCTION("IF(D135,filter(Productos!AC:AC,Productos!A:A=B135),)"),"cocina")</f>
        <v>cocina</v>
      </c>
      <c r="I135" s="33">
        <f ca="1">IFERROR(__xludf.DUMMYFUNCTION("""COMPUTED_VALUE"""),5900)</f>
        <v>5900</v>
      </c>
      <c r="K135" t="str">
        <f t="shared" ca="1" si="0"/>
        <v>{"sku":"10021", "costo":10, "grupo":"2", "lote":1, "tiempo":10, "formula":[{"sku":"1201","req":1},{"sku":"1116","req":1},{"sku":"1109","req":1},{"sku":"1114","req":1},{"sku":"1407","req":1}], "vencimiento":1, "precio":5900, "tipo":"cocina"},</v>
      </c>
    </row>
    <row r="136" spans="1:11" ht="13" x14ac:dyDescent="0.15">
      <c r="A136" s="23">
        <v>2</v>
      </c>
      <c r="B136">
        <f ca="1">IFERROR(__xludf.DUMMYFUNCTION("""COMPUTED_VALUE"""),10022)</f>
        <v>10022</v>
      </c>
      <c r="C136" s="33">
        <f ca="1">IFERROR(__xludf.DUMMYFUNCTION("""COMPUTED_VALUE"""),10)</f>
        <v>10</v>
      </c>
      <c r="D136">
        <f ca="1">IFERROR(__xludf.DUMMYFUNCTION("""COMPUTED_VALUE"""),1)</f>
        <v>1</v>
      </c>
      <c r="E136">
        <f ca="1">IFERROR(__xludf.DUMMYFUNCTION("""COMPUTED_VALUE"""),20)</f>
        <v>20</v>
      </c>
      <c r="F136" t="str">
        <f ca="1">IFERROR(__xludf.DUMMYFUNCTION("filter(Formulas!$C:$C,Formulas!$A:$A=B136)"),"""formula"":[{""sku"":""1201"",""req"":1},{""sku"":""1116"",""req"":1},{""sku"":""1107"",""req"":1},{""sku"":""1112"",""req"":1},{""sku"":""1210"",""req"":1},{""sku"":""1215"",""req"":1}]")</f>
        <v>"formula":[{"sku":"1201","req":1},{"sku":"1116","req":1},{"sku":"1107","req":1},{"sku":"1112","req":1},{"sku":"1210","req":1},{"sku":"1215","req":1}]</v>
      </c>
      <c r="G136">
        <f ca="1">IFERROR(__xludf.DUMMYFUNCTION("""COMPUTED_VALUE"""),1)</f>
        <v>1</v>
      </c>
      <c r="H136" s="30" t="str">
        <f ca="1">IFERROR(__xludf.DUMMYFUNCTION("IF(D136,filter(Productos!AC:AC,Productos!A:A=B136),)"),"cocina")</f>
        <v>cocina</v>
      </c>
      <c r="I136" s="33">
        <f ca="1">IFERROR(__xludf.DUMMYFUNCTION("""COMPUTED_VALUE"""),5500)</f>
        <v>5500</v>
      </c>
      <c r="K136" t="str">
        <f t="shared" ca="1" si="0"/>
        <v>{"sku":"10022", "costo":10, "grupo":"2", "lote":1, "tiempo":20, "formula":[{"sku":"1201","req":1},{"sku":"1116","req":1},{"sku":"1107","req":1},{"sku":"1112","req":1},{"sku":"1210","req":1},{"sku":"1215","req":1}], "vencimiento":1, "precio":5500, "tipo":"cocina"},</v>
      </c>
    </row>
    <row r="137" spans="1:11" ht="13" x14ac:dyDescent="0.15">
      <c r="A137" s="23">
        <v>2</v>
      </c>
      <c r="B137">
        <f ca="1">IFERROR(__xludf.DUMMYFUNCTION("""COMPUTED_VALUE"""),10023)</f>
        <v>10023</v>
      </c>
      <c r="C137" s="33">
        <f ca="1">IFERROR(__xludf.DUMMYFUNCTION("""COMPUTED_VALUE"""),10)</f>
        <v>10</v>
      </c>
      <c r="D137">
        <f ca="1">IFERROR(__xludf.DUMMYFUNCTION("""COMPUTED_VALUE"""),1)</f>
        <v>1</v>
      </c>
      <c r="E137">
        <f ca="1">IFERROR(__xludf.DUMMYFUNCTION("""COMPUTED_VALUE"""),20)</f>
        <v>20</v>
      </c>
      <c r="F137" t="str">
        <f ca="1">IFERROR(__xludf.DUMMYFUNCTION("filter(Formulas!$C:$C,Formulas!$A:$A=B137)"),"""formula"":[{""sku"":""1201"",""req"":1},{""sku"":""1116"",""req"":1},{""sku"":""1109"",""req"":1},{""sku"":""1112"",""req"":1},{""sku"":""1210"",""req"":1},{""sku"":""1215"",""req"":1}]")</f>
        <v>"formula":[{"sku":"1201","req":1},{"sku":"1116","req":1},{"sku":"1109","req":1},{"sku":"1112","req":1},{"sku":"1210","req":1},{"sku":"1215","req":1}]</v>
      </c>
      <c r="G137">
        <f ca="1">IFERROR(__xludf.DUMMYFUNCTION("""COMPUTED_VALUE"""),1)</f>
        <v>1</v>
      </c>
      <c r="H137" s="30" t="str">
        <f ca="1">IFERROR(__xludf.DUMMYFUNCTION("IF(D137,filter(Productos!AC:AC,Productos!A:A=B137),)"),"cocina")</f>
        <v>cocina</v>
      </c>
      <c r="I137" s="33">
        <f ca="1">IFERROR(__xludf.DUMMYFUNCTION("""COMPUTED_VALUE"""),5500)</f>
        <v>5500</v>
      </c>
      <c r="K137" t="str">
        <f t="shared" ca="1" si="0"/>
        <v>{"sku":"10023", "costo":10, "grupo":"2", "lote":1, "tiempo":20, "formula":[{"sku":"1201","req":1},{"sku":"1116","req":1},{"sku":"1109","req":1},{"sku":"1112","req":1},{"sku":"1210","req":1},{"sku":"1215","req":1}], "vencimiento":1, "precio":5500, "tipo":"cocina"},</v>
      </c>
    </row>
    <row r="138" spans="1:11" ht="13" x14ac:dyDescent="0.15">
      <c r="A138" s="23">
        <v>2</v>
      </c>
      <c r="B138">
        <f ca="1">IFERROR(__xludf.DUMMYFUNCTION("""COMPUTED_VALUE"""),10024)</f>
        <v>10024</v>
      </c>
      <c r="C138" s="33">
        <f ca="1">IFERROR(__xludf.DUMMYFUNCTION("""COMPUTED_VALUE"""),10)</f>
        <v>10</v>
      </c>
      <c r="D138">
        <f ca="1">IFERROR(__xludf.DUMMYFUNCTION("""COMPUTED_VALUE"""),1)</f>
        <v>1</v>
      </c>
      <c r="E138">
        <f ca="1">IFERROR(__xludf.DUMMYFUNCTION("""COMPUTED_VALUE"""),20)</f>
        <v>20</v>
      </c>
      <c r="F138" t="str">
        <f ca="1">IFERROR(__xludf.DUMMYFUNCTION("filter(Formulas!$C:$C,Formulas!$A:$A=B138)"),"""formula"":[{""sku"":""1201"",""req"":1},{""sku"":""1116"",""req"":1},{""sku"":""1210"",""req"":1},{""sku"":""1114"",""req"":1},{""sku"":""1115"",""req"":1},{""sku"":""1211"",""req"":1}]")</f>
        <v>"formula":[{"sku":"1201","req":1},{"sku":"1116","req":1},{"sku":"1210","req":1},{"sku":"1114","req":1},{"sku":"1115","req":1},{"sku":"1211","req":1}]</v>
      </c>
      <c r="G138">
        <f ca="1">IFERROR(__xludf.DUMMYFUNCTION("""COMPUTED_VALUE"""),1)</f>
        <v>1</v>
      </c>
      <c r="H138" s="30" t="str">
        <f ca="1">IFERROR(__xludf.DUMMYFUNCTION("IF(D138,filter(Productos!AC:AC,Productos!A:A=B138),)"),"cocina")</f>
        <v>cocina</v>
      </c>
      <c r="I138" s="33">
        <f ca="1">IFERROR(__xludf.DUMMYFUNCTION("""COMPUTED_VALUE"""),4900)</f>
        <v>4900</v>
      </c>
      <c r="K138" t="str">
        <f t="shared" ca="1" si="0"/>
        <v>{"sku":"10024", "costo":10, "grupo":"2", "lote":1, "tiempo":20, "formula":[{"sku":"1201","req":1},{"sku":"1116","req":1},{"sku":"1210","req":1},{"sku":"1114","req":1},{"sku":"1115","req":1},{"sku":"1211","req":1}], "vencimiento":1, "precio":4900, "tipo":"cocina"},</v>
      </c>
    </row>
    <row r="139" spans="1:11" ht="13" x14ac:dyDescent="0.15">
      <c r="A139" s="23">
        <v>2</v>
      </c>
      <c r="B139">
        <f ca="1">IFERROR(__xludf.DUMMYFUNCTION("""COMPUTED_VALUE"""),10025)</f>
        <v>10025</v>
      </c>
      <c r="C139" s="33">
        <f ca="1">IFERROR(__xludf.DUMMYFUNCTION("""COMPUTED_VALUE"""),10)</f>
        <v>10</v>
      </c>
      <c r="D139">
        <f ca="1">IFERROR(__xludf.DUMMYFUNCTION("""COMPUTED_VALUE"""),1)</f>
        <v>1</v>
      </c>
      <c r="E139">
        <f ca="1">IFERROR(__xludf.DUMMYFUNCTION("""COMPUTED_VALUE"""),20)</f>
        <v>20</v>
      </c>
      <c r="F139" t="str">
        <f ca="1">IFERROR(__xludf.DUMMYFUNCTION("filter(Formulas!$C:$C,Formulas!$A:$A=B139)"),"""formula"":[{""sku"":""1201"",""req"":1},{""sku"":""1116"",""req"":1},{""sku"":""1210"",""req"":1},{""sku"":""1114"",""req"":1},{""sku"":""1115"",""req"":1},{""sku"":""1013"",""req"":5}]")</f>
        <v>"formula":[{"sku":"1201","req":1},{"sku":"1116","req":1},{"sku":"1210","req":1},{"sku":"1114","req":1},{"sku":"1115","req":1},{"sku":"1013","req":5}]</v>
      </c>
      <c r="G139">
        <f ca="1">IFERROR(__xludf.DUMMYFUNCTION("""COMPUTED_VALUE"""),1)</f>
        <v>1</v>
      </c>
      <c r="H139" s="30" t="str">
        <f ca="1">IFERROR(__xludf.DUMMYFUNCTION("IF(D139,filter(Productos!AC:AC,Productos!A:A=B139),)"),"cocina")</f>
        <v>cocina</v>
      </c>
      <c r="I139" s="33">
        <f ca="1">IFERROR(__xludf.DUMMYFUNCTION("""COMPUTED_VALUE"""),4900)</f>
        <v>4900</v>
      </c>
      <c r="K139" t="str">
        <f t="shared" ca="1" si="0"/>
        <v>{"sku":"10025", "costo":10, "grupo":"2", "lote":1, "tiempo":20, "formula":[{"sku":"1201","req":1},{"sku":"1116","req":1},{"sku":"1210","req":1},{"sku":"1114","req":1},{"sku":"1115","req":1},{"sku":"1013","req":5}], "vencimiento":1, "precio":4900, "tipo":"cocina"},</v>
      </c>
    </row>
    <row r="140" spans="1:11" ht="13" x14ac:dyDescent="0.15">
      <c r="A140" s="23">
        <v>2</v>
      </c>
      <c r="B140">
        <f ca="1">IFERROR(__xludf.DUMMYFUNCTION("""COMPUTED_VALUE"""),20001)</f>
        <v>20001</v>
      </c>
      <c r="C140" s="33">
        <f ca="1">IFERROR(__xludf.DUMMYFUNCTION("""COMPUTED_VALUE"""),10)</f>
        <v>10</v>
      </c>
      <c r="D140">
        <f ca="1">IFERROR(__xludf.DUMMYFUNCTION("""COMPUTED_VALUE"""),1)</f>
        <v>1</v>
      </c>
      <c r="E140">
        <f ca="1">IFERROR(__xludf.DUMMYFUNCTION("""COMPUTED_VALUE"""),10)</f>
        <v>10</v>
      </c>
      <c r="F140" t="str">
        <f ca="1">IFERROR(__xludf.DUMMYFUNCTION("filter(Formulas!$C:$C,Formulas!$A:$A=B140)"),"""formula"":[{""sku"":""1301"",""req"":1},{""sku"":""1207"",""req"":1},{""sku"":""1310"",""req"":1},{""sku"":""1112"",""req"":1},{""sku"":""1216"",""req"":1}]")</f>
        <v>"formula":[{"sku":"1301","req":1},{"sku":"1207","req":1},{"sku":"1310","req":1},{"sku":"1112","req":1},{"sku":"1216","req":1}]</v>
      </c>
      <c r="G140">
        <f ca="1">IFERROR(__xludf.DUMMYFUNCTION("""COMPUTED_VALUE"""),1)</f>
        <v>1</v>
      </c>
      <c r="H140" s="30" t="str">
        <f ca="1">IFERROR(__xludf.DUMMYFUNCTION("IF(D140,filter(Productos!AC:AC,Productos!A:A=B140),)"),"cocina")</f>
        <v>cocina</v>
      </c>
      <c r="I140" s="33">
        <f ca="1">IFERROR(__xludf.DUMMYFUNCTION("""COMPUTED_VALUE"""),2700)</f>
        <v>2700</v>
      </c>
      <c r="K140" t="str">
        <f t="shared" ca="1" si="0"/>
        <v>{"sku":"20001", "costo":10, "grupo":"2", "lote":1, "tiempo":10, "formula":[{"sku":"1301","req":1},{"sku":"1207","req":1},{"sku":"1310","req":1},{"sku":"1112","req":1},{"sku":"1216","req":1}], "vencimiento":1, "precio":2700, "tipo":"cocina"},</v>
      </c>
    </row>
    <row r="141" spans="1:11" ht="13" x14ac:dyDescent="0.15">
      <c r="A141" s="23">
        <v>2</v>
      </c>
      <c r="B141">
        <f ca="1">IFERROR(__xludf.DUMMYFUNCTION("""COMPUTED_VALUE"""),20002)</f>
        <v>20002</v>
      </c>
      <c r="C141" s="33">
        <f ca="1">IFERROR(__xludf.DUMMYFUNCTION("""COMPUTED_VALUE"""),10)</f>
        <v>10</v>
      </c>
      <c r="D141">
        <f ca="1">IFERROR(__xludf.DUMMYFUNCTION("""COMPUTED_VALUE"""),1)</f>
        <v>1</v>
      </c>
      <c r="E141">
        <f ca="1">IFERROR(__xludf.DUMMYFUNCTION("""COMPUTED_VALUE"""),10)</f>
        <v>10</v>
      </c>
      <c r="F141" t="str">
        <f ca="1">IFERROR(__xludf.DUMMYFUNCTION("filter(Formulas!$C:$C,Formulas!$A:$A=B141)"),"""formula"":[{""sku"":""1301"",""req"":1},{""sku"":""1216"",""req"":1},{""sku"":""1106"",""req"":4}]")</f>
        <v>"formula":[{"sku":"1301","req":1},{"sku":"1216","req":1},{"sku":"1106","req":4}]</v>
      </c>
      <c r="G141">
        <f ca="1">IFERROR(__xludf.DUMMYFUNCTION("""COMPUTED_VALUE"""),1)</f>
        <v>1</v>
      </c>
      <c r="H141" s="30" t="str">
        <f ca="1">IFERROR(__xludf.DUMMYFUNCTION("IF(D141,filter(Productos!AC:AC,Productos!A:A=B141),)"),"cocina")</f>
        <v>cocina</v>
      </c>
      <c r="I141" s="33">
        <f ca="1">IFERROR(__xludf.DUMMYFUNCTION("""COMPUTED_VALUE"""),2700)</f>
        <v>2700</v>
      </c>
      <c r="K141" t="str">
        <f t="shared" ca="1" si="0"/>
        <v>{"sku":"20002", "costo":10, "grupo":"2", "lote":1, "tiempo":10, "formula":[{"sku":"1301","req":1},{"sku":"1216","req":1},{"sku":"1106","req":4}], "vencimiento":1, "precio":2700, "tipo":"cocina"},</v>
      </c>
    </row>
    <row r="142" spans="1:11" ht="13" x14ac:dyDescent="0.15">
      <c r="A142" s="23">
        <v>2</v>
      </c>
      <c r="B142">
        <f ca="1">IFERROR(__xludf.DUMMYFUNCTION("""COMPUTED_VALUE"""),20003)</f>
        <v>20003</v>
      </c>
      <c r="C142" s="33">
        <f ca="1">IFERROR(__xludf.DUMMYFUNCTION("""COMPUTED_VALUE"""),10)</f>
        <v>10</v>
      </c>
      <c r="D142">
        <f ca="1">IFERROR(__xludf.DUMMYFUNCTION("""COMPUTED_VALUE"""),1)</f>
        <v>1</v>
      </c>
      <c r="E142">
        <f ca="1">IFERROR(__xludf.DUMMYFUNCTION("""COMPUTED_VALUE"""),10)</f>
        <v>10</v>
      </c>
      <c r="F142" t="str">
        <f ca="1">IFERROR(__xludf.DUMMYFUNCTION("filter(Formulas!$C:$C,Formulas!$A:$A=B142)"),"""formula"":[{""sku"":""1301"",""req"":1},{""sku"":""1216"",""req"":1},{""sku"":""1207"",""req"":1}]")</f>
        <v>"formula":[{"sku":"1301","req":1},{"sku":"1216","req":1},{"sku":"1207","req":1}]</v>
      </c>
      <c r="G142">
        <f ca="1">IFERROR(__xludf.DUMMYFUNCTION("""COMPUTED_VALUE"""),1)</f>
        <v>1</v>
      </c>
      <c r="H142" s="30" t="str">
        <f ca="1">IFERROR(__xludf.DUMMYFUNCTION("IF(D142,filter(Productos!AC:AC,Productos!A:A=B142),)"),"cocina")</f>
        <v>cocina</v>
      </c>
      <c r="I142" s="33">
        <f ca="1">IFERROR(__xludf.DUMMYFUNCTION("""COMPUTED_VALUE"""),2700)</f>
        <v>2700</v>
      </c>
      <c r="K142" t="str">
        <f t="shared" ca="1" si="0"/>
        <v>{"sku":"20003", "costo":10, "grupo":"2", "lote":1, "tiempo":10, "formula":[{"sku":"1301","req":1},{"sku":"1216","req":1},{"sku":"1207","req":1}], "vencimiento":1, "precio":2700, "tipo":"cocina"},</v>
      </c>
    </row>
    <row r="143" spans="1:11" ht="13" x14ac:dyDescent="0.15">
      <c r="A143" s="23">
        <v>2</v>
      </c>
      <c r="B143">
        <f ca="1">IFERROR(__xludf.DUMMYFUNCTION("""COMPUTED_VALUE"""),20004)</f>
        <v>20004</v>
      </c>
      <c r="C143" s="33">
        <f ca="1">IFERROR(__xludf.DUMMYFUNCTION("""COMPUTED_VALUE"""),10)</f>
        <v>10</v>
      </c>
      <c r="D143">
        <f ca="1">IFERROR(__xludf.DUMMYFUNCTION("""COMPUTED_VALUE"""),1)</f>
        <v>1</v>
      </c>
      <c r="E143">
        <f ca="1">IFERROR(__xludf.DUMMYFUNCTION("""COMPUTED_VALUE"""),10)</f>
        <v>10</v>
      </c>
      <c r="F143" t="str">
        <f ca="1">IFERROR(__xludf.DUMMYFUNCTION("filter(Formulas!$C:$C,Formulas!$A:$A=B143)"),"""formula"":[{""sku"":""1301"",""req"":1},{""sku"":""1216"",""req"":1},{""sku"":""1209"",""req"":1}]")</f>
        <v>"formula":[{"sku":"1301","req":1},{"sku":"1216","req":1},{"sku":"1209","req":1}]</v>
      </c>
      <c r="G143">
        <f ca="1">IFERROR(__xludf.DUMMYFUNCTION("""COMPUTED_VALUE"""),1)</f>
        <v>1</v>
      </c>
      <c r="H143" s="30" t="str">
        <f ca="1">IFERROR(__xludf.DUMMYFUNCTION("IF(D143,filter(Productos!AC:AC,Productos!A:A=B143),)"),"cocina")</f>
        <v>cocina</v>
      </c>
      <c r="I143" s="33">
        <f ca="1">IFERROR(__xludf.DUMMYFUNCTION("""COMPUTED_VALUE"""),2700)</f>
        <v>2700</v>
      </c>
      <c r="K143" t="str">
        <f t="shared" ca="1" si="0"/>
        <v>{"sku":"20004", "costo":10, "grupo":"2", "lote":1, "tiempo":10, "formula":[{"sku":"1301","req":1},{"sku":"1216","req":1},{"sku":"1209","req":1}], "vencimiento":1, "precio":2700, "tipo":"cocina"},</v>
      </c>
    </row>
    <row r="144" spans="1:11" ht="13" x14ac:dyDescent="0.15">
      <c r="A144" s="23">
        <v>2</v>
      </c>
      <c r="B144">
        <f ca="1">IFERROR(__xludf.DUMMYFUNCTION("""COMPUTED_VALUE"""),20005)</f>
        <v>20005</v>
      </c>
      <c r="C144" s="33">
        <f ca="1">IFERROR(__xludf.DUMMYFUNCTION("""COMPUTED_VALUE"""),10)</f>
        <v>10</v>
      </c>
      <c r="D144">
        <f ca="1">IFERROR(__xludf.DUMMYFUNCTION("""COMPUTED_VALUE"""),1)</f>
        <v>1</v>
      </c>
      <c r="E144">
        <f ca="1">IFERROR(__xludf.DUMMYFUNCTION("""COMPUTED_VALUE"""),20)</f>
        <v>20</v>
      </c>
      <c r="F144" t="str">
        <f ca="1">IFERROR(__xludf.DUMMYFUNCTION("filter(Formulas!$C:$C,Formulas!$A:$A=B144)"),"""formula"":[{""sku"":""1301"",""req"":1},{""sku"":""1216"",""req"":1},{""sku"":""1209"",""req"":1},{""sku"":""1310"",""req"":1},{""sku"":""1112"",""req"":1}]")</f>
        <v>"formula":[{"sku":"1301","req":1},{"sku":"1216","req":1},{"sku":"1209","req":1},{"sku":"1310","req":1},{"sku":"1112","req":1}]</v>
      </c>
      <c r="G144">
        <f ca="1">IFERROR(__xludf.DUMMYFUNCTION("""COMPUTED_VALUE"""),1)</f>
        <v>1</v>
      </c>
      <c r="H144" s="30" t="str">
        <f ca="1">IFERROR(__xludf.DUMMYFUNCTION("IF(D144,filter(Productos!AC:AC,Productos!A:A=B144),)"),"cocina")</f>
        <v>cocina</v>
      </c>
      <c r="I144" s="33">
        <f ca="1">IFERROR(__xludf.DUMMYFUNCTION("""COMPUTED_VALUE"""),2700)</f>
        <v>2700</v>
      </c>
      <c r="K144" t="str">
        <f t="shared" ca="1" si="0"/>
        <v>{"sku":"20005", "costo":10, "grupo":"2", "lote":1, "tiempo":20, "formula":[{"sku":"1301","req":1},{"sku":"1216","req":1},{"sku":"1209","req":1},{"sku":"1310","req":1},{"sku":"1112","req":1}], "vencimiento":1, "precio":2700, "tipo":"cocina"},</v>
      </c>
    </row>
    <row r="145" spans="1:11" ht="13" x14ac:dyDescent="0.15">
      <c r="A145" s="23">
        <v>2</v>
      </c>
      <c r="B145">
        <f ca="1">IFERROR(__xludf.DUMMYFUNCTION("""COMPUTED_VALUE"""),30001)</f>
        <v>30001</v>
      </c>
      <c r="C145" s="33">
        <f ca="1">IFERROR(__xludf.DUMMYFUNCTION("""COMPUTED_VALUE"""),10)</f>
        <v>10</v>
      </c>
      <c r="D145">
        <f ca="1">IFERROR(__xludf.DUMMYFUNCTION("""COMPUTED_VALUE"""),1)</f>
        <v>1</v>
      </c>
      <c r="E145">
        <f ca="1">IFERROR(__xludf.DUMMYFUNCTION("""COMPUTED_VALUE"""),10)</f>
        <v>10</v>
      </c>
      <c r="F145" t="str">
        <f ca="1">IFERROR(__xludf.DUMMYFUNCTION("filter(Formulas!$C:$C,Formulas!$A:$A=B145)"),"""formula"":[{""sku"":""1307"",""req"":3}]")</f>
        <v>"formula":[{"sku":"1307","req":3}]</v>
      </c>
      <c r="G145">
        <f ca="1">IFERROR(__xludf.DUMMYFUNCTION("""COMPUTED_VALUE"""),1)</f>
        <v>1</v>
      </c>
      <c r="H145" s="30" t="str">
        <f ca="1">IFERROR(__xludf.DUMMYFUNCTION("IF(D145,filter(Productos!AC:AC,Productos!A:A=B145),)"),"cocina")</f>
        <v>cocina</v>
      </c>
      <c r="I145" s="33">
        <f ca="1">IFERROR(__xludf.DUMMYFUNCTION("""COMPUTED_VALUE"""),7900)</f>
        <v>7900</v>
      </c>
      <c r="K145" t="str">
        <f t="shared" ca="1" si="0"/>
        <v>{"sku":"30001", "costo":10, "grupo":"2", "lote":1, "tiempo":10, "formula":[{"sku":"1307","req":3}], "vencimiento":1, "precio":7900, "tipo":"cocina"},</v>
      </c>
    </row>
    <row r="146" spans="1:11" ht="13" x14ac:dyDescent="0.15">
      <c r="A146" s="23">
        <v>2</v>
      </c>
      <c r="B146">
        <f ca="1">IFERROR(__xludf.DUMMYFUNCTION("""COMPUTED_VALUE"""),30002)</f>
        <v>30002</v>
      </c>
      <c r="C146" s="33">
        <f ca="1">IFERROR(__xludf.DUMMYFUNCTION("""COMPUTED_VALUE"""),10)</f>
        <v>10</v>
      </c>
      <c r="D146">
        <f ca="1">IFERROR(__xludf.DUMMYFUNCTION("""COMPUTED_VALUE"""),1)</f>
        <v>1</v>
      </c>
      <c r="E146">
        <f ca="1">IFERROR(__xludf.DUMMYFUNCTION("""COMPUTED_VALUE"""),10)</f>
        <v>10</v>
      </c>
      <c r="F146" t="str">
        <f ca="1">IFERROR(__xludf.DUMMYFUNCTION("filter(Formulas!$C:$C,Formulas!$A:$A=B146)"),"""formula"":[{""sku"":""1307"",""req"":4}]")</f>
        <v>"formula":[{"sku":"1307","req":4}]</v>
      </c>
      <c r="G146">
        <f ca="1">IFERROR(__xludf.DUMMYFUNCTION("""COMPUTED_VALUE"""),1)</f>
        <v>1</v>
      </c>
      <c r="H146" s="30" t="str">
        <f ca="1">IFERROR(__xludf.DUMMYFUNCTION("IF(D146,filter(Productos!AC:AC,Productos!A:A=B146),)"),"cocina")</f>
        <v>cocina</v>
      </c>
      <c r="I146" s="33">
        <f ca="1">IFERROR(__xludf.DUMMYFUNCTION("""COMPUTED_VALUE"""),9900)</f>
        <v>9900</v>
      </c>
      <c r="K146" t="str">
        <f t="shared" ca="1" si="0"/>
        <v>{"sku":"30002", "costo":10, "grupo":"2", "lote":1, "tiempo":10, "formula":[{"sku":"1307","req":4}], "vencimiento":1, "precio":9900, "tipo":"cocina"},</v>
      </c>
    </row>
    <row r="147" spans="1:11" ht="13" x14ac:dyDescent="0.15">
      <c r="A147" s="23">
        <v>2</v>
      </c>
      <c r="B147">
        <f ca="1">IFERROR(__xludf.DUMMYFUNCTION("""COMPUTED_VALUE"""),30003)</f>
        <v>30003</v>
      </c>
      <c r="C147" s="33">
        <f ca="1">IFERROR(__xludf.DUMMYFUNCTION("""COMPUTED_VALUE"""),10)</f>
        <v>10</v>
      </c>
      <c r="D147">
        <f ca="1">IFERROR(__xludf.DUMMYFUNCTION("""COMPUTED_VALUE"""),1)</f>
        <v>1</v>
      </c>
      <c r="E147">
        <f ca="1">IFERROR(__xludf.DUMMYFUNCTION("""COMPUTED_VALUE"""),10)</f>
        <v>10</v>
      </c>
      <c r="F147" t="str">
        <f ca="1">IFERROR(__xludf.DUMMYFUNCTION("filter(Formulas!$C:$C,Formulas!$A:$A=B147)"),"""formula"":[{""sku"":""1307"",""req"":5}]")</f>
        <v>"formula":[{"sku":"1307","req":5}]</v>
      </c>
      <c r="G147">
        <f ca="1">IFERROR(__xludf.DUMMYFUNCTION("""COMPUTED_VALUE"""),1)</f>
        <v>1</v>
      </c>
      <c r="H147" s="30" t="str">
        <f ca="1">IFERROR(__xludf.DUMMYFUNCTION("IF(D147,filter(Productos!AC:AC,Productos!A:A=B147),)"),"cocina")</f>
        <v>cocina</v>
      </c>
      <c r="I147" s="33">
        <f ca="1">IFERROR(__xludf.DUMMYFUNCTION("""COMPUTED_VALUE"""),12500)</f>
        <v>12500</v>
      </c>
      <c r="K147" t="str">
        <f t="shared" ca="1" si="0"/>
        <v>{"sku":"30003", "costo":10, "grupo":"2", "lote":1, "tiempo":10, "formula":[{"sku":"1307","req":5}], "vencimiento":1, "precio":12500, "tipo":"cocina"},</v>
      </c>
    </row>
    <row r="148" spans="1:11" ht="13" x14ac:dyDescent="0.15">
      <c r="A148" s="23">
        <v>2</v>
      </c>
      <c r="B148">
        <f ca="1">IFERROR(__xludf.DUMMYFUNCTION("""COMPUTED_VALUE"""),30004)</f>
        <v>30004</v>
      </c>
      <c r="C148" s="33">
        <f ca="1">IFERROR(__xludf.DUMMYFUNCTION("""COMPUTED_VALUE"""),10)</f>
        <v>10</v>
      </c>
      <c r="D148">
        <f ca="1">IFERROR(__xludf.DUMMYFUNCTION("""COMPUTED_VALUE"""),1)</f>
        <v>1</v>
      </c>
      <c r="E148">
        <f ca="1">IFERROR(__xludf.DUMMYFUNCTION("""COMPUTED_VALUE"""),10)</f>
        <v>10</v>
      </c>
      <c r="F148" t="str">
        <f ca="1">IFERROR(__xludf.DUMMYFUNCTION("filter(Formulas!$C:$C,Formulas!$A:$A=B148)"),"""formula"":[{""sku"":""1309"",""req"":3}]")</f>
        <v>"formula":[{"sku":"1309","req":3}]</v>
      </c>
      <c r="G148">
        <f ca="1">IFERROR(__xludf.DUMMYFUNCTION("""COMPUTED_VALUE"""),1)</f>
        <v>1</v>
      </c>
      <c r="H148" s="30" t="str">
        <f ca="1">IFERROR(__xludf.DUMMYFUNCTION("IF(D148,filter(Productos!AC:AC,Productos!A:A=B148),)"),"cocina")</f>
        <v>cocina</v>
      </c>
      <c r="I148" s="33">
        <f ca="1">IFERROR(__xludf.DUMMYFUNCTION("""COMPUTED_VALUE"""),7900)</f>
        <v>7900</v>
      </c>
      <c r="K148" t="str">
        <f t="shared" ca="1" si="0"/>
        <v>{"sku":"30004", "costo":10, "grupo":"2", "lote":1, "tiempo":10, "formula":[{"sku":"1309","req":3}], "vencimiento":1, "precio":7900, "tipo":"cocina"},</v>
      </c>
    </row>
    <row r="149" spans="1:11" ht="13" x14ac:dyDescent="0.15">
      <c r="A149" s="23">
        <v>2</v>
      </c>
      <c r="B149">
        <f ca="1">IFERROR(__xludf.DUMMYFUNCTION("""COMPUTED_VALUE"""),30005)</f>
        <v>30005</v>
      </c>
      <c r="C149" s="33">
        <f ca="1">IFERROR(__xludf.DUMMYFUNCTION("""COMPUTED_VALUE"""),10)</f>
        <v>10</v>
      </c>
      <c r="D149">
        <f ca="1">IFERROR(__xludf.DUMMYFUNCTION("""COMPUTED_VALUE"""),1)</f>
        <v>1</v>
      </c>
      <c r="E149">
        <f ca="1">IFERROR(__xludf.DUMMYFUNCTION("""COMPUTED_VALUE"""),10)</f>
        <v>10</v>
      </c>
      <c r="F149" t="str">
        <f ca="1">IFERROR(__xludf.DUMMYFUNCTION("filter(Formulas!$C:$C,Formulas!$A:$A=B149)"),"""formula"":[{""sku"":""1309"",""req"":4}]")</f>
        <v>"formula":[{"sku":"1309","req":4}]</v>
      </c>
      <c r="G149">
        <f ca="1">IFERROR(__xludf.DUMMYFUNCTION("""COMPUTED_VALUE"""),1)</f>
        <v>1</v>
      </c>
      <c r="H149" s="30" t="str">
        <f ca="1">IFERROR(__xludf.DUMMYFUNCTION("IF(D149,filter(Productos!AC:AC,Productos!A:A=B149),)"),"cocina")</f>
        <v>cocina</v>
      </c>
      <c r="I149" s="33">
        <f ca="1">IFERROR(__xludf.DUMMYFUNCTION("""COMPUTED_VALUE"""),9900)</f>
        <v>9900</v>
      </c>
      <c r="K149" t="str">
        <f t="shared" ca="1" si="0"/>
        <v>{"sku":"30005", "costo":10, "grupo":"2", "lote":1, "tiempo":10, "formula":[{"sku":"1309","req":4}], "vencimiento":1, "precio":9900, "tipo":"cocina"},</v>
      </c>
    </row>
    <row r="150" spans="1:11" ht="13" x14ac:dyDescent="0.15">
      <c r="A150" s="23">
        <v>2</v>
      </c>
      <c r="B150">
        <f ca="1">IFERROR(__xludf.DUMMYFUNCTION("""COMPUTED_VALUE"""),30006)</f>
        <v>30006</v>
      </c>
      <c r="C150" s="33">
        <f ca="1">IFERROR(__xludf.DUMMYFUNCTION("""COMPUTED_VALUE"""),10)</f>
        <v>10</v>
      </c>
      <c r="D150">
        <f ca="1">IFERROR(__xludf.DUMMYFUNCTION("""COMPUTED_VALUE"""),1)</f>
        <v>1</v>
      </c>
      <c r="E150">
        <f ca="1">IFERROR(__xludf.DUMMYFUNCTION("""COMPUTED_VALUE"""),10)</f>
        <v>10</v>
      </c>
      <c r="F150" t="str">
        <f ca="1">IFERROR(__xludf.DUMMYFUNCTION("filter(Formulas!$C:$C,Formulas!$A:$A=B150)"),"""formula"":[{""sku"":""1309"",""req"":5}]")</f>
        <v>"formula":[{"sku":"1309","req":5}]</v>
      </c>
      <c r="G150">
        <f ca="1">IFERROR(__xludf.DUMMYFUNCTION("""COMPUTED_VALUE"""),1)</f>
        <v>1</v>
      </c>
      <c r="H150" s="30" t="str">
        <f ca="1">IFERROR(__xludf.DUMMYFUNCTION("IF(D150,filter(Productos!AC:AC,Productos!A:A=B150),)"),"cocina")</f>
        <v>cocina</v>
      </c>
      <c r="I150" s="33">
        <f ca="1">IFERROR(__xludf.DUMMYFUNCTION("""COMPUTED_VALUE"""),12500)</f>
        <v>12500</v>
      </c>
      <c r="K150" t="str">
        <f t="shared" ca="1" si="0"/>
        <v>{"sku":"30006", "costo":10, "grupo":"2", "lote":1, "tiempo":10, "formula":[{"sku":"1309","req":5}], "vencimiento":1, "precio":12500, "tipo":"cocina"},</v>
      </c>
    </row>
    <row r="151" spans="1:11" ht="13" x14ac:dyDescent="0.15">
      <c r="A151" s="23">
        <v>2</v>
      </c>
      <c r="B151">
        <f ca="1">IFERROR(__xludf.DUMMYFUNCTION("""COMPUTED_VALUE"""),30007)</f>
        <v>30007</v>
      </c>
      <c r="C151" s="33">
        <f ca="1">IFERROR(__xludf.DUMMYFUNCTION("""COMPUTED_VALUE"""),10)</f>
        <v>10</v>
      </c>
      <c r="D151">
        <f ca="1">IFERROR(__xludf.DUMMYFUNCTION("""COMPUTED_VALUE"""),1)</f>
        <v>1</v>
      </c>
      <c r="E151">
        <f ca="1">IFERROR(__xludf.DUMMYFUNCTION("""COMPUTED_VALUE"""),10)</f>
        <v>10</v>
      </c>
      <c r="F151" t="str">
        <f ca="1">IFERROR(__xludf.DUMMYFUNCTION("filter(Formulas!$C:$C,Formulas!$A:$A=B151)"),"""formula"":[{""sku"":""1309"",""req"":2},{""sku"":""1307"",""req"":2}]")</f>
        <v>"formula":[{"sku":"1309","req":2},{"sku":"1307","req":2}]</v>
      </c>
      <c r="G151">
        <f ca="1">IFERROR(__xludf.DUMMYFUNCTION("""COMPUTED_VALUE"""),1)</f>
        <v>1</v>
      </c>
      <c r="H151" s="30" t="str">
        <f ca="1">IFERROR(__xludf.DUMMYFUNCTION("IF(D151,filter(Productos!AC:AC,Productos!A:A=B151),)"),"cocina")</f>
        <v>cocina</v>
      </c>
      <c r="I151" s="33">
        <f ca="1">IFERROR(__xludf.DUMMYFUNCTION("""COMPUTED_VALUE"""),9900)</f>
        <v>9900</v>
      </c>
      <c r="K151" t="str">
        <f t="shared" ca="1" si="0"/>
        <v>{"sku":"30007", "costo":10, "grupo":"2", "lote":1, "tiempo":10, "formula":[{"sku":"1309","req":2},{"sku":"1307","req":2}], "vencimiento":1, "precio":9900, "tipo":"cocina"},</v>
      </c>
    </row>
    <row r="152" spans="1:11" ht="13" x14ac:dyDescent="0.15">
      <c r="A152" s="23">
        <v>2</v>
      </c>
      <c r="B152">
        <f ca="1">IFERROR(__xludf.DUMMYFUNCTION("""COMPUTED_VALUE"""),30008)</f>
        <v>30008</v>
      </c>
      <c r="C152" s="33">
        <f ca="1">IFERROR(__xludf.DUMMYFUNCTION("""COMPUTED_VALUE"""),10)</f>
        <v>10</v>
      </c>
      <c r="D152">
        <f ca="1">IFERROR(__xludf.DUMMYFUNCTION("""COMPUTED_VALUE"""),1)</f>
        <v>1</v>
      </c>
      <c r="E152">
        <f ca="1">IFERROR(__xludf.DUMMYFUNCTION("""COMPUTED_VALUE"""),10)</f>
        <v>10</v>
      </c>
      <c r="F152" t="str">
        <f ca="1">IFERROR(__xludf.DUMMYFUNCTION("filter(Formulas!$C:$C,Formulas!$A:$A=B152)"),"""formula"":[{""sku"":""1309"",""req"":3},{""sku"":""1307"",""req"":3}]")</f>
        <v>"formula":[{"sku":"1309","req":3},{"sku":"1307","req":3}]</v>
      </c>
      <c r="G152">
        <f ca="1">IFERROR(__xludf.DUMMYFUNCTION("""COMPUTED_VALUE"""),1)</f>
        <v>1</v>
      </c>
      <c r="H152" s="30" t="str">
        <f ca="1">IFERROR(__xludf.DUMMYFUNCTION("IF(D152,filter(Productos!AC:AC,Productos!A:A=B152),)"),"cocina")</f>
        <v>cocina</v>
      </c>
      <c r="I152" s="33">
        <f ca="1">IFERROR(__xludf.DUMMYFUNCTION("""COMPUTED_VALUE"""),15990)</f>
        <v>15990</v>
      </c>
      <c r="K152" t="str">
        <f t="shared" ca="1" si="0"/>
        <v>{"sku":"30008", "costo":10, "grupo":"2", "lote":1, "tiempo":10, "formula":[{"sku":"1309","req":3},{"sku":"1307","req":3}], "vencimiento":1, "precio":15990, "tipo":"cocina"},</v>
      </c>
    </row>
    <row r="153" spans="1:11" ht="13" x14ac:dyDescent="0.15">
      <c r="H153" s="30" t="str">
        <f ca="1">IFERROR(__xludf.DUMMYFUNCTION("IF(D153,filter(Productos!AC:AC,Productos!A:A=B153),)"),"")</f>
        <v/>
      </c>
      <c r="K153">
        <f t="shared" si="0"/>
        <v>0</v>
      </c>
    </row>
    <row r="154" spans="1:11" ht="13" x14ac:dyDescent="0.15">
      <c r="A154" s="34" t="s">
        <v>214</v>
      </c>
      <c r="B154" s="35" t="s">
        <v>215</v>
      </c>
      <c r="C154" s="36"/>
      <c r="D154" s="36"/>
      <c r="E154" s="36"/>
      <c r="F154" s="36"/>
      <c r="G154" s="37"/>
      <c r="H154" s="30" t="str">
        <f ca="1">IFERROR(__xludf.DUMMYFUNCTION("IF(D154,filter(Productos!AC:AC,Productos!A:A=B154),)"),"")</f>
        <v/>
      </c>
      <c r="K154">
        <f t="shared" si="0"/>
        <v>0</v>
      </c>
    </row>
    <row r="155" spans="1:11" ht="13" x14ac:dyDescent="0.15">
      <c r="A155" s="38">
        <v>3</v>
      </c>
      <c r="B155" s="25">
        <f ca="1">IFERROR(__xludf.DUMMYFUNCTION("filter(Productos!$A$2:$A1017,INDIRECT(B154))"),1001)</f>
        <v>1001</v>
      </c>
      <c r="C155" s="33">
        <f ca="1">IFERROR(__xludf.DUMMYFUNCTION("filter(Productos!$D$2:$D1017,INDIRECT(B154))"),3000)</f>
        <v>3000</v>
      </c>
      <c r="D155" s="25">
        <f ca="1">IFERROR(__xludf.DUMMYFUNCTION("filter(Productos!$K$2:$L1017,INDIRECT(B154))"),10)</f>
        <v>10</v>
      </c>
      <c r="E155" s="25">
        <f ca="1">IFERROR(__xludf.DUMMYFUNCTION("""COMPUTED_VALUE"""),240)</f>
        <v>240</v>
      </c>
      <c r="F155" s="36" t="str">
        <f ca="1">IFERROR(__xludf.DUMMYFUNCTION("filter(Formulas!$C:$C,Formulas!$A:$A=B155)"),"""formula"":null")</f>
        <v>"formula":null</v>
      </c>
      <c r="G155" s="39">
        <f ca="1">IFERROR(__xludf.DUMMYFUNCTION("filter(Productos!$H$2:$H1017,INDIRECT(B154))"),720)</f>
        <v>720</v>
      </c>
      <c r="H155" s="30" t="str">
        <f ca="1">IFERROR(__xludf.DUMMYFUNCTION("IF(D155,filter(Productos!AC:AC,Productos!A:A=B155),)"),"fabrica")</f>
        <v>fabrica</v>
      </c>
      <c r="I155" s="33" t="str">
        <f ca="1">IFERROR(__xludf.DUMMYFUNCTION("filter(Productos!$E$2:$E1017,INDIRECT(B154))"),"")</f>
        <v/>
      </c>
      <c r="K155" t="e">
        <f t="shared" ca="1" si="0"/>
        <v>#VALUE!</v>
      </c>
    </row>
    <row r="156" spans="1:11" ht="13" x14ac:dyDescent="0.15">
      <c r="A156" s="23">
        <v>3</v>
      </c>
      <c r="B156">
        <f ca="1">IFERROR(__xludf.DUMMYFUNCTION("""COMPUTED_VALUE"""),1002)</f>
        <v>1002</v>
      </c>
      <c r="C156" s="33">
        <f ca="1">IFERROR(__xludf.DUMMYFUNCTION("""COMPUTED_VALUE"""),4590)</f>
        <v>4590</v>
      </c>
      <c r="D156">
        <f ca="1">IFERROR(__xludf.DUMMYFUNCTION("""COMPUTED_VALUE"""),10)</f>
        <v>10</v>
      </c>
      <c r="E156">
        <f ca="1">IFERROR(__xludf.DUMMYFUNCTION("""COMPUTED_VALUE"""),300)</f>
        <v>300</v>
      </c>
      <c r="F156" t="str">
        <f ca="1">IFERROR(__xludf.DUMMYFUNCTION("filter(Formulas!$C:$C,Formulas!$A:$A=B156)"),"""formula"":null")</f>
        <v>"formula":null</v>
      </c>
      <c r="G156">
        <f ca="1">IFERROR(__xludf.DUMMYFUNCTION("""COMPUTED_VALUE"""),720)</f>
        <v>720</v>
      </c>
      <c r="H156" s="30" t="str">
        <f ca="1">IFERROR(__xludf.DUMMYFUNCTION("IF(D156,filter(Productos!AC:AC,Productos!A:A=B156),)"),"fabrica")</f>
        <v>fabrica</v>
      </c>
      <c r="I156" s="33" t="str">
        <f ca="1">IFERROR(__xludf.DUMMYFUNCTION("""COMPUTED_VALUE"""),"")</f>
        <v/>
      </c>
      <c r="K156" t="e">
        <f t="shared" ca="1" si="0"/>
        <v>#VALUE!</v>
      </c>
    </row>
    <row r="157" spans="1:11" ht="13" x14ac:dyDescent="0.15">
      <c r="A157" s="38">
        <v>3</v>
      </c>
      <c r="B157">
        <f ca="1">IFERROR(__xludf.DUMMYFUNCTION("""COMPUTED_VALUE"""),1004)</f>
        <v>1004</v>
      </c>
      <c r="C157" s="33">
        <f ca="1">IFERROR(__xludf.DUMMYFUNCTION("""COMPUTED_VALUE"""),2190)</f>
        <v>2190</v>
      </c>
      <c r="D157">
        <f ca="1">IFERROR(__xludf.DUMMYFUNCTION("""COMPUTED_VALUE"""),100)</f>
        <v>100</v>
      </c>
      <c r="E157">
        <f ca="1">IFERROR(__xludf.DUMMYFUNCTION("""COMPUTED_VALUE"""),400)</f>
        <v>400</v>
      </c>
      <c r="F157" t="str">
        <f ca="1">IFERROR(__xludf.DUMMYFUNCTION("filter(Formulas!$C:$C,Formulas!$A:$A=B157)"),"""formula"":null")</f>
        <v>"formula":null</v>
      </c>
      <c r="G157">
        <f ca="1">IFERROR(__xludf.DUMMYFUNCTION("""COMPUTED_VALUE"""),720)</f>
        <v>720</v>
      </c>
      <c r="H157" s="30" t="str">
        <f ca="1">IFERROR(__xludf.DUMMYFUNCTION("IF(D157,filter(Productos!AC:AC,Productos!A:A=B157),)"),"fabrica")</f>
        <v>fabrica</v>
      </c>
      <c r="I157" s="33" t="str">
        <f ca="1">IFERROR(__xludf.DUMMYFUNCTION("""COMPUTED_VALUE"""),"")</f>
        <v/>
      </c>
      <c r="K157" t="e">
        <f t="shared" ca="1" si="0"/>
        <v>#VALUE!</v>
      </c>
    </row>
    <row r="158" spans="1:11" ht="13" x14ac:dyDescent="0.15">
      <c r="A158" s="23">
        <v>3</v>
      </c>
      <c r="B158">
        <f ca="1">IFERROR(__xludf.DUMMYFUNCTION("""COMPUTED_VALUE"""),1006)</f>
        <v>1006</v>
      </c>
      <c r="C158" s="33">
        <f ca="1">IFERROR(__xludf.DUMMYFUNCTION("""COMPUTED_VALUE"""),15990)</f>
        <v>15990</v>
      </c>
      <c r="D158">
        <f ca="1">IFERROR(__xludf.DUMMYFUNCTION("""COMPUTED_VALUE"""),1)</f>
        <v>1</v>
      </c>
      <c r="E158">
        <f ca="1">IFERROR(__xludf.DUMMYFUNCTION("""COMPUTED_VALUE"""),120)</f>
        <v>120</v>
      </c>
      <c r="F158" t="str">
        <f ca="1">IFERROR(__xludf.DUMMYFUNCTION("filter(Formulas!$C:$C,Formulas!$A:$A=B158)"),"""formula"":null")</f>
        <v>"formula":null</v>
      </c>
      <c r="G158">
        <f ca="1">IFERROR(__xludf.DUMMYFUNCTION("""COMPUTED_VALUE"""),720)</f>
        <v>720</v>
      </c>
      <c r="H158" s="30" t="str">
        <f ca="1">IFERROR(__xludf.DUMMYFUNCTION("IF(D158,filter(Productos!AC:AC,Productos!A:A=B158),)"),"fabrica")</f>
        <v>fabrica</v>
      </c>
      <c r="I158" s="33" t="str">
        <f ca="1">IFERROR(__xludf.DUMMYFUNCTION("""COMPUTED_VALUE"""),"")</f>
        <v/>
      </c>
      <c r="K158" t="e">
        <f t="shared" ca="1" si="0"/>
        <v>#VALUE!</v>
      </c>
    </row>
    <row r="159" spans="1:11" ht="13" x14ac:dyDescent="0.15">
      <c r="A159" s="38">
        <v>3</v>
      </c>
      <c r="B159">
        <f ca="1">IFERROR(__xludf.DUMMYFUNCTION("""COMPUTED_VALUE"""),1010)</f>
        <v>1010</v>
      </c>
      <c r="C159" s="33">
        <f ca="1">IFERROR(__xludf.DUMMYFUNCTION("""COMPUTED_VALUE"""),2990)</f>
        <v>2990</v>
      </c>
      <c r="D159">
        <f ca="1">IFERROR(__xludf.DUMMYFUNCTION("""COMPUTED_VALUE"""),5)</f>
        <v>5</v>
      </c>
      <c r="E159">
        <f ca="1">IFERROR(__xludf.DUMMYFUNCTION("""COMPUTED_VALUE"""),480)</f>
        <v>480</v>
      </c>
      <c r="F159" t="str">
        <f ca="1">IFERROR(__xludf.DUMMYFUNCTION("filter(Formulas!$C:$C,Formulas!$A:$A=B159)"),"""formula"":null")</f>
        <v>"formula":null</v>
      </c>
      <c r="G159">
        <f ca="1">IFERROR(__xludf.DUMMYFUNCTION("""COMPUTED_VALUE"""),30)</f>
        <v>30</v>
      </c>
      <c r="H159" s="30" t="str">
        <f ca="1">IFERROR(__xludf.DUMMYFUNCTION("IF(D159,filter(Productos!AC:AC,Productos!A:A=B159),)"),"fabrica")</f>
        <v>fabrica</v>
      </c>
      <c r="I159" s="33" t="str">
        <f ca="1">IFERROR(__xludf.DUMMYFUNCTION("""COMPUTED_VALUE"""),"")</f>
        <v/>
      </c>
      <c r="K159" t="e">
        <f t="shared" ca="1" si="0"/>
        <v>#VALUE!</v>
      </c>
    </row>
    <row r="160" spans="1:11" ht="13" x14ac:dyDescent="0.15">
      <c r="A160" s="23">
        <v>3</v>
      </c>
      <c r="B160">
        <f ca="1">IFERROR(__xludf.DUMMYFUNCTION("""COMPUTED_VALUE"""),1014)</f>
        <v>1014</v>
      </c>
      <c r="C160" s="33">
        <f ca="1">IFERROR(__xludf.DUMMYFUNCTION("""COMPUTED_VALUE"""),690)</f>
        <v>690</v>
      </c>
      <c r="D160">
        <f ca="1">IFERROR(__xludf.DUMMYFUNCTION("""COMPUTED_VALUE"""),5)</f>
        <v>5</v>
      </c>
      <c r="E160">
        <f ca="1">IFERROR(__xludf.DUMMYFUNCTION("""COMPUTED_VALUE"""),240)</f>
        <v>240</v>
      </c>
      <c r="F160" t="str">
        <f ca="1">IFERROR(__xludf.DUMMYFUNCTION("filter(Formulas!$C:$C,Formulas!$A:$A=B160)"),"""formula"":null")</f>
        <v>"formula":null</v>
      </c>
      <c r="G160">
        <f ca="1">IFERROR(__xludf.DUMMYFUNCTION("""COMPUTED_VALUE"""),24)</f>
        <v>24</v>
      </c>
      <c r="H160" s="30" t="str">
        <f ca="1">IFERROR(__xludf.DUMMYFUNCTION("IF(D160,filter(Productos!AC:AC,Productos!A:A=B160),)"),"fabrica")</f>
        <v>fabrica</v>
      </c>
      <c r="I160" s="33" t="str">
        <f ca="1">IFERROR(__xludf.DUMMYFUNCTION("""COMPUTED_VALUE"""),"")</f>
        <v/>
      </c>
      <c r="K160" t="e">
        <f t="shared" ca="1" si="0"/>
        <v>#VALUE!</v>
      </c>
    </row>
    <row r="161" spans="1:11" ht="13" x14ac:dyDescent="0.15">
      <c r="A161" s="38">
        <v>3</v>
      </c>
      <c r="B161">
        <f ca="1">IFERROR(__xludf.DUMMYFUNCTION("""COMPUTED_VALUE"""),1015)</f>
        <v>1015</v>
      </c>
      <c r="C161" s="33">
        <f ca="1">IFERROR(__xludf.DUMMYFUNCTION("""COMPUTED_VALUE"""),350)</f>
        <v>350</v>
      </c>
      <c r="D161">
        <f ca="1">IFERROR(__xludf.DUMMYFUNCTION("""COMPUTED_VALUE"""),4)</f>
        <v>4</v>
      </c>
      <c r="E161">
        <f ca="1">IFERROR(__xludf.DUMMYFUNCTION("""COMPUTED_VALUE"""),400)</f>
        <v>400</v>
      </c>
      <c r="F161" t="str">
        <f ca="1">IFERROR(__xludf.DUMMYFUNCTION("filter(Formulas!$C:$C,Formulas!$A:$A=B161)"),"""formula"":null")</f>
        <v>"formula":null</v>
      </c>
      <c r="G161">
        <f ca="1">IFERROR(__xludf.DUMMYFUNCTION("""COMPUTED_VALUE"""),30)</f>
        <v>30</v>
      </c>
      <c r="H161" s="30" t="str">
        <f ca="1">IFERROR(__xludf.DUMMYFUNCTION("IF(D161,filter(Productos!AC:AC,Productos!A:A=B161),)"),"fabrica")</f>
        <v>fabrica</v>
      </c>
      <c r="I161" s="33" t="str">
        <f ca="1">IFERROR(__xludf.DUMMYFUNCTION("""COMPUTED_VALUE"""),"")</f>
        <v/>
      </c>
      <c r="K161" t="e">
        <f t="shared" ca="1" si="0"/>
        <v>#VALUE!</v>
      </c>
    </row>
    <row r="162" spans="1:11" ht="13" x14ac:dyDescent="0.15">
      <c r="A162" s="23">
        <v>3</v>
      </c>
      <c r="B162">
        <f ca="1">IFERROR(__xludf.DUMMYFUNCTION("""COMPUTED_VALUE"""),1016)</f>
        <v>1016</v>
      </c>
      <c r="C162" s="33">
        <f ca="1">IFERROR(__xludf.DUMMYFUNCTION("""COMPUTED_VALUE"""),2790)</f>
        <v>2790</v>
      </c>
      <c r="D162">
        <f ca="1">IFERROR(__xludf.DUMMYFUNCTION("""COMPUTED_VALUE"""),8)</f>
        <v>8</v>
      </c>
      <c r="E162">
        <f ca="1">IFERROR(__xludf.DUMMYFUNCTION("""COMPUTED_VALUE"""),600)</f>
        <v>600</v>
      </c>
      <c r="F162" t="str">
        <f ca="1">IFERROR(__xludf.DUMMYFUNCTION("filter(Formulas!$C:$C,Formulas!$A:$A=B162)"),"""formula"":null")</f>
        <v>"formula":null</v>
      </c>
      <c r="G162">
        <f ca="1">IFERROR(__xludf.DUMMYFUNCTION("""COMPUTED_VALUE"""),240)</f>
        <v>240</v>
      </c>
      <c r="H162" s="30" t="str">
        <f ca="1">IFERROR(__xludf.DUMMYFUNCTION("IF(D162,filter(Productos!AC:AC,Productos!A:A=B162),)"),"fabrica")</f>
        <v>fabrica</v>
      </c>
      <c r="I162" t="str">
        <f ca="1">IFERROR(__xludf.DUMMYFUNCTION("""COMPUTED_VALUE"""),"")</f>
        <v/>
      </c>
      <c r="K162" t="e">
        <f t="shared" ca="1" si="0"/>
        <v>#VALUE!</v>
      </c>
    </row>
    <row r="163" spans="1:11" ht="13" x14ac:dyDescent="0.15">
      <c r="A163" s="38">
        <v>3</v>
      </c>
      <c r="B163">
        <f ca="1">IFERROR(__xludf.DUMMYFUNCTION("""COMPUTED_VALUE"""),1101)</f>
        <v>1101</v>
      </c>
      <c r="C163" s="33">
        <f ca="1">IFERROR(__xludf.DUMMYFUNCTION("""COMPUTED_VALUE"""),500)</f>
        <v>500</v>
      </c>
      <c r="D163">
        <f ca="1">IFERROR(__xludf.DUMMYFUNCTION("""COMPUTED_VALUE"""),10)</f>
        <v>10</v>
      </c>
      <c r="E163">
        <f ca="1">IFERROR(__xludf.DUMMYFUNCTION("""COMPUTED_VALUE"""),40)</f>
        <v>40</v>
      </c>
      <c r="F163" t="str">
        <f ca="1">IFERROR(__xludf.DUMMYFUNCTION("filter(Formulas!$C:$C,Formulas!$A:$A=B163)"),"""formula"":[{""sku"":""1001"",""req"":8},{""sku"":""1003"",""req"":3},{""sku"":""1004"",""req"":2},{""sku"":""1002"",""req"":4}]")</f>
        <v>"formula":[{"sku":"1001","req":8},{"sku":"1003","req":3},{"sku":"1004","req":2},{"sku":"1002","req":4}]</v>
      </c>
      <c r="G163">
        <f ca="1">IFERROR(__xludf.DUMMYFUNCTION("""COMPUTED_VALUE"""),3)</f>
        <v>3</v>
      </c>
      <c r="H163" s="30" t="str">
        <f ca="1">IFERROR(__xludf.DUMMYFUNCTION("IF(D163,filter(Productos!AC:AC,Productos!A:A=B163),)"),"fabrica")</f>
        <v>fabrica</v>
      </c>
      <c r="I163" s="33" t="str">
        <f ca="1">IFERROR(__xludf.DUMMYFUNCTION("""COMPUTED_VALUE"""),"")</f>
        <v/>
      </c>
      <c r="K163" t="e">
        <f t="shared" ca="1" si="0"/>
        <v>#VALUE!</v>
      </c>
    </row>
    <row r="164" spans="1:11" ht="13" x14ac:dyDescent="0.15">
      <c r="A164" s="23">
        <v>3</v>
      </c>
      <c r="B164">
        <f ca="1">IFERROR(__xludf.DUMMYFUNCTION("""COMPUTED_VALUE"""),1105)</f>
        <v>1105</v>
      </c>
      <c r="C164" s="33">
        <f ca="1">IFERROR(__xludf.DUMMYFUNCTION("""COMPUTED_VALUE"""),10)</f>
        <v>10</v>
      </c>
      <c r="D164">
        <f ca="1">IFERROR(__xludf.DUMMYFUNCTION("""COMPUTED_VALUE"""),10)</f>
        <v>10</v>
      </c>
      <c r="E164">
        <f ca="1">IFERROR(__xludf.DUMMYFUNCTION("""COMPUTED_VALUE"""),10)</f>
        <v>10</v>
      </c>
      <c r="F164" t="str">
        <f ca="1">IFERROR(__xludf.DUMMYFUNCTION("filter(Formulas!$C:$C,Formulas!$A:$A=B164)"),"""formula"":[{""sku"":""1005"",""req"":1}]")</f>
        <v>"formula":[{"sku":"1005","req":1}]</v>
      </c>
      <c r="G164">
        <f ca="1">IFERROR(__xludf.DUMMYFUNCTION("""COMPUTED_VALUE"""),3)</f>
        <v>3</v>
      </c>
      <c r="H164" s="30" t="str">
        <f ca="1">IFERROR(__xludf.DUMMYFUNCTION("IF(D164,filter(Productos!AC:AC,Productos!A:A=B164),)"),"fabrica")</f>
        <v>fabrica</v>
      </c>
      <c r="I164" s="33" t="str">
        <f ca="1">IFERROR(__xludf.DUMMYFUNCTION("""COMPUTED_VALUE"""),"")</f>
        <v/>
      </c>
      <c r="K164" t="e">
        <f t="shared" ca="1" si="0"/>
        <v>#VALUE!</v>
      </c>
    </row>
    <row r="165" spans="1:11" ht="13" x14ac:dyDescent="0.15">
      <c r="A165" s="38">
        <v>3</v>
      </c>
      <c r="B165">
        <f ca="1">IFERROR(__xludf.DUMMYFUNCTION("""COMPUTED_VALUE"""),1106)</f>
        <v>1106</v>
      </c>
      <c r="C165" s="33">
        <f ca="1">IFERROR(__xludf.DUMMYFUNCTION("""COMPUTED_VALUE"""),700)</f>
        <v>700</v>
      </c>
      <c r="D165">
        <f ca="1">IFERROR(__xludf.DUMMYFUNCTION("""COMPUTED_VALUE"""),100)</f>
        <v>100</v>
      </c>
      <c r="E165">
        <f ca="1">IFERROR(__xludf.DUMMYFUNCTION("""COMPUTED_VALUE"""),30)</f>
        <v>30</v>
      </c>
      <c r="F165" t="str">
        <f ca="1">IFERROR(__xludf.DUMMYFUNCTION("filter(Formulas!$C:$C,Formulas!$A:$A=B165)"),"""formula"":[{""sku"":""1006"",""req"":1}]")</f>
        <v>"formula":[{"sku":"1006","req":1}]</v>
      </c>
      <c r="G165">
        <f ca="1">IFERROR(__xludf.DUMMYFUNCTION("""COMPUTED_VALUE"""),4)</f>
        <v>4</v>
      </c>
      <c r="H165" s="30" t="str">
        <f ca="1">IFERROR(__xludf.DUMMYFUNCTION("IF(D165,filter(Productos!AC:AC,Productos!A:A=B165),)"),"fabrica")</f>
        <v>fabrica</v>
      </c>
      <c r="I165" s="33" t="str">
        <f ca="1">IFERROR(__xludf.DUMMYFUNCTION("""COMPUTED_VALUE"""),"")</f>
        <v/>
      </c>
      <c r="K165" t="e">
        <f t="shared" ca="1" si="0"/>
        <v>#VALUE!</v>
      </c>
    </row>
    <row r="166" spans="1:11" ht="13" x14ac:dyDescent="0.15">
      <c r="A166" s="23">
        <v>3</v>
      </c>
      <c r="B166">
        <f ca="1">IFERROR(__xludf.DUMMYFUNCTION("""COMPUTED_VALUE"""),1107)</f>
        <v>1107</v>
      </c>
      <c r="C166" s="33">
        <f ca="1">IFERROR(__xludf.DUMMYFUNCTION("""COMPUTED_VALUE"""),10)</f>
        <v>10</v>
      </c>
      <c r="D166">
        <f ca="1">IFERROR(__xludf.DUMMYFUNCTION("""COMPUTED_VALUE"""),11)</f>
        <v>11</v>
      </c>
      <c r="E166">
        <f ca="1">IFERROR(__xludf.DUMMYFUNCTION("""COMPUTED_VALUE"""),20)</f>
        <v>20</v>
      </c>
      <c r="F166" t="str">
        <f ca="1">IFERROR(__xludf.DUMMYFUNCTION("filter(Formulas!$C:$C,Formulas!$A:$A=B166)"),"""formula"":[{""sku"":""1007"",""req"":1}]")</f>
        <v>"formula":[{"sku":"1007","req":1}]</v>
      </c>
      <c r="G166">
        <f ca="1">IFERROR(__xludf.DUMMYFUNCTION("""COMPUTED_VALUE"""),2)</f>
        <v>2</v>
      </c>
      <c r="H166" s="30" t="str">
        <f ca="1">IFERROR(__xludf.DUMMYFUNCTION("IF(D166,filter(Productos!AC:AC,Productos!A:A=B166),)"),"fabrica")</f>
        <v>fabrica</v>
      </c>
      <c r="I166" s="33" t="str">
        <f ca="1">IFERROR(__xludf.DUMMYFUNCTION("""COMPUTED_VALUE"""),"")</f>
        <v/>
      </c>
      <c r="K166" t="e">
        <f t="shared" ca="1" si="0"/>
        <v>#VALUE!</v>
      </c>
    </row>
    <row r="167" spans="1:11" ht="13" x14ac:dyDescent="0.15">
      <c r="A167" s="38">
        <v>3</v>
      </c>
      <c r="B167">
        <f ca="1">IFERROR(__xludf.DUMMYFUNCTION("""COMPUTED_VALUE"""),1108)</f>
        <v>1108</v>
      </c>
      <c r="C167" s="33">
        <f ca="1">IFERROR(__xludf.DUMMYFUNCTION("""COMPUTED_VALUE"""),10)</f>
        <v>10</v>
      </c>
      <c r="D167">
        <f ca="1">IFERROR(__xludf.DUMMYFUNCTION("""COMPUTED_VALUE"""),6)</f>
        <v>6</v>
      </c>
      <c r="E167">
        <f ca="1">IFERROR(__xludf.DUMMYFUNCTION("""COMPUTED_VALUE"""),20)</f>
        <v>20</v>
      </c>
      <c r="F167" t="str">
        <f ca="1">IFERROR(__xludf.DUMMYFUNCTION("filter(Formulas!$C:$C,Formulas!$A:$A=B167)"),"""formula"":[{""sku"":""1008"",""req"":1}]")</f>
        <v>"formula":[{"sku":"1008","req":1}]</v>
      </c>
      <c r="G167">
        <f ca="1">IFERROR(__xludf.DUMMYFUNCTION("""COMPUTED_VALUE"""),4)</f>
        <v>4</v>
      </c>
      <c r="H167" s="30" t="str">
        <f ca="1">IFERROR(__xludf.DUMMYFUNCTION("IF(D167,filter(Productos!AC:AC,Productos!A:A=B167),)"),"fabrica")</f>
        <v>fabrica</v>
      </c>
      <c r="I167" s="33" t="str">
        <f ca="1">IFERROR(__xludf.DUMMYFUNCTION("""COMPUTED_VALUE"""),"")</f>
        <v/>
      </c>
      <c r="K167" t="e">
        <f t="shared" ca="1" si="0"/>
        <v>#VALUE!</v>
      </c>
    </row>
    <row r="168" spans="1:11" ht="13" x14ac:dyDescent="0.15">
      <c r="A168" s="23">
        <v>3</v>
      </c>
      <c r="B168">
        <f ca="1">IFERROR(__xludf.DUMMYFUNCTION("""COMPUTED_VALUE"""),1109)</f>
        <v>1109</v>
      </c>
      <c r="C168" s="33">
        <f ca="1">IFERROR(__xludf.DUMMYFUNCTION("""COMPUTED_VALUE"""),10)</f>
        <v>10</v>
      </c>
      <c r="D168">
        <f ca="1">IFERROR(__xludf.DUMMYFUNCTION("""COMPUTED_VALUE"""),12)</f>
        <v>12</v>
      </c>
      <c r="E168">
        <f ca="1">IFERROR(__xludf.DUMMYFUNCTION("""COMPUTED_VALUE"""),30)</f>
        <v>30</v>
      </c>
      <c r="F168" t="str">
        <f ca="1">IFERROR(__xludf.DUMMYFUNCTION("filter(Formulas!$C:$C,Formulas!$A:$A=B168)"),"""formula"":[{""sku"":""1009"",""req"":1}]")</f>
        <v>"formula":[{"sku":"1009","req":1}]</v>
      </c>
      <c r="G168">
        <f ca="1">IFERROR(__xludf.DUMMYFUNCTION("""COMPUTED_VALUE"""),1.5)</f>
        <v>1.5</v>
      </c>
      <c r="H168" s="30" t="str">
        <f ca="1">IFERROR(__xludf.DUMMYFUNCTION("IF(D168,filter(Productos!AC:AC,Productos!A:A=B168),)"),"fabrica")</f>
        <v>fabrica</v>
      </c>
      <c r="I168" s="33" t="str">
        <f ca="1">IFERROR(__xludf.DUMMYFUNCTION("""COMPUTED_VALUE"""),"")</f>
        <v/>
      </c>
      <c r="K168" t="e">
        <f t="shared" ca="1" si="0"/>
        <v>#VALUE!</v>
      </c>
    </row>
    <row r="169" spans="1:11" ht="13" x14ac:dyDescent="0.15">
      <c r="A169" s="38">
        <v>3</v>
      </c>
      <c r="B169">
        <f ca="1">IFERROR(__xludf.DUMMYFUNCTION("""COMPUTED_VALUE"""),1110)</f>
        <v>1110</v>
      </c>
      <c r="C169" s="33">
        <f ca="1">IFERROR(__xludf.DUMMYFUNCTION("""COMPUTED_VALUE"""),10)</f>
        <v>10</v>
      </c>
      <c r="D169">
        <f ca="1">IFERROR(__xludf.DUMMYFUNCTION("""COMPUTED_VALUE"""),6)</f>
        <v>6</v>
      </c>
      <c r="E169">
        <f ca="1">IFERROR(__xludf.DUMMYFUNCTION("""COMPUTED_VALUE"""),10)</f>
        <v>10</v>
      </c>
      <c r="F169" t="str">
        <f ca="1">IFERROR(__xludf.DUMMYFUNCTION("filter(Formulas!$C:$C,Formulas!$A:$A=B169)"),"""formula"":[{""sku"":""1010"",""req"":1}]")</f>
        <v>"formula":[{"sku":"1010","req":1}]</v>
      </c>
      <c r="G169">
        <f ca="1">IFERROR(__xludf.DUMMYFUNCTION("""COMPUTED_VALUE"""),2)</f>
        <v>2</v>
      </c>
      <c r="H169" s="30" t="str">
        <f ca="1">IFERROR(__xludf.DUMMYFUNCTION("IF(D169,filter(Productos!AC:AC,Productos!A:A=B169),)"),"fabrica")</f>
        <v>fabrica</v>
      </c>
      <c r="I169" s="33" t="str">
        <f ca="1">IFERROR(__xludf.DUMMYFUNCTION("""COMPUTED_VALUE"""),"")</f>
        <v/>
      </c>
      <c r="K169" t="e">
        <f t="shared" ca="1" si="0"/>
        <v>#VALUE!</v>
      </c>
    </row>
    <row r="170" spans="1:11" ht="13" x14ac:dyDescent="0.15">
      <c r="A170" s="23">
        <v>3</v>
      </c>
      <c r="B170">
        <f ca="1">IFERROR(__xludf.DUMMYFUNCTION("""COMPUTED_VALUE"""),1111)</f>
        <v>1111</v>
      </c>
      <c r="C170" s="33">
        <f ca="1">IFERROR(__xludf.DUMMYFUNCTION("""COMPUTED_VALUE"""),120)</f>
        <v>120</v>
      </c>
      <c r="D170">
        <f ca="1">IFERROR(__xludf.DUMMYFUNCTION("""COMPUTED_VALUE"""),2)</f>
        <v>2</v>
      </c>
      <c r="E170">
        <f ca="1">IFERROR(__xludf.DUMMYFUNCTION("""COMPUTED_VALUE"""),30)</f>
        <v>30</v>
      </c>
      <c r="F170" t="str">
        <f ca="1">IFERROR(__xludf.DUMMYFUNCTION("filter(Formulas!$C:$C,Formulas!$A:$A=B170)"),"""formula"":[{""sku"":""1011"",""req"":2}]")</f>
        <v>"formula":[{"sku":"1011","req":2}]</v>
      </c>
      <c r="G170">
        <f ca="1">IFERROR(__xludf.DUMMYFUNCTION("""COMPUTED_VALUE"""),12)</f>
        <v>12</v>
      </c>
      <c r="H170" s="30" t="str">
        <f ca="1">IFERROR(__xludf.DUMMYFUNCTION("IF(D170,filter(Productos!AC:AC,Productos!A:A=B170),)"),"fabrica")</f>
        <v>fabrica</v>
      </c>
      <c r="I170" s="33" t="str">
        <f ca="1">IFERROR(__xludf.DUMMYFUNCTION("""COMPUTED_VALUE"""),"")</f>
        <v/>
      </c>
      <c r="K170" t="e">
        <f t="shared" ca="1" si="0"/>
        <v>#VALUE!</v>
      </c>
    </row>
    <row r="171" spans="1:11" ht="13" x14ac:dyDescent="0.15">
      <c r="A171" s="38">
        <v>3</v>
      </c>
      <c r="B171">
        <f ca="1">IFERROR(__xludf.DUMMYFUNCTION("""COMPUTED_VALUE"""),1112)</f>
        <v>1112</v>
      </c>
      <c r="C171" s="33">
        <f ca="1">IFERROR(__xludf.DUMMYFUNCTION("""COMPUTED_VALUE"""),10)</f>
        <v>10</v>
      </c>
      <c r="D171">
        <f ca="1">IFERROR(__xludf.DUMMYFUNCTION("""COMPUTED_VALUE"""),20)</f>
        <v>20</v>
      </c>
      <c r="E171">
        <f ca="1">IFERROR(__xludf.DUMMYFUNCTION("""COMPUTED_VALUE"""),10)</f>
        <v>10</v>
      </c>
      <c r="F171" t="str">
        <f ca="1">IFERROR(__xludf.DUMMYFUNCTION("filter(Formulas!$C:$C,Formulas!$A:$A=B171)"),"""formula"":[{""sku"":""1012"",""req"":1}]")</f>
        <v>"formula":[{"sku":"1012","req":1}]</v>
      </c>
      <c r="G171">
        <f ca="1">IFERROR(__xludf.DUMMYFUNCTION("""COMPUTED_VALUE"""),24)</f>
        <v>24</v>
      </c>
      <c r="H171" s="30" t="str">
        <f ca="1">IFERROR(__xludf.DUMMYFUNCTION("IF(D171,filter(Productos!AC:AC,Productos!A:A=B171),)"),"fabrica")</f>
        <v>fabrica</v>
      </c>
      <c r="I171" s="33" t="str">
        <f ca="1">IFERROR(__xludf.DUMMYFUNCTION("""COMPUTED_VALUE"""),"")</f>
        <v/>
      </c>
      <c r="K171" t="e">
        <f t="shared" ca="1" si="0"/>
        <v>#VALUE!</v>
      </c>
    </row>
    <row r="172" spans="1:11" ht="13" x14ac:dyDescent="0.15">
      <c r="A172" s="23">
        <v>3</v>
      </c>
      <c r="B172">
        <f ca="1">IFERROR(__xludf.DUMMYFUNCTION("""COMPUTED_VALUE"""),1114)</f>
        <v>1114</v>
      </c>
      <c r="C172" s="33">
        <f ca="1">IFERROR(__xludf.DUMMYFUNCTION("""COMPUTED_VALUE"""),10)</f>
        <v>10</v>
      </c>
      <c r="D172">
        <f ca="1">IFERROR(__xludf.DUMMYFUNCTION("""COMPUTED_VALUE"""),4)</f>
        <v>4</v>
      </c>
      <c r="E172">
        <f ca="1">IFERROR(__xludf.DUMMYFUNCTION("""COMPUTED_VALUE"""),10)</f>
        <v>10</v>
      </c>
      <c r="F172" t="str">
        <f ca="1">IFERROR(__xludf.DUMMYFUNCTION("filter(Formulas!$C:$C,Formulas!$A:$A=B172)"),"""formula"":[{""sku"":""1014"",""req"":1}]")</f>
        <v>"formula":[{"sku":"1014","req":1}]</v>
      </c>
      <c r="G172">
        <f ca="1">IFERROR(__xludf.DUMMYFUNCTION("""COMPUTED_VALUE"""),2)</f>
        <v>2</v>
      </c>
      <c r="H172" s="30" t="str">
        <f ca="1">IFERROR(__xludf.DUMMYFUNCTION("IF(D172,filter(Productos!AC:AC,Productos!A:A=B172),)"),"fabrica")</f>
        <v>fabrica</v>
      </c>
      <c r="I172" s="33" t="str">
        <f ca="1">IFERROR(__xludf.DUMMYFUNCTION("""COMPUTED_VALUE"""),"")</f>
        <v/>
      </c>
      <c r="K172" t="e">
        <f t="shared" ca="1" si="0"/>
        <v>#VALUE!</v>
      </c>
    </row>
    <row r="173" spans="1:11" ht="13" x14ac:dyDescent="0.15">
      <c r="A173" s="38">
        <v>3</v>
      </c>
      <c r="B173">
        <f ca="1">IFERROR(__xludf.DUMMYFUNCTION("""COMPUTED_VALUE"""),1115)</f>
        <v>1115</v>
      </c>
      <c r="C173" s="33">
        <f ca="1">IFERROR(__xludf.DUMMYFUNCTION("""COMPUTED_VALUE"""),10)</f>
        <v>10</v>
      </c>
      <c r="D173">
        <f ca="1">IFERROR(__xludf.DUMMYFUNCTION("""COMPUTED_VALUE"""),8)</f>
        <v>8</v>
      </c>
      <c r="E173">
        <f ca="1">IFERROR(__xludf.DUMMYFUNCTION("""COMPUTED_VALUE"""),10)</f>
        <v>10</v>
      </c>
      <c r="F173" t="str">
        <f ca="1">IFERROR(__xludf.DUMMYFUNCTION("filter(Formulas!$C:$C,Formulas!$A:$A=B173)"),"""formula"":[{""sku"":""1015"",""req"":2}]")</f>
        <v>"formula":[{"sku":"1015","req":2}]</v>
      </c>
      <c r="G173">
        <f ca="1">IFERROR(__xludf.DUMMYFUNCTION("""COMPUTED_VALUE"""),3)</f>
        <v>3</v>
      </c>
      <c r="H173" s="30" t="str">
        <f ca="1">IFERROR(__xludf.DUMMYFUNCTION("IF(D173,filter(Productos!AC:AC,Productos!A:A=B173),)"),"fabrica")</f>
        <v>fabrica</v>
      </c>
      <c r="I173" s="33" t="str">
        <f ca="1">IFERROR(__xludf.DUMMYFUNCTION("""COMPUTED_VALUE"""),"")</f>
        <v/>
      </c>
      <c r="K173" t="e">
        <f t="shared" ca="1" si="0"/>
        <v>#VALUE!</v>
      </c>
    </row>
    <row r="174" spans="1:11" ht="13" x14ac:dyDescent="0.15">
      <c r="A174" s="23">
        <v>3</v>
      </c>
      <c r="B174">
        <f ca="1">IFERROR(__xludf.DUMMYFUNCTION("""COMPUTED_VALUE"""),1116)</f>
        <v>1116</v>
      </c>
      <c r="C174" s="33">
        <f ca="1">IFERROR(__xludf.DUMMYFUNCTION("""COMPUTED_VALUE"""),10)</f>
        <v>10</v>
      </c>
      <c r="D174">
        <f ca="1">IFERROR(__xludf.DUMMYFUNCTION("""COMPUTED_VALUE"""),10)</f>
        <v>10</v>
      </c>
      <c r="E174">
        <f ca="1">IFERROR(__xludf.DUMMYFUNCTION("""COMPUTED_VALUE"""),40)</f>
        <v>40</v>
      </c>
      <c r="F174" t="str">
        <f ca="1">IFERROR(__xludf.DUMMYFUNCTION("filter(Formulas!$C:$C,Formulas!$A:$A=B174)"),"""formula"":[{""sku"":""1016"",""req"":11}]")</f>
        <v>"formula":[{"sku":"1016","req":11}]</v>
      </c>
      <c r="G174">
        <f ca="1">IFERROR(__xludf.DUMMYFUNCTION("""COMPUTED_VALUE"""),24)</f>
        <v>24</v>
      </c>
      <c r="H174" s="30" t="str">
        <f ca="1">IFERROR(__xludf.DUMMYFUNCTION("IF(D174,filter(Productos!AC:AC,Productos!A:A=B174),)"),"fabrica")</f>
        <v>fabrica</v>
      </c>
      <c r="I174" t="str">
        <f ca="1">IFERROR(__xludf.DUMMYFUNCTION("""COMPUTED_VALUE"""),"")</f>
        <v/>
      </c>
      <c r="K174" t="e">
        <f t="shared" ca="1" si="0"/>
        <v>#VALUE!</v>
      </c>
    </row>
    <row r="175" spans="1:11" ht="13" x14ac:dyDescent="0.15">
      <c r="A175" s="38">
        <v>3</v>
      </c>
      <c r="B175">
        <f ca="1">IFERROR(__xludf.DUMMYFUNCTION("""COMPUTED_VALUE"""),1201)</f>
        <v>1201</v>
      </c>
      <c r="C175" s="33">
        <f ca="1">IFERROR(__xludf.DUMMYFUNCTION("""COMPUTED_VALUE"""),10)</f>
        <v>10</v>
      </c>
      <c r="D175">
        <f ca="1">IFERROR(__xludf.DUMMYFUNCTION("""COMPUTED_VALUE"""),10)</f>
        <v>10</v>
      </c>
      <c r="E175">
        <f ca="1">IFERROR(__xludf.DUMMYFUNCTION("""COMPUTED_VALUE"""),10)</f>
        <v>10</v>
      </c>
      <c r="F175" t="str">
        <f ca="1">IFERROR(__xludf.DUMMYFUNCTION("filter(Formulas!$C:$C,Formulas!$A:$A=B175)"),"""formula"":[{""sku"":""1101"",""req"":1}]")</f>
        <v>"formula":[{"sku":"1101","req":1}]</v>
      </c>
      <c r="G175">
        <f ca="1">IFERROR(__xludf.DUMMYFUNCTION("""COMPUTED_VALUE"""),2)</f>
        <v>2</v>
      </c>
      <c r="H175" s="30" t="str">
        <f ca="1">IFERROR(__xludf.DUMMYFUNCTION("IF(D175,filter(Productos!AC:AC,Productos!A:A=B175),)"),"fabrica")</f>
        <v>fabrica</v>
      </c>
      <c r="I175" s="33" t="str">
        <f ca="1">IFERROR(__xludf.DUMMYFUNCTION("""COMPUTED_VALUE"""),"")</f>
        <v/>
      </c>
      <c r="K175" t="e">
        <f t="shared" ca="1" si="0"/>
        <v>#VALUE!</v>
      </c>
    </row>
    <row r="176" spans="1:11" ht="13" x14ac:dyDescent="0.15">
      <c r="A176" s="23">
        <v>3</v>
      </c>
      <c r="B176">
        <f ca="1">IFERROR(__xludf.DUMMYFUNCTION("""COMPUTED_VALUE"""),1207)</f>
        <v>1207</v>
      </c>
      <c r="C176" s="33">
        <f ca="1">IFERROR(__xludf.DUMMYFUNCTION("""COMPUTED_VALUE"""),30)</f>
        <v>30</v>
      </c>
      <c r="D176">
        <f ca="1">IFERROR(__xludf.DUMMYFUNCTION("""COMPUTED_VALUE"""),12)</f>
        <v>12</v>
      </c>
      <c r="E176">
        <f ca="1">IFERROR(__xludf.DUMMYFUNCTION("""COMPUTED_VALUE"""),20)</f>
        <v>20</v>
      </c>
      <c r="F176" t="str">
        <f ca="1">IFERROR(__xludf.DUMMYFUNCTION("filter(Formulas!$C:$C,Formulas!$A:$A=B176)"),"""formula"":[{""sku"":""1007"",""req"":1}]")</f>
        <v>"formula":[{"sku":"1007","req":1}]</v>
      </c>
      <c r="G176">
        <f ca="1">IFERROR(__xludf.DUMMYFUNCTION("""COMPUTED_VALUE"""),2)</f>
        <v>2</v>
      </c>
      <c r="H176" s="30" t="str">
        <f ca="1">IFERROR(__xludf.DUMMYFUNCTION("IF(D176,filter(Productos!AC:AC,Productos!A:A=B176),)"),"fabrica")</f>
        <v>fabrica</v>
      </c>
      <c r="I176" s="33" t="str">
        <f ca="1">IFERROR(__xludf.DUMMYFUNCTION("""COMPUTED_VALUE"""),"")</f>
        <v/>
      </c>
      <c r="K176" t="e">
        <f t="shared" ca="1" si="0"/>
        <v>#VALUE!</v>
      </c>
    </row>
    <row r="177" spans="1:11" ht="13" x14ac:dyDescent="0.15">
      <c r="A177" s="38">
        <v>3</v>
      </c>
      <c r="B177">
        <f ca="1">IFERROR(__xludf.DUMMYFUNCTION("""COMPUTED_VALUE"""),1209)</f>
        <v>1209</v>
      </c>
      <c r="C177" s="33">
        <f ca="1">IFERROR(__xludf.DUMMYFUNCTION("""COMPUTED_VALUE"""),30)</f>
        <v>30</v>
      </c>
      <c r="D177">
        <f ca="1">IFERROR(__xludf.DUMMYFUNCTION("""COMPUTED_VALUE"""),14)</f>
        <v>14</v>
      </c>
      <c r="E177">
        <f ca="1">IFERROR(__xludf.DUMMYFUNCTION("""COMPUTED_VALUE"""),30)</f>
        <v>30</v>
      </c>
      <c r="F177" t="str">
        <f ca="1">IFERROR(__xludf.DUMMYFUNCTION("filter(Formulas!$C:$C,Formulas!$A:$A=B177)"),"""formula"":[{""sku"":""1009"",""req"":1}]")</f>
        <v>"formula":[{"sku":"1009","req":1}]</v>
      </c>
      <c r="G177">
        <f ca="1">IFERROR(__xludf.DUMMYFUNCTION("""COMPUTED_VALUE"""),1.5)</f>
        <v>1.5</v>
      </c>
      <c r="H177" s="30" t="str">
        <f ca="1">IFERROR(__xludf.DUMMYFUNCTION("IF(D177,filter(Productos!AC:AC,Productos!A:A=B177),)"),"fabrica")</f>
        <v>fabrica</v>
      </c>
      <c r="I177" s="33" t="str">
        <f ca="1">IFERROR(__xludf.DUMMYFUNCTION("""COMPUTED_VALUE"""),"")</f>
        <v/>
      </c>
      <c r="K177" t="e">
        <f t="shared" ca="1" si="0"/>
        <v>#VALUE!</v>
      </c>
    </row>
    <row r="178" spans="1:11" ht="13" x14ac:dyDescent="0.15">
      <c r="A178" s="23">
        <v>3</v>
      </c>
      <c r="B178">
        <f ca="1">IFERROR(__xludf.DUMMYFUNCTION("""COMPUTED_VALUE"""),1210)</f>
        <v>1210</v>
      </c>
      <c r="C178" s="33">
        <f ca="1">IFERROR(__xludf.DUMMYFUNCTION("""COMPUTED_VALUE"""),10)</f>
        <v>10</v>
      </c>
      <c r="D178">
        <f ca="1">IFERROR(__xludf.DUMMYFUNCTION("""COMPUTED_VALUE"""),9)</f>
        <v>9</v>
      </c>
      <c r="E178">
        <f ca="1">IFERROR(__xludf.DUMMYFUNCTION("""COMPUTED_VALUE"""),10)</f>
        <v>10</v>
      </c>
      <c r="F178" t="str">
        <f ca="1">IFERROR(__xludf.DUMMYFUNCTION("filter(Formulas!$C:$C,Formulas!$A:$A=B178)"),"""formula"":[{""sku"":""1010"",""req"":1}]")</f>
        <v>"formula":[{"sku":"1010","req":1}]</v>
      </c>
      <c r="G178">
        <f ca="1">IFERROR(__xludf.DUMMYFUNCTION("""COMPUTED_VALUE"""),2.3)</f>
        <v>2.2999999999999998</v>
      </c>
      <c r="H178" s="30" t="str">
        <f ca="1">IFERROR(__xludf.DUMMYFUNCTION("IF(D178,filter(Productos!AC:AC,Productos!A:A=B178),)"),"fabrica")</f>
        <v>fabrica</v>
      </c>
      <c r="I178" s="33" t="str">
        <f ca="1">IFERROR(__xludf.DUMMYFUNCTION("""COMPUTED_VALUE"""),"")</f>
        <v/>
      </c>
      <c r="K178" t="e">
        <f t="shared" ca="1" si="0"/>
        <v>#VALUE!</v>
      </c>
    </row>
    <row r="179" spans="1:11" ht="13" x14ac:dyDescent="0.15">
      <c r="A179" s="38">
        <v>3</v>
      </c>
      <c r="B179">
        <f ca="1">IFERROR(__xludf.DUMMYFUNCTION("""COMPUTED_VALUE"""),1211)</f>
        <v>1211</v>
      </c>
      <c r="C179" s="33">
        <f ca="1">IFERROR(__xludf.DUMMYFUNCTION("""COMPUTED_VALUE"""),10)</f>
        <v>10</v>
      </c>
      <c r="D179">
        <f ca="1">IFERROR(__xludf.DUMMYFUNCTION("""COMPUTED_VALUE"""),10)</f>
        <v>10</v>
      </c>
      <c r="E179">
        <f ca="1">IFERROR(__xludf.DUMMYFUNCTION("""COMPUTED_VALUE"""),10)</f>
        <v>10</v>
      </c>
      <c r="F179" t="str">
        <f ca="1">IFERROR(__xludf.DUMMYFUNCTION("filter(Formulas!$C:$C,Formulas!$A:$A=B179)"),"""formula"":[{""sku"":""1111"",""req"":1}]")</f>
        <v>"formula":[{"sku":"1111","req":1}]</v>
      </c>
      <c r="G179">
        <f ca="1">IFERROR(__xludf.DUMMYFUNCTION("""COMPUTED_VALUE"""),12)</f>
        <v>12</v>
      </c>
      <c r="H179" s="30" t="str">
        <f ca="1">IFERROR(__xludf.DUMMYFUNCTION("IF(D179,filter(Productos!AC:AC,Productos!A:A=B179),)"),"fabrica")</f>
        <v>fabrica</v>
      </c>
      <c r="I179" s="33" t="str">
        <f ca="1">IFERROR(__xludf.DUMMYFUNCTION("""COMPUTED_VALUE"""),"")</f>
        <v/>
      </c>
      <c r="K179" t="e">
        <f t="shared" ca="1" si="0"/>
        <v>#VALUE!</v>
      </c>
    </row>
    <row r="180" spans="1:11" ht="13" x14ac:dyDescent="0.15">
      <c r="A180" s="23">
        <v>3</v>
      </c>
      <c r="B180">
        <f ca="1">IFERROR(__xludf.DUMMYFUNCTION("""COMPUTED_VALUE"""),1215)</f>
        <v>1215</v>
      </c>
      <c r="C180" s="33">
        <f ca="1">IFERROR(__xludf.DUMMYFUNCTION("""COMPUTED_VALUE"""),0)</f>
        <v>0</v>
      </c>
      <c r="D180">
        <f ca="1">IFERROR(__xludf.DUMMYFUNCTION("""COMPUTED_VALUE"""),8)</f>
        <v>8</v>
      </c>
      <c r="E180">
        <f ca="1">IFERROR(__xludf.DUMMYFUNCTION("""COMPUTED_VALUE"""),10)</f>
        <v>10</v>
      </c>
      <c r="F180" t="str">
        <f ca="1">IFERROR(__xludf.DUMMYFUNCTION("filter(Formulas!$C:$C,Formulas!$A:$A=B180)"),"""formula"":[{""sku"":""1015"",""req"":4}]")</f>
        <v>"formula":[{"sku":"1015","req":4}]</v>
      </c>
      <c r="G180">
        <f ca="1">IFERROR(__xludf.DUMMYFUNCTION("""COMPUTED_VALUE"""),3)</f>
        <v>3</v>
      </c>
      <c r="H180" s="30" t="str">
        <f ca="1">IFERROR(__xludf.DUMMYFUNCTION("IF(D180,filter(Productos!AC:AC,Productos!A:A=B180),)"),"fabrica")</f>
        <v>fabrica</v>
      </c>
      <c r="I180" s="33" t="str">
        <f ca="1">IFERROR(__xludf.DUMMYFUNCTION("""COMPUTED_VALUE"""),"")</f>
        <v/>
      </c>
      <c r="K180" t="e">
        <f t="shared" ca="1" si="0"/>
        <v>#VALUE!</v>
      </c>
    </row>
    <row r="181" spans="1:11" ht="13" x14ac:dyDescent="0.15">
      <c r="A181" s="38">
        <v>3</v>
      </c>
      <c r="B181">
        <f ca="1">IFERROR(__xludf.DUMMYFUNCTION("""COMPUTED_VALUE"""),1216)</f>
        <v>1216</v>
      </c>
      <c r="C181" s="33">
        <f ca="1">IFERROR(__xludf.DUMMYFUNCTION("""COMPUTED_VALUE"""),10)</f>
        <v>10</v>
      </c>
      <c r="D181">
        <f ca="1">IFERROR(__xludf.DUMMYFUNCTION("""COMPUTED_VALUE"""),10)</f>
        <v>10</v>
      </c>
      <c r="E181">
        <f ca="1">IFERROR(__xludf.DUMMYFUNCTION("""COMPUTED_VALUE"""),30)</f>
        <v>30</v>
      </c>
      <c r="F181" t="str">
        <f ca="1">IFERROR(__xludf.DUMMYFUNCTION("filter(Formulas!$C:$C,Formulas!$A:$A=B181)"),"""formula"":[{""sku"":""1016"",""req"":2}]")</f>
        <v>"formula":[{"sku":"1016","req":2}]</v>
      </c>
      <c r="G181">
        <f ca="1">IFERROR(__xludf.DUMMYFUNCTION("""COMPUTED_VALUE"""),24)</f>
        <v>24</v>
      </c>
      <c r="H181" s="30" t="str">
        <f ca="1">IFERROR(__xludf.DUMMYFUNCTION("IF(D181,filter(Productos!AC:AC,Productos!A:A=B181),)"),"fabrica")</f>
        <v>fabrica</v>
      </c>
      <c r="I181" t="str">
        <f ca="1">IFERROR(__xludf.DUMMYFUNCTION("""COMPUTED_VALUE"""),"")</f>
        <v/>
      </c>
      <c r="K181" t="e">
        <f t="shared" ca="1" si="0"/>
        <v>#VALUE!</v>
      </c>
    </row>
    <row r="182" spans="1:11" ht="13" x14ac:dyDescent="0.15">
      <c r="A182" s="23">
        <v>3</v>
      </c>
      <c r="B182">
        <f ca="1">IFERROR(__xludf.DUMMYFUNCTION("""COMPUTED_VALUE"""),1301)</f>
        <v>1301</v>
      </c>
      <c r="C182" s="33">
        <f ca="1">IFERROR(__xludf.DUMMYFUNCTION("""COMPUTED_VALUE"""),10)</f>
        <v>10</v>
      </c>
      <c r="D182">
        <f ca="1">IFERROR(__xludf.DUMMYFUNCTION("""COMPUTED_VALUE"""),5)</f>
        <v>5</v>
      </c>
      <c r="E182">
        <f ca="1">IFERROR(__xludf.DUMMYFUNCTION("""COMPUTED_VALUE"""),10)</f>
        <v>10</v>
      </c>
      <c r="F182" t="str">
        <f ca="1">IFERROR(__xludf.DUMMYFUNCTION("filter(Formulas!$C:$C,Formulas!$A:$A=B182)"),"""formula"":[{""sku"":""1101"",""req"":1}]")</f>
        <v>"formula":[{"sku":"1101","req":1}]</v>
      </c>
      <c r="G182">
        <f ca="1">IFERROR(__xludf.DUMMYFUNCTION("""COMPUTED_VALUE"""),2)</f>
        <v>2</v>
      </c>
      <c r="H182" s="30" t="str">
        <f ca="1">IFERROR(__xludf.DUMMYFUNCTION("IF(D182,filter(Productos!AC:AC,Productos!A:A=B182),)"),"fabrica")</f>
        <v>fabrica</v>
      </c>
      <c r="I182" s="33" t="str">
        <f ca="1">IFERROR(__xludf.DUMMYFUNCTION("""COMPUTED_VALUE"""),"")</f>
        <v/>
      </c>
      <c r="K182" t="e">
        <f t="shared" ca="1" si="0"/>
        <v>#VALUE!</v>
      </c>
    </row>
    <row r="183" spans="1:11" ht="13" x14ac:dyDescent="0.15">
      <c r="A183" s="38">
        <v>3</v>
      </c>
      <c r="B183">
        <f ca="1">IFERROR(__xludf.DUMMYFUNCTION("""COMPUTED_VALUE"""),1307)</f>
        <v>1307</v>
      </c>
      <c r="C183" s="33">
        <f ca="1">IFERROR(__xludf.DUMMYFUNCTION("""COMPUTED_VALUE"""),50)</f>
        <v>50</v>
      </c>
      <c r="D183">
        <f ca="1">IFERROR(__xludf.DUMMYFUNCTION("""COMPUTED_VALUE"""),11)</f>
        <v>11</v>
      </c>
      <c r="E183">
        <f ca="1">IFERROR(__xludf.DUMMYFUNCTION("""COMPUTED_VALUE"""),30)</f>
        <v>30</v>
      </c>
      <c r="F183" t="str">
        <f ca="1">IFERROR(__xludf.DUMMYFUNCTION("filter(Formulas!$C:$C,Formulas!$A:$A=B183)"),"""formula"":[{""sku"":""1007"",""req"":1}]")</f>
        <v>"formula":[{"sku":"1007","req":1}]</v>
      </c>
      <c r="G183">
        <f ca="1">IFERROR(__xludf.DUMMYFUNCTION("""COMPUTED_VALUE"""),1.2)</f>
        <v>1.2</v>
      </c>
      <c r="H183" s="30" t="str">
        <f ca="1">IFERROR(__xludf.DUMMYFUNCTION("IF(D183,filter(Productos!AC:AC,Productos!A:A=B183),)"),"fabrica")</f>
        <v>fabrica</v>
      </c>
      <c r="I183" s="33" t="str">
        <f ca="1">IFERROR(__xludf.DUMMYFUNCTION("""COMPUTED_VALUE"""),"")</f>
        <v/>
      </c>
      <c r="K183" t="e">
        <f t="shared" ca="1" si="0"/>
        <v>#VALUE!</v>
      </c>
    </row>
    <row r="184" spans="1:11" ht="13" x14ac:dyDescent="0.15">
      <c r="A184" s="23">
        <v>3</v>
      </c>
      <c r="B184">
        <f ca="1">IFERROR(__xludf.DUMMYFUNCTION("""COMPUTED_VALUE"""),1309)</f>
        <v>1309</v>
      </c>
      <c r="C184" s="33">
        <f ca="1">IFERROR(__xludf.DUMMYFUNCTION("""COMPUTED_VALUE"""),50)</f>
        <v>50</v>
      </c>
      <c r="D184">
        <f ca="1">IFERROR(__xludf.DUMMYFUNCTION("""COMPUTED_VALUE"""),11)</f>
        <v>11</v>
      </c>
      <c r="E184">
        <f ca="1">IFERROR(__xludf.DUMMYFUNCTION("""COMPUTED_VALUE"""),50)</f>
        <v>50</v>
      </c>
      <c r="F184" t="str">
        <f ca="1">IFERROR(__xludf.DUMMYFUNCTION("filter(Formulas!$C:$C,Formulas!$A:$A=B184)"),"""formula"":[{""sku"":""1009"",""req"":1}]")</f>
        <v>"formula":[{"sku":"1009","req":1}]</v>
      </c>
      <c r="G184">
        <f ca="1">IFERROR(__xludf.DUMMYFUNCTION("""COMPUTED_VALUE"""),1.2)</f>
        <v>1.2</v>
      </c>
      <c r="H184" s="30" t="str">
        <f ca="1">IFERROR(__xludf.DUMMYFUNCTION("IF(D184,filter(Productos!AC:AC,Productos!A:A=B184),)"),"fabrica")</f>
        <v>fabrica</v>
      </c>
      <c r="I184" s="33" t="str">
        <f ca="1">IFERROR(__xludf.DUMMYFUNCTION("""COMPUTED_VALUE"""),"")</f>
        <v/>
      </c>
      <c r="K184" t="e">
        <f t="shared" ca="1" si="0"/>
        <v>#VALUE!</v>
      </c>
    </row>
    <row r="185" spans="1:11" ht="13" x14ac:dyDescent="0.15">
      <c r="A185" s="38">
        <v>3</v>
      </c>
      <c r="B185">
        <f ca="1">IFERROR(__xludf.DUMMYFUNCTION("""COMPUTED_VALUE"""),1310)</f>
        <v>1310</v>
      </c>
      <c r="C185" s="33">
        <f ca="1">IFERROR(__xludf.DUMMYFUNCTION("""COMPUTED_VALUE"""),10)</f>
        <v>10</v>
      </c>
      <c r="D185">
        <f ca="1">IFERROR(__xludf.DUMMYFUNCTION("""COMPUTED_VALUE"""),12)</f>
        <v>12</v>
      </c>
      <c r="E185">
        <f ca="1">IFERROR(__xludf.DUMMYFUNCTION("""COMPUTED_VALUE"""),10)</f>
        <v>10</v>
      </c>
      <c r="F185" t="str">
        <f ca="1">IFERROR(__xludf.DUMMYFUNCTION("filter(Formulas!$C:$C,Formulas!$A:$A=B185)"),"""formula"":[{""sku"":""1010"",""req"":1}]")</f>
        <v>"formula":[{"sku":"1010","req":1}]</v>
      </c>
      <c r="G185">
        <f ca="1">IFERROR(__xludf.DUMMYFUNCTION("""COMPUTED_VALUE"""),2)</f>
        <v>2</v>
      </c>
      <c r="H185" s="30" t="str">
        <f ca="1">IFERROR(__xludf.DUMMYFUNCTION("IF(D185,filter(Productos!AC:AC,Productos!A:A=B185),)"),"fabrica")</f>
        <v>fabrica</v>
      </c>
      <c r="I185" s="33" t="str">
        <f ca="1">IFERROR(__xludf.DUMMYFUNCTION("""COMPUTED_VALUE"""),"")</f>
        <v/>
      </c>
      <c r="K185" t="e">
        <f t="shared" ca="1" si="0"/>
        <v>#VALUE!</v>
      </c>
    </row>
    <row r="186" spans="1:11" ht="13" x14ac:dyDescent="0.15">
      <c r="A186" s="23">
        <v>3</v>
      </c>
      <c r="B186">
        <f ca="1">IFERROR(__xludf.DUMMYFUNCTION("""COMPUTED_VALUE"""),1407)</f>
        <v>1407</v>
      </c>
      <c r="C186" s="33">
        <f ca="1">IFERROR(__xludf.DUMMYFUNCTION("""COMPUTED_VALUE"""),10)</f>
        <v>10</v>
      </c>
      <c r="D186">
        <f ca="1">IFERROR(__xludf.DUMMYFUNCTION("""COMPUTED_VALUE"""),14)</f>
        <v>14</v>
      </c>
      <c r="E186">
        <f ca="1">IFERROR(__xludf.DUMMYFUNCTION("""COMPUTED_VALUE"""),30)</f>
        <v>30</v>
      </c>
      <c r="F186" t="str">
        <f ca="1">IFERROR(__xludf.DUMMYFUNCTION("filter(Formulas!$C:$C,Formulas!$A:$A=B186)"),"""formula"":[{""sku"":""1007"",""req"":1}]")</f>
        <v>"formula":[{"sku":"1007","req":1}]</v>
      </c>
      <c r="G186">
        <f ca="1">IFERROR(__xludf.DUMMYFUNCTION("""COMPUTED_VALUE"""),2)</f>
        <v>2</v>
      </c>
      <c r="H186" s="30" t="str">
        <f ca="1">IFERROR(__xludf.DUMMYFUNCTION("IF(D186,filter(Productos!AC:AC,Productos!A:A=B186),)"),"fabrica")</f>
        <v>fabrica</v>
      </c>
      <c r="I186" s="33" t="str">
        <f ca="1">IFERROR(__xludf.DUMMYFUNCTION("""COMPUTED_VALUE"""),"")</f>
        <v/>
      </c>
      <c r="K186" t="e">
        <f t="shared" ca="1" si="0"/>
        <v>#VALUE!</v>
      </c>
    </row>
    <row r="187" spans="1:11" ht="13" x14ac:dyDescent="0.15">
      <c r="A187" s="38">
        <v>3</v>
      </c>
      <c r="B187">
        <f ca="1">IFERROR(__xludf.DUMMYFUNCTION("""COMPUTED_VALUE"""),10001)</f>
        <v>10001</v>
      </c>
      <c r="C187" s="33">
        <f ca="1">IFERROR(__xludf.DUMMYFUNCTION("""COMPUTED_VALUE"""),10)</f>
        <v>10</v>
      </c>
      <c r="D187">
        <f ca="1">IFERROR(__xludf.DUMMYFUNCTION("""COMPUTED_VALUE"""),1)</f>
        <v>1</v>
      </c>
      <c r="E187">
        <f ca="1">IFERROR(__xludf.DUMMYFUNCTION("""COMPUTED_VALUE"""),10)</f>
        <v>10</v>
      </c>
      <c r="F187" t="str">
        <f ca="1">IFERROR(__xludf.DUMMYFUNCTION("filter(Formulas!$C:$C,Formulas!$A:$A=B187)"),"""formula"":[{""sku"":""1201"",""req"":1},{""sku"":""1105"",""req"":1},{""sku"":""1210"",""req"":1},{""sku"":""1211"",""req"":1},{""sku"":""1116"",""req"":1}]")</f>
        <v>"formula":[{"sku":"1201","req":1},{"sku":"1105","req":1},{"sku":"1210","req":1},{"sku":"1211","req":1},{"sku":"1116","req":1}]</v>
      </c>
      <c r="G187">
        <f ca="1">IFERROR(__xludf.DUMMYFUNCTION("""COMPUTED_VALUE"""),1)</f>
        <v>1</v>
      </c>
      <c r="H187" s="30" t="str">
        <f ca="1">IFERROR(__xludf.DUMMYFUNCTION("IF(D187,filter(Productos!AC:AC,Productos!A:A=B187),)"),"cocina")</f>
        <v>cocina</v>
      </c>
      <c r="I187" s="33">
        <f ca="1">IFERROR(__xludf.DUMMYFUNCTION("""COMPUTED_VALUE"""),4500)</f>
        <v>4500</v>
      </c>
      <c r="K187" t="str">
        <f t="shared" ca="1" si="0"/>
        <v>{"sku":"10001", "costo":10, "grupo":"3", "lote":1, "tiempo":10, "formula":[{"sku":"1201","req":1},{"sku":"1105","req":1},{"sku":"1210","req":1},{"sku":"1211","req":1},{"sku":"1116","req":1}], "vencimiento":1, "precio":4500, "tipo":"cocina"},</v>
      </c>
    </row>
    <row r="188" spans="1:11" ht="13" x14ac:dyDescent="0.15">
      <c r="A188" s="23">
        <v>3</v>
      </c>
      <c r="B188">
        <f ca="1">IFERROR(__xludf.DUMMYFUNCTION("""COMPUTED_VALUE"""),10002)</f>
        <v>10002</v>
      </c>
      <c r="C188" s="33">
        <f ca="1">IFERROR(__xludf.DUMMYFUNCTION("""COMPUTED_VALUE"""),10)</f>
        <v>10</v>
      </c>
      <c r="D188">
        <f ca="1">IFERROR(__xludf.DUMMYFUNCTION("""COMPUTED_VALUE"""),1)</f>
        <v>1</v>
      </c>
      <c r="E188">
        <f ca="1">IFERROR(__xludf.DUMMYFUNCTION("""COMPUTED_VALUE"""),20)</f>
        <v>20</v>
      </c>
      <c r="F188" t="str">
        <f ca="1">IFERROR(__xludf.DUMMYFUNCTION("filter(Formulas!$C:$C,Formulas!$A:$A=B188)"),"""formula"":[{""sku"":""1201"",""req"":1},{""sku"":""1105"",""req"":1},{""sku"":""1013"",""req"":5},{""sku"":""1210"",""req"":1},{""sku"":""1116"",""req"":1}]")</f>
        <v>"formula":[{"sku":"1201","req":1},{"sku":"1105","req":1},{"sku":"1013","req":5},{"sku":"1210","req":1},{"sku":"1116","req":1}]</v>
      </c>
      <c r="G188">
        <f ca="1">IFERROR(__xludf.DUMMYFUNCTION("""COMPUTED_VALUE"""),1)</f>
        <v>1</v>
      </c>
      <c r="H188" s="30" t="str">
        <f ca="1">IFERROR(__xludf.DUMMYFUNCTION("IF(D188,filter(Productos!AC:AC,Productos!A:A=B188),)"),"cocina")</f>
        <v>cocina</v>
      </c>
      <c r="I188" s="33">
        <f ca="1">IFERROR(__xludf.DUMMYFUNCTION("""COMPUTED_VALUE"""),4500)</f>
        <v>4500</v>
      </c>
      <c r="K188" t="str">
        <f t="shared" ca="1" si="0"/>
        <v>{"sku":"10002", "costo":10, "grupo":"3", "lote":1, "tiempo":20, "formula":[{"sku":"1201","req":1},{"sku":"1105","req":1},{"sku":"1013","req":5},{"sku":"1210","req":1},{"sku":"1116","req":1}], "vencimiento":1, "precio":4500, "tipo":"cocina"},</v>
      </c>
    </row>
    <row r="189" spans="1:11" ht="13" x14ac:dyDescent="0.15">
      <c r="A189" s="38">
        <v>3</v>
      </c>
      <c r="B189">
        <f ca="1">IFERROR(__xludf.DUMMYFUNCTION("""COMPUTED_VALUE"""),10003)</f>
        <v>10003</v>
      </c>
      <c r="C189" s="33">
        <f ca="1">IFERROR(__xludf.DUMMYFUNCTION("""COMPUTED_VALUE"""),10)</f>
        <v>10</v>
      </c>
      <c r="D189">
        <f ca="1">IFERROR(__xludf.DUMMYFUNCTION("""COMPUTED_VALUE"""),1)</f>
        <v>1</v>
      </c>
      <c r="E189">
        <f ca="1">IFERROR(__xludf.DUMMYFUNCTION("""COMPUTED_VALUE"""),30)</f>
        <v>30</v>
      </c>
      <c r="F189" t="str">
        <f ca="1">IFERROR(__xludf.DUMMYFUNCTION("filter(Formulas!$C:$C,Formulas!$A:$A=B189)"),"""formula"":[{""sku"":""1201"",""req"":1},{""sku"":""1105"",""req"":1},{""sku"":""1013"",""req"":5},{""sku"":""1210"",""req"":1},{""sku"":""1211"",""req"":1},{""sku"":""1116"",""req"":1}]")</f>
        <v>"formula":[{"sku":"1201","req":1},{"sku":"1105","req":1},{"sku":"1013","req":5},{"sku":"1210","req":1},{"sku":"1211","req":1},{"sku":"1116","req":1}]</v>
      </c>
      <c r="G189">
        <f ca="1">IFERROR(__xludf.DUMMYFUNCTION("""COMPUTED_VALUE"""),1)</f>
        <v>1</v>
      </c>
      <c r="H189" s="30" t="str">
        <f ca="1">IFERROR(__xludf.DUMMYFUNCTION("IF(D189,filter(Productos!AC:AC,Productos!A:A=B189),)"),"cocina")</f>
        <v>cocina</v>
      </c>
      <c r="I189" s="33">
        <f ca="1">IFERROR(__xludf.DUMMYFUNCTION("""COMPUTED_VALUE"""),4700)</f>
        <v>4700</v>
      </c>
      <c r="K189" t="str">
        <f t="shared" ca="1" si="0"/>
        <v>{"sku":"10003", "costo":10, "grupo":"3", "lote":1, "tiempo":30, "formula":[{"sku":"1201","req":1},{"sku":"1105","req":1},{"sku":"1013","req":5},{"sku":"1210","req":1},{"sku":"1211","req":1},{"sku":"1116","req":1}], "vencimiento":1, "precio":4700, "tipo":"cocina"},</v>
      </c>
    </row>
    <row r="190" spans="1:11" ht="13" x14ac:dyDescent="0.15">
      <c r="A190" s="23">
        <v>3</v>
      </c>
      <c r="B190">
        <f ca="1">IFERROR(__xludf.DUMMYFUNCTION("""COMPUTED_VALUE"""),10004)</f>
        <v>10004</v>
      </c>
      <c r="C190" s="33">
        <f ca="1">IFERROR(__xludf.DUMMYFUNCTION("""COMPUTED_VALUE"""),10)</f>
        <v>10</v>
      </c>
      <c r="D190">
        <f ca="1">IFERROR(__xludf.DUMMYFUNCTION("""COMPUTED_VALUE"""),1)</f>
        <v>1</v>
      </c>
      <c r="E190">
        <f ca="1">IFERROR(__xludf.DUMMYFUNCTION("""COMPUTED_VALUE"""),10)</f>
        <v>10</v>
      </c>
      <c r="F190" t="str">
        <f ca="1">IFERROR(__xludf.DUMMYFUNCTION("filter(Formulas!$C:$C,Formulas!$A:$A=B190)"),"""formula"":[{""sku"":""1201"",""req"":1},{""sku"":""1106"",""req"":4},{""sku"":""1210"",""req"":1},{""sku"":""1211"",""req"":1},{""sku"":""1116"",""req"":1}]")</f>
        <v>"formula":[{"sku":"1201","req":1},{"sku":"1106","req":4},{"sku":"1210","req":1},{"sku":"1211","req":1},{"sku":"1116","req":1}]</v>
      </c>
      <c r="G190">
        <f ca="1">IFERROR(__xludf.DUMMYFUNCTION("""COMPUTED_VALUE"""),1)</f>
        <v>1</v>
      </c>
      <c r="H190" s="30" t="str">
        <f ca="1">IFERROR(__xludf.DUMMYFUNCTION("IF(D190,filter(Productos!AC:AC,Productos!A:A=B190),)"),"cocina")</f>
        <v>cocina</v>
      </c>
      <c r="I190" s="33">
        <f ca="1">IFERROR(__xludf.DUMMYFUNCTION("""COMPUTED_VALUE"""),4700)</f>
        <v>4700</v>
      </c>
      <c r="K190" t="str">
        <f t="shared" ca="1" si="0"/>
        <v>{"sku":"10004", "costo":10, "grupo":"3", "lote":1, "tiempo":10, "formula":[{"sku":"1201","req":1},{"sku":"1106","req":4},{"sku":"1210","req":1},{"sku":"1211","req":1},{"sku":"1116","req":1}], "vencimiento":1, "precio":4700, "tipo":"cocina"},</v>
      </c>
    </row>
    <row r="191" spans="1:11" ht="13" x14ac:dyDescent="0.15">
      <c r="A191" s="38">
        <v>3</v>
      </c>
      <c r="B191">
        <f ca="1">IFERROR(__xludf.DUMMYFUNCTION("""COMPUTED_VALUE"""),10005)</f>
        <v>10005</v>
      </c>
      <c r="C191" s="33">
        <f ca="1">IFERROR(__xludf.DUMMYFUNCTION("""COMPUTED_VALUE"""),10)</f>
        <v>10</v>
      </c>
      <c r="D191">
        <f ca="1">IFERROR(__xludf.DUMMYFUNCTION("""COMPUTED_VALUE"""),1)</f>
        <v>1</v>
      </c>
      <c r="E191">
        <f ca="1">IFERROR(__xludf.DUMMYFUNCTION("""COMPUTED_VALUE"""),20)</f>
        <v>20</v>
      </c>
      <c r="F191" t="str">
        <f ca="1">IFERROR(__xludf.DUMMYFUNCTION("filter(Formulas!$C:$C,Formulas!$A:$A=B191)"),"""formula"":[{""sku"":""1201"",""req"":1},{""sku"":""1106"",""req"":4},{""sku"":""1013"",""req"":5},{""sku"":""1210"",""req"":1},{""sku"":""1116"",""req"":1}]")</f>
        <v>"formula":[{"sku":"1201","req":1},{"sku":"1106","req":4},{"sku":"1013","req":5},{"sku":"1210","req":1},{"sku":"1116","req":1}]</v>
      </c>
      <c r="G191">
        <f ca="1">IFERROR(__xludf.DUMMYFUNCTION("""COMPUTED_VALUE"""),1)</f>
        <v>1</v>
      </c>
      <c r="H191" s="30" t="str">
        <f ca="1">IFERROR(__xludf.DUMMYFUNCTION("IF(D191,filter(Productos!AC:AC,Productos!A:A=B191),)"),"cocina")</f>
        <v>cocina</v>
      </c>
      <c r="I191" s="33">
        <f ca="1">IFERROR(__xludf.DUMMYFUNCTION("""COMPUTED_VALUE"""),4700)</f>
        <v>4700</v>
      </c>
      <c r="K191" t="str">
        <f t="shared" ca="1" si="0"/>
        <v>{"sku":"10005", "costo":10, "grupo":"3", "lote":1, "tiempo":20, "formula":[{"sku":"1201","req":1},{"sku":"1106","req":4},{"sku":"1013","req":5},{"sku":"1210","req":1},{"sku":"1116","req":1}], "vencimiento":1, "precio":4700, "tipo":"cocina"},</v>
      </c>
    </row>
    <row r="192" spans="1:11" ht="13" x14ac:dyDescent="0.15">
      <c r="A192" s="23">
        <v>3</v>
      </c>
      <c r="B192">
        <f ca="1">IFERROR(__xludf.DUMMYFUNCTION("""COMPUTED_VALUE"""),10006)</f>
        <v>10006</v>
      </c>
      <c r="C192" s="33">
        <f ca="1">IFERROR(__xludf.DUMMYFUNCTION("""COMPUTED_VALUE"""),10)</f>
        <v>10</v>
      </c>
      <c r="D192">
        <f ca="1">IFERROR(__xludf.DUMMYFUNCTION("""COMPUTED_VALUE"""),1)</f>
        <v>1</v>
      </c>
      <c r="E192">
        <f ca="1">IFERROR(__xludf.DUMMYFUNCTION("""COMPUTED_VALUE"""),10)</f>
        <v>10</v>
      </c>
      <c r="F192" t="str">
        <f ca="1">IFERROR(__xludf.DUMMYFUNCTION("filter(Formulas!$C:$C,Formulas!$A:$A=B192)"),"""formula"":[{""sku"":""1201"",""req"":1},{""sku"":""1210"",""req"":1},{""sku"":""1107"",""req"":1},{""sku"":""1211"",""req"":1},{""sku"":""1116"",""req"":1}]")</f>
        <v>"formula":[{"sku":"1201","req":1},{"sku":"1210","req":1},{"sku":"1107","req":1},{"sku":"1211","req":1},{"sku":"1116","req":1}]</v>
      </c>
      <c r="G192">
        <f ca="1">IFERROR(__xludf.DUMMYFUNCTION("""COMPUTED_VALUE"""),1)</f>
        <v>1</v>
      </c>
      <c r="H192" s="30" t="str">
        <f ca="1">IFERROR(__xludf.DUMMYFUNCTION("IF(D192,filter(Productos!AC:AC,Productos!A:A=B192),)"),"cocina")</f>
        <v>cocina</v>
      </c>
      <c r="I192" s="33">
        <f ca="1">IFERROR(__xludf.DUMMYFUNCTION("""COMPUTED_VALUE"""),4900)</f>
        <v>4900</v>
      </c>
      <c r="K192" t="str">
        <f t="shared" ca="1" si="0"/>
        <v>{"sku":"10006", "costo":10, "grupo":"3", "lote":1, "tiempo":10, "formula":[{"sku":"1201","req":1},{"sku":"1210","req":1},{"sku":"1107","req":1},{"sku":"1211","req":1},{"sku":"1116","req":1}], "vencimiento":1, "precio":4900, "tipo":"cocina"},</v>
      </c>
    </row>
    <row r="193" spans="1:11" ht="13" x14ac:dyDescent="0.15">
      <c r="A193" s="38">
        <v>3</v>
      </c>
      <c r="B193">
        <f ca="1">IFERROR(__xludf.DUMMYFUNCTION("""COMPUTED_VALUE"""),10007)</f>
        <v>10007</v>
      </c>
      <c r="C193" s="33">
        <f ca="1">IFERROR(__xludf.DUMMYFUNCTION("""COMPUTED_VALUE"""),10)</f>
        <v>10</v>
      </c>
      <c r="D193">
        <f ca="1">IFERROR(__xludf.DUMMYFUNCTION("""COMPUTED_VALUE"""),1)</f>
        <v>1</v>
      </c>
      <c r="E193">
        <f ca="1">IFERROR(__xludf.DUMMYFUNCTION("""COMPUTED_VALUE"""),20)</f>
        <v>20</v>
      </c>
      <c r="F193" t="str">
        <f ca="1">IFERROR(__xludf.DUMMYFUNCTION("filter(Formulas!$C:$C,Formulas!$A:$A=B193)"),"""formula"":[{""sku"":""1201"",""req"":1},{""sku"":""1013"",""req"":5},{""sku"":""1210"",""req"":1},{""sku"":""1107"",""req"":1},{""sku"":""1116"",""req"":1}]")</f>
        <v>"formula":[{"sku":"1201","req":1},{"sku":"1013","req":5},{"sku":"1210","req":1},{"sku":"1107","req":1},{"sku":"1116","req":1}]</v>
      </c>
      <c r="G193">
        <f ca="1">IFERROR(__xludf.DUMMYFUNCTION("""COMPUTED_VALUE"""),1)</f>
        <v>1</v>
      </c>
      <c r="H193" s="30" t="str">
        <f ca="1">IFERROR(__xludf.DUMMYFUNCTION("IF(D193,filter(Productos!AC:AC,Productos!A:A=B193),)"),"cocina")</f>
        <v>cocina</v>
      </c>
      <c r="I193" s="33">
        <f ca="1">IFERROR(__xludf.DUMMYFUNCTION("""COMPUTED_VALUE"""),4900)</f>
        <v>4900</v>
      </c>
      <c r="K193" t="str">
        <f t="shared" ca="1" si="0"/>
        <v>{"sku":"10007", "costo":10, "grupo":"3", "lote":1, "tiempo":20, "formula":[{"sku":"1201","req":1},{"sku":"1013","req":5},{"sku":"1210","req":1},{"sku":"1107","req":1},{"sku":"1116","req":1}], "vencimiento":1, "precio":4900, "tipo":"cocina"},</v>
      </c>
    </row>
    <row r="194" spans="1:11" ht="13" x14ac:dyDescent="0.15">
      <c r="A194" s="23">
        <v>3</v>
      </c>
      <c r="B194">
        <f ca="1">IFERROR(__xludf.DUMMYFUNCTION("""COMPUTED_VALUE"""),10008)</f>
        <v>10008</v>
      </c>
      <c r="C194" s="33">
        <f ca="1">IFERROR(__xludf.DUMMYFUNCTION("""COMPUTED_VALUE"""),10)</f>
        <v>10</v>
      </c>
      <c r="D194">
        <f ca="1">IFERROR(__xludf.DUMMYFUNCTION("""COMPUTED_VALUE"""),1)</f>
        <v>1</v>
      </c>
      <c r="E194">
        <f ca="1">IFERROR(__xludf.DUMMYFUNCTION("""COMPUTED_VALUE"""),20)</f>
        <v>20</v>
      </c>
      <c r="F194" t="str">
        <f ca="1">IFERROR(__xludf.DUMMYFUNCTION("filter(Formulas!$C:$C,Formulas!$A:$A=B194)"),"""formula"":[{""sku"":""1201"",""req"":1},{""sku"":""1109"",""req"":1},{""sku"":""1210"",""req"":1},{""sku"":""1211"",""req"":1},{""sku"":""1116"",""req"":1}]")</f>
        <v>"formula":[{"sku":"1201","req":1},{"sku":"1109","req":1},{"sku":"1210","req":1},{"sku":"1211","req":1},{"sku":"1116","req":1}]</v>
      </c>
      <c r="G194">
        <f ca="1">IFERROR(__xludf.DUMMYFUNCTION("""COMPUTED_VALUE"""),1)</f>
        <v>1</v>
      </c>
      <c r="H194" s="30" t="str">
        <f ca="1">IFERROR(__xludf.DUMMYFUNCTION("IF(D194,filter(Productos!AC:AC,Productos!A:A=B194),)"),"cocina")</f>
        <v>cocina</v>
      </c>
      <c r="I194" s="33">
        <f ca="1">IFERROR(__xludf.DUMMYFUNCTION("""COMPUTED_VALUE"""),4900)</f>
        <v>4900</v>
      </c>
      <c r="K194" t="str">
        <f t="shared" ca="1" si="0"/>
        <v>{"sku":"10008", "costo":10, "grupo":"3", "lote":1, "tiempo":20, "formula":[{"sku":"1201","req":1},{"sku":"1109","req":1},{"sku":"1210","req":1},{"sku":"1211","req":1},{"sku":"1116","req":1}], "vencimiento":1, "precio":4900, "tipo":"cocina"},</v>
      </c>
    </row>
    <row r="195" spans="1:11" ht="13" x14ac:dyDescent="0.15">
      <c r="A195" s="38">
        <v>3</v>
      </c>
      <c r="B195">
        <f ca="1">IFERROR(__xludf.DUMMYFUNCTION("""COMPUTED_VALUE"""),10009)</f>
        <v>10009</v>
      </c>
      <c r="C195" s="33">
        <f ca="1">IFERROR(__xludf.DUMMYFUNCTION("""COMPUTED_VALUE"""),10)</f>
        <v>10</v>
      </c>
      <c r="D195">
        <f ca="1">IFERROR(__xludf.DUMMYFUNCTION("""COMPUTED_VALUE"""),1)</f>
        <v>1</v>
      </c>
      <c r="E195">
        <f ca="1">IFERROR(__xludf.DUMMYFUNCTION("""COMPUTED_VALUE"""),30)</f>
        <v>30</v>
      </c>
      <c r="F195" t="str">
        <f ca="1">IFERROR(__xludf.DUMMYFUNCTION("filter(Formulas!$C:$C,Formulas!$A:$A=B195)"),"""formula"":[{""sku"":""1201"",""req"":1},{""sku"":""1109"",""req"":1},{""sku"":""1013"",""req"":5},{""sku"":""1210"",""req"":1},{""sku"":""1116"",""req"":1}]")</f>
        <v>"formula":[{"sku":"1201","req":1},{"sku":"1109","req":1},{"sku":"1013","req":5},{"sku":"1210","req":1},{"sku":"1116","req":1}]</v>
      </c>
      <c r="G195">
        <f ca="1">IFERROR(__xludf.DUMMYFUNCTION("""COMPUTED_VALUE"""),1)</f>
        <v>1</v>
      </c>
      <c r="H195" s="30" t="str">
        <f ca="1">IFERROR(__xludf.DUMMYFUNCTION("IF(D195,filter(Productos!AC:AC,Productos!A:A=B195),)"),"cocina")</f>
        <v>cocina</v>
      </c>
      <c r="I195" s="33">
        <f ca="1">IFERROR(__xludf.DUMMYFUNCTION("""COMPUTED_VALUE"""),4900)</f>
        <v>4900</v>
      </c>
      <c r="K195" t="str">
        <f t="shared" ca="1" si="0"/>
        <v>{"sku":"10009", "costo":10, "grupo":"3", "lote":1, "tiempo":30, "formula":[{"sku":"1201","req":1},{"sku":"1109","req":1},{"sku":"1013","req":5},{"sku":"1210","req":1},{"sku":"1116","req":1}], "vencimiento":1, "precio":4900, "tipo":"cocina"},</v>
      </c>
    </row>
    <row r="196" spans="1:11" ht="13" x14ac:dyDescent="0.15">
      <c r="A196" s="23">
        <v>3</v>
      </c>
      <c r="B196">
        <f ca="1">IFERROR(__xludf.DUMMYFUNCTION("""COMPUTED_VALUE"""),10010)</f>
        <v>10010</v>
      </c>
      <c r="C196" s="33">
        <f ca="1">IFERROR(__xludf.DUMMYFUNCTION("""COMPUTED_VALUE"""),10)</f>
        <v>10</v>
      </c>
      <c r="D196">
        <f ca="1">IFERROR(__xludf.DUMMYFUNCTION("""COMPUTED_VALUE"""),1)</f>
        <v>1</v>
      </c>
      <c r="E196">
        <f ca="1">IFERROR(__xludf.DUMMYFUNCTION("""COMPUTED_VALUE"""),10)</f>
        <v>10</v>
      </c>
      <c r="F196" t="str">
        <f ca="1">IFERROR(__xludf.DUMMYFUNCTION("filter(Formulas!$C:$C,Formulas!$A:$A=B196)"),"""formula"":[{""sku"":""1201"",""req"":1},{""sku"":""1106"",""req"":4},{""sku"":""1210"",""req"":1},{""sku"":""1110"",""req"":1},{""sku"":""1116"",""req"":1}]")</f>
        <v>"formula":[{"sku":"1201","req":1},{"sku":"1106","req":4},{"sku":"1210","req":1},{"sku":"1110","req":1},{"sku":"1116","req":1}]</v>
      </c>
      <c r="G196">
        <f ca="1">IFERROR(__xludf.DUMMYFUNCTION("""COMPUTED_VALUE"""),1)</f>
        <v>1</v>
      </c>
      <c r="H196" s="30" t="str">
        <f ca="1">IFERROR(__xludf.DUMMYFUNCTION("IF(D196,filter(Productos!AC:AC,Productos!A:A=B196),)"),"cocina")</f>
        <v>cocina</v>
      </c>
      <c r="I196" s="33">
        <f ca="1">IFERROR(__xludf.DUMMYFUNCTION("""COMPUTED_VALUE"""),4900)</f>
        <v>4900</v>
      </c>
      <c r="K196" t="str">
        <f t="shared" ca="1" si="0"/>
        <v>{"sku":"10010", "costo":10, "grupo":"3", "lote":1, "tiempo":10, "formula":[{"sku":"1201","req":1},{"sku":"1106","req":4},{"sku":"1210","req":1},{"sku":"1110","req":1},{"sku":"1116","req":1}], "vencimiento":1, "precio":4900, "tipo":"cocina"},</v>
      </c>
    </row>
    <row r="197" spans="1:11" ht="13" x14ac:dyDescent="0.15">
      <c r="A197" s="38">
        <v>3</v>
      </c>
      <c r="B197">
        <f ca="1">IFERROR(__xludf.DUMMYFUNCTION("""COMPUTED_VALUE"""),10011)</f>
        <v>10011</v>
      </c>
      <c r="C197" s="33">
        <f ca="1">IFERROR(__xludf.DUMMYFUNCTION("""COMPUTED_VALUE"""),10)</f>
        <v>10</v>
      </c>
      <c r="D197">
        <f ca="1">IFERROR(__xludf.DUMMYFUNCTION("""COMPUTED_VALUE"""),1)</f>
        <v>1</v>
      </c>
      <c r="E197">
        <f ca="1">IFERROR(__xludf.DUMMYFUNCTION("""COMPUTED_VALUE"""),20)</f>
        <v>20</v>
      </c>
      <c r="F197" t="str">
        <f ca="1">IFERROR(__xludf.DUMMYFUNCTION("filter(Formulas!$C:$C,Formulas!$A:$A=B197)"),"""formula"":[{""sku"":""1201"",""req"":1},{""sku"":""1106"",""req"":4},{""sku"":""1114"",""req"":1},{""sku"":""1110"",""req"":1},{""sku"":""1112"",""req"":1},{""sku"":""1116"",""req"":1}]")</f>
        <v>"formula":[{"sku":"1201","req":1},{"sku":"1106","req":4},{"sku":"1114","req":1},{"sku":"1110","req":1},{"sku":"1112","req":1},{"sku":"1116","req":1}]</v>
      </c>
      <c r="G197">
        <f ca="1">IFERROR(__xludf.DUMMYFUNCTION("""COMPUTED_VALUE"""),1)</f>
        <v>1</v>
      </c>
      <c r="H197" s="30" t="str">
        <f ca="1">IFERROR(__xludf.DUMMYFUNCTION("IF(D197,filter(Productos!AC:AC,Productos!A:A=B197),)"),"cocina")</f>
        <v>cocina</v>
      </c>
      <c r="I197" s="33">
        <f ca="1">IFERROR(__xludf.DUMMYFUNCTION("""COMPUTED_VALUE"""),5700)</f>
        <v>5700</v>
      </c>
      <c r="K197" t="str">
        <f t="shared" ca="1" si="0"/>
        <v>{"sku":"10011", "costo":10, "grupo":"3", "lote":1, "tiempo":20, "formula":[{"sku":"1201","req":1},{"sku":"1106","req":4},{"sku":"1114","req":1},{"sku":"1110","req":1},{"sku":"1112","req":1},{"sku":"1116","req":1}], "vencimiento":1, "precio":5700, "tipo":"cocina"},</v>
      </c>
    </row>
    <row r="198" spans="1:11" ht="13" x14ac:dyDescent="0.15">
      <c r="A198" s="23">
        <v>3</v>
      </c>
      <c r="B198">
        <f ca="1">IFERROR(__xludf.DUMMYFUNCTION("""COMPUTED_VALUE"""),10012)</f>
        <v>10012</v>
      </c>
      <c r="C198" s="33">
        <f ca="1">IFERROR(__xludf.DUMMYFUNCTION("""COMPUTED_VALUE"""),10)</f>
        <v>10</v>
      </c>
      <c r="D198">
        <f ca="1">IFERROR(__xludf.DUMMYFUNCTION("""COMPUTED_VALUE"""),1)</f>
        <v>1</v>
      </c>
      <c r="E198">
        <f ca="1">IFERROR(__xludf.DUMMYFUNCTION("""COMPUTED_VALUE"""),20)</f>
        <v>20</v>
      </c>
      <c r="F198" t="str">
        <f ca="1">IFERROR(__xludf.DUMMYFUNCTION("filter(Formulas!$C:$C,Formulas!$A:$A=B198)"),"""formula"":[{""sku"":""1201"",""req"":1},{""sku"":""1106"",""req"":4},{""sku"":""1110"",""req"":1},{""sku"":""1112"",""req"":1},{""sku"":""1108"",""req"":1},{""sku"":""1116"",""req"":1}]")</f>
        <v>"formula":[{"sku":"1201","req":1},{"sku":"1106","req":4},{"sku":"1110","req":1},{"sku":"1112","req":1},{"sku":"1108","req":1},{"sku":"1116","req":1}]</v>
      </c>
      <c r="G198">
        <f ca="1">IFERROR(__xludf.DUMMYFUNCTION("""COMPUTED_VALUE"""),1)</f>
        <v>1</v>
      </c>
      <c r="H198" s="30" t="str">
        <f ca="1">IFERROR(__xludf.DUMMYFUNCTION("IF(D198,filter(Productos!AC:AC,Productos!A:A=B198),)"),"cocina")</f>
        <v>cocina</v>
      </c>
      <c r="I198" s="33">
        <f ca="1">IFERROR(__xludf.DUMMYFUNCTION("""COMPUTED_VALUE"""),5700)</f>
        <v>5700</v>
      </c>
      <c r="K198" t="str">
        <f t="shared" ca="1" si="0"/>
        <v>{"sku":"10012", "costo":10, "grupo":"3", "lote":1, "tiempo":20, "formula":[{"sku":"1201","req":1},{"sku":"1106","req":4},{"sku":"1110","req":1},{"sku":"1112","req":1},{"sku":"1108","req":1},{"sku":"1116","req":1}], "vencimiento":1, "precio":5700, "tipo":"cocina"},</v>
      </c>
    </row>
    <row r="199" spans="1:11" ht="13" x14ac:dyDescent="0.15">
      <c r="A199" s="38">
        <v>3</v>
      </c>
      <c r="B199">
        <f ca="1">IFERROR(__xludf.DUMMYFUNCTION("""COMPUTED_VALUE"""),10013)</f>
        <v>10013</v>
      </c>
      <c r="C199" s="33">
        <f ca="1">IFERROR(__xludf.DUMMYFUNCTION("""COMPUTED_VALUE"""),10)</f>
        <v>10</v>
      </c>
      <c r="D199">
        <f ca="1">IFERROR(__xludf.DUMMYFUNCTION("""COMPUTED_VALUE"""),1)</f>
        <v>1</v>
      </c>
      <c r="E199">
        <f ca="1">IFERROR(__xludf.DUMMYFUNCTION("""COMPUTED_VALUE"""),10)</f>
        <v>10</v>
      </c>
      <c r="F199" t="str">
        <f ca="1">IFERROR(__xludf.DUMMYFUNCTION("filter(Formulas!$C:$C,Formulas!$A:$A=B199)"),"""formula"":[{""sku"":""1201"",""req"":1},{""sku"":""1106"",""req"":4},{""sku"":""1110"",""req"":1},{""sku"":""1112"",""req"":1},{""sku"":""1116"",""req"":1}]")</f>
        <v>"formula":[{"sku":"1201","req":1},{"sku":"1106","req":4},{"sku":"1110","req":1},{"sku":"1112","req":1},{"sku":"1116","req":1}]</v>
      </c>
      <c r="G199">
        <f ca="1">IFERROR(__xludf.DUMMYFUNCTION("""COMPUTED_VALUE"""),1)</f>
        <v>1</v>
      </c>
      <c r="H199" s="30" t="str">
        <f ca="1">IFERROR(__xludf.DUMMYFUNCTION("IF(D199,filter(Productos!AC:AC,Productos!A:A=B199),)"),"cocina")</f>
        <v>cocina</v>
      </c>
      <c r="I199" s="33">
        <f ca="1">IFERROR(__xludf.DUMMYFUNCTION("""COMPUTED_VALUE"""),5700)</f>
        <v>5700</v>
      </c>
      <c r="K199" t="str">
        <f t="shared" ca="1" si="0"/>
        <v>{"sku":"10013", "costo":10, "grupo":"3", "lote":1, "tiempo":10, "formula":[{"sku":"1201","req":1},{"sku":"1106","req":4},{"sku":"1110","req":1},{"sku":"1112","req":1},{"sku":"1116","req":1}], "vencimiento":1, "precio":5700, "tipo":"cocina"},</v>
      </c>
    </row>
    <row r="200" spans="1:11" ht="13" x14ac:dyDescent="0.15">
      <c r="A200" s="23">
        <v>3</v>
      </c>
      <c r="B200">
        <f ca="1">IFERROR(__xludf.DUMMYFUNCTION("""COMPUTED_VALUE"""),10014)</f>
        <v>10014</v>
      </c>
      <c r="C200" s="33">
        <f ca="1">IFERROR(__xludf.DUMMYFUNCTION("""COMPUTED_VALUE"""),10)</f>
        <v>10</v>
      </c>
      <c r="D200">
        <f ca="1">IFERROR(__xludf.DUMMYFUNCTION("""COMPUTED_VALUE"""),1)</f>
        <v>1</v>
      </c>
      <c r="E200">
        <f ca="1">IFERROR(__xludf.DUMMYFUNCTION("""COMPUTED_VALUE"""),10)</f>
        <v>10</v>
      </c>
      <c r="F200" t="str">
        <f ca="1">IFERROR(__xludf.DUMMYFUNCTION("filter(Formulas!$C:$C,Formulas!$A:$A=B200)"),"""formula"":[{""sku"":""1201"",""req"":1},{""sku"":""1105"",""req"":1},{""sku"":""1110"",""req"":1},{""sku"":""1112"",""req"":1},{""sku"":""1116"",""req"":1}]")</f>
        <v>"formula":[{"sku":"1201","req":1},{"sku":"1105","req":1},{"sku":"1110","req":1},{"sku":"1112","req":1},{"sku":"1116","req":1}]</v>
      </c>
      <c r="G200">
        <f ca="1">IFERROR(__xludf.DUMMYFUNCTION("""COMPUTED_VALUE"""),1)</f>
        <v>1</v>
      </c>
      <c r="H200" s="30" t="str">
        <f ca="1">IFERROR(__xludf.DUMMYFUNCTION("IF(D200,filter(Productos!AC:AC,Productos!A:A=B200),)"),"cocina")</f>
        <v>cocina</v>
      </c>
      <c r="I200" s="33">
        <f ca="1">IFERROR(__xludf.DUMMYFUNCTION("""COMPUTED_VALUE"""),4900)</f>
        <v>4900</v>
      </c>
      <c r="K200" t="str">
        <f t="shared" ca="1" si="0"/>
        <v>{"sku":"10014", "costo":10, "grupo":"3", "lote":1, "tiempo":10, "formula":[{"sku":"1201","req":1},{"sku":"1105","req":1},{"sku":"1110","req":1},{"sku":"1112","req":1},{"sku":"1116","req":1}], "vencimiento":1, "precio":4900, "tipo":"cocina"},</v>
      </c>
    </row>
    <row r="201" spans="1:11" ht="13" x14ac:dyDescent="0.15">
      <c r="A201" s="38">
        <v>3</v>
      </c>
      <c r="B201">
        <f ca="1">IFERROR(__xludf.DUMMYFUNCTION("""COMPUTED_VALUE"""),10015)</f>
        <v>10015</v>
      </c>
      <c r="C201" s="33">
        <f ca="1">IFERROR(__xludf.DUMMYFUNCTION("""COMPUTED_VALUE"""),10)</f>
        <v>10</v>
      </c>
      <c r="D201">
        <f ca="1">IFERROR(__xludf.DUMMYFUNCTION("""COMPUTED_VALUE"""),1)</f>
        <v>1</v>
      </c>
      <c r="E201">
        <f ca="1">IFERROR(__xludf.DUMMYFUNCTION("""COMPUTED_VALUE"""),20)</f>
        <v>20</v>
      </c>
      <c r="F201" t="str">
        <f ca="1">IFERROR(__xludf.DUMMYFUNCTION("filter(Formulas!$C:$C,Formulas!$A:$A=B201)"),"""formula"":[{""sku"":""1201"",""req"":1},{""sku"":""1109"",""req"":1},{""sku"":""1115"",""req"":1},{""sku"":""1110"",""req"":1},{""sku"":""1112"",""req"":1},{""sku"":""1116"",""req"":1}]")</f>
        <v>"formula":[{"sku":"1201","req":1},{"sku":"1109","req":1},{"sku":"1115","req":1},{"sku":"1110","req":1},{"sku":"1112","req":1},{"sku":"1116","req":1}]</v>
      </c>
      <c r="G201">
        <f ca="1">IFERROR(__xludf.DUMMYFUNCTION("""COMPUTED_VALUE"""),1)</f>
        <v>1</v>
      </c>
      <c r="H201" s="30" t="str">
        <f ca="1">IFERROR(__xludf.DUMMYFUNCTION("IF(D201,filter(Productos!AC:AC,Productos!A:A=B201),)"),"cocina")</f>
        <v>cocina</v>
      </c>
      <c r="I201" s="33">
        <f ca="1">IFERROR(__xludf.DUMMYFUNCTION("""COMPUTED_VALUE"""),5700)</f>
        <v>5700</v>
      </c>
      <c r="K201" t="str">
        <f t="shared" ca="1" si="0"/>
        <v>{"sku":"10015", "costo":10, "grupo":"3", "lote":1, "tiempo":20, "formula":[{"sku":"1201","req":1},{"sku":"1109","req":1},{"sku":"1115","req":1},{"sku":"1110","req":1},{"sku":"1112","req":1},{"sku":"1116","req":1}], "vencimiento":1, "precio":5700, "tipo":"cocina"},</v>
      </c>
    </row>
    <row r="202" spans="1:11" ht="13" x14ac:dyDescent="0.15">
      <c r="A202" s="23">
        <v>3</v>
      </c>
      <c r="B202">
        <f ca="1">IFERROR(__xludf.DUMMYFUNCTION("""COMPUTED_VALUE"""),10016)</f>
        <v>10016</v>
      </c>
      <c r="C202" s="33">
        <f ca="1">IFERROR(__xludf.DUMMYFUNCTION("""COMPUTED_VALUE"""),10)</f>
        <v>10</v>
      </c>
      <c r="D202">
        <f ca="1">IFERROR(__xludf.DUMMYFUNCTION("""COMPUTED_VALUE"""),1)</f>
        <v>1</v>
      </c>
      <c r="E202">
        <f ca="1">IFERROR(__xludf.DUMMYFUNCTION("""COMPUTED_VALUE"""),20)</f>
        <v>20</v>
      </c>
      <c r="F202" t="str">
        <f ca="1">IFERROR(__xludf.DUMMYFUNCTION("filter(Formulas!$C:$C,Formulas!$A:$A=B202)"),"""formula"":[{""sku"":""1201"",""req"":1},{""sku"":""1106"",""req"":4},{""sku"":""1110"",""req"":1},{""sku"":""1112"",""req"":1},{""sku"":""1107"",""req"":1},{""sku"":""1116"",""req"":1}]")</f>
        <v>"formula":[{"sku":"1201","req":1},{"sku":"1106","req":4},{"sku":"1110","req":1},{"sku":"1112","req":1},{"sku":"1107","req":1},{"sku":"1116","req":1}]</v>
      </c>
      <c r="G202">
        <f ca="1">IFERROR(__xludf.DUMMYFUNCTION("""COMPUTED_VALUE"""),1)</f>
        <v>1</v>
      </c>
      <c r="H202" s="30" t="str">
        <f ca="1">IFERROR(__xludf.DUMMYFUNCTION("IF(D202,filter(Productos!AC:AC,Productos!A:A=B202),)"),"cocina")</f>
        <v>cocina</v>
      </c>
      <c r="I202" s="33">
        <f ca="1">IFERROR(__xludf.DUMMYFUNCTION("""COMPUTED_VALUE"""),5700)</f>
        <v>5700</v>
      </c>
      <c r="K202" t="str">
        <f t="shared" ca="1" si="0"/>
        <v>{"sku":"10016", "costo":10, "grupo":"3", "lote":1, "tiempo":20, "formula":[{"sku":"1201","req":1},{"sku":"1106","req":4},{"sku":"1110","req":1},{"sku":"1112","req":1},{"sku":"1107","req":1},{"sku":"1116","req":1}], "vencimiento":1, "precio":5700, "tipo":"cocina"},</v>
      </c>
    </row>
    <row r="203" spans="1:11" ht="13" x14ac:dyDescent="0.15">
      <c r="A203" s="38">
        <v>3</v>
      </c>
      <c r="B203">
        <f ca="1">IFERROR(__xludf.DUMMYFUNCTION("""COMPUTED_VALUE"""),10017)</f>
        <v>10017</v>
      </c>
      <c r="C203" s="33">
        <f ca="1">IFERROR(__xludf.DUMMYFUNCTION("""COMPUTED_VALUE"""),10)</f>
        <v>10</v>
      </c>
      <c r="D203">
        <f ca="1">IFERROR(__xludf.DUMMYFUNCTION("""COMPUTED_VALUE"""),1)</f>
        <v>1</v>
      </c>
      <c r="E203">
        <f ca="1">IFERROR(__xludf.DUMMYFUNCTION("""COMPUTED_VALUE"""),10)</f>
        <v>10</v>
      </c>
      <c r="F203" t="str">
        <f ca="1">IFERROR(__xludf.DUMMYFUNCTION("filter(Formulas!$C:$C,Formulas!$A:$A=B203)"),"""formula"":[{""sku"":""1201"",""req"":1},{""sku"":""1110"",""req"":1},{""sku"":""1112"",""req"":1},{""sku"":""1107"",""req"":1},{""sku"":""1116"",""req"":1}]")</f>
        <v>"formula":[{"sku":"1201","req":1},{"sku":"1110","req":1},{"sku":"1112","req":1},{"sku":"1107","req":1},{"sku":"1116","req":1}]</v>
      </c>
      <c r="G203">
        <f ca="1">IFERROR(__xludf.DUMMYFUNCTION("""COMPUTED_VALUE"""),1)</f>
        <v>1</v>
      </c>
      <c r="H203" s="30" t="str">
        <f ca="1">IFERROR(__xludf.DUMMYFUNCTION("IF(D203,filter(Productos!AC:AC,Productos!A:A=B203),)"),"cocina")</f>
        <v>cocina</v>
      </c>
      <c r="I203" s="33">
        <f ca="1">IFERROR(__xludf.DUMMYFUNCTION("""COMPUTED_VALUE"""),5700)</f>
        <v>5700</v>
      </c>
      <c r="K203" t="str">
        <f t="shared" ca="1" si="0"/>
        <v>{"sku":"10017", "costo":10, "grupo":"3", "lote":1, "tiempo":10, "formula":[{"sku":"1201","req":1},{"sku":"1110","req":1},{"sku":"1112","req":1},{"sku":"1107","req":1},{"sku":"1116","req":1}], "vencimiento":1, "precio":5700, "tipo":"cocina"},</v>
      </c>
    </row>
    <row r="204" spans="1:11" ht="13" x14ac:dyDescent="0.15">
      <c r="A204" s="23">
        <v>3</v>
      </c>
      <c r="B204">
        <f ca="1">IFERROR(__xludf.DUMMYFUNCTION("""COMPUTED_VALUE"""),10018)</f>
        <v>10018</v>
      </c>
      <c r="C204" s="33">
        <f ca="1">IFERROR(__xludf.DUMMYFUNCTION("""COMPUTED_VALUE"""),10)</f>
        <v>10</v>
      </c>
      <c r="D204">
        <f ca="1">IFERROR(__xludf.DUMMYFUNCTION("""COMPUTED_VALUE"""),1)</f>
        <v>1</v>
      </c>
      <c r="E204">
        <f ca="1">IFERROR(__xludf.DUMMYFUNCTION("""COMPUTED_VALUE"""),10)</f>
        <v>10</v>
      </c>
      <c r="F204" t="str">
        <f ca="1">IFERROR(__xludf.DUMMYFUNCTION("filter(Formulas!$C:$C,Formulas!$A:$A=B204)"),"""formula"":[{""sku"":""1201"",""req"":1},{""sku"":""1105"",""req"":1},{""sku"":""1112"",""req"":1},{""sku"":""1407"",""req"":1},{""sku"":""1116"",""req"":1}]")</f>
        <v>"formula":[{"sku":"1201","req":1},{"sku":"1105","req":1},{"sku":"1112","req":1},{"sku":"1407","req":1},{"sku":"1116","req":1}]</v>
      </c>
      <c r="G204">
        <f ca="1">IFERROR(__xludf.DUMMYFUNCTION("""COMPUTED_VALUE"""),1)</f>
        <v>1</v>
      </c>
      <c r="H204" s="30" t="str">
        <f ca="1">IFERROR(__xludf.DUMMYFUNCTION("IF(D204,filter(Productos!AC:AC,Productos!A:A=B204),)"),"cocina")</f>
        <v>cocina</v>
      </c>
      <c r="I204" s="33">
        <f ca="1">IFERROR(__xludf.DUMMYFUNCTION("""COMPUTED_VALUE"""),5700)</f>
        <v>5700</v>
      </c>
      <c r="K204" t="str">
        <f t="shared" ca="1" si="0"/>
        <v>{"sku":"10018", "costo":10, "grupo":"3", "lote":1, "tiempo":10, "formula":[{"sku":"1201","req":1},{"sku":"1105","req":1},{"sku":"1112","req":1},{"sku":"1407","req":1},{"sku":"1116","req":1}], "vencimiento":1, "precio":5700, "tipo":"cocina"},</v>
      </c>
    </row>
    <row r="205" spans="1:11" ht="13" x14ac:dyDescent="0.15">
      <c r="A205" s="38">
        <v>3</v>
      </c>
      <c r="B205">
        <f ca="1">IFERROR(__xludf.DUMMYFUNCTION("""COMPUTED_VALUE"""),10019)</f>
        <v>10019</v>
      </c>
      <c r="C205" s="33">
        <f ca="1">IFERROR(__xludf.DUMMYFUNCTION("""COMPUTED_VALUE"""),10)</f>
        <v>10</v>
      </c>
      <c r="D205">
        <f ca="1">IFERROR(__xludf.DUMMYFUNCTION("""COMPUTED_VALUE"""),1)</f>
        <v>1</v>
      </c>
      <c r="E205">
        <f ca="1">IFERROR(__xludf.DUMMYFUNCTION("""COMPUTED_VALUE"""),10)</f>
        <v>10</v>
      </c>
      <c r="F205" t="str">
        <f ca="1">IFERROR(__xludf.DUMMYFUNCTION("filter(Formulas!$C:$C,Formulas!$A:$A=B205)"),"""formula"":[{""sku"":""1201"",""req"":1},{""sku"":""1106"",""req"":4},{""sku"":""1210"",""req"":1},{""sku"":""1116"",""req"":1},{""sku"":""1407"",""req"":1}]")</f>
        <v>"formula":[{"sku":"1201","req":1},{"sku":"1106","req":4},{"sku":"1210","req":1},{"sku":"1116","req":1},{"sku":"1407","req":1}]</v>
      </c>
      <c r="G205">
        <f ca="1">IFERROR(__xludf.DUMMYFUNCTION("""COMPUTED_VALUE"""),1)</f>
        <v>1</v>
      </c>
      <c r="H205" s="30" t="str">
        <f ca="1">IFERROR(__xludf.DUMMYFUNCTION("IF(D205,filter(Productos!AC:AC,Productos!A:A=B205),)"),"cocina")</f>
        <v>cocina</v>
      </c>
      <c r="I205" s="33">
        <f ca="1">IFERROR(__xludf.DUMMYFUNCTION("""COMPUTED_VALUE"""),5700)</f>
        <v>5700</v>
      </c>
      <c r="K205" t="str">
        <f t="shared" ca="1" si="0"/>
        <v>{"sku":"10019", "costo":10, "grupo":"3", "lote":1, "tiempo":10, "formula":[{"sku":"1201","req":1},{"sku":"1106","req":4},{"sku":"1210","req":1},{"sku":"1116","req":1},{"sku":"1407","req":1}], "vencimiento":1, "precio":5700, "tipo":"cocina"},</v>
      </c>
    </row>
    <row r="206" spans="1:11" ht="13" x14ac:dyDescent="0.15">
      <c r="A206" s="23">
        <v>3</v>
      </c>
      <c r="B206">
        <f ca="1">IFERROR(__xludf.DUMMYFUNCTION("""COMPUTED_VALUE"""),10020)</f>
        <v>10020</v>
      </c>
      <c r="C206" s="33">
        <f ca="1">IFERROR(__xludf.DUMMYFUNCTION("""COMPUTED_VALUE"""),10)</f>
        <v>10</v>
      </c>
      <c r="D206">
        <f ca="1">IFERROR(__xludf.DUMMYFUNCTION("""COMPUTED_VALUE"""),1)</f>
        <v>1</v>
      </c>
      <c r="E206">
        <f ca="1">IFERROR(__xludf.DUMMYFUNCTION("""COMPUTED_VALUE"""),20)</f>
        <v>20</v>
      </c>
      <c r="F206" t="str">
        <f ca="1">IFERROR(__xludf.DUMMYFUNCTION("filter(Formulas!$C:$C,Formulas!$A:$A=B206)"),"""formula"":[{""sku"":""1201"",""req"":1},{""sku"":""1116"",""req"":1},{""sku"":""1106"",""req"":4},{""sku"":""1112"",""req"":1},{""sku"":""1114"",""req"":1},{""sku"":""1407"",""req"":1}]")</f>
        <v>"formula":[{"sku":"1201","req":1},{"sku":"1116","req":1},{"sku":"1106","req":4},{"sku":"1112","req":1},{"sku":"1114","req":1},{"sku":"1407","req":1}]</v>
      </c>
      <c r="G206">
        <f ca="1">IFERROR(__xludf.DUMMYFUNCTION("""COMPUTED_VALUE"""),1)</f>
        <v>1</v>
      </c>
      <c r="H206" s="30" t="str">
        <f ca="1">IFERROR(__xludf.DUMMYFUNCTION("IF(D206,filter(Productos!AC:AC,Productos!A:A=B206),)"),"cocina")</f>
        <v>cocina</v>
      </c>
      <c r="I206" s="33">
        <f ca="1">IFERROR(__xludf.DUMMYFUNCTION("""COMPUTED_VALUE"""),5900)</f>
        <v>5900</v>
      </c>
      <c r="K206" t="str">
        <f t="shared" ca="1" si="0"/>
        <v>{"sku":"10020", "costo":10, "grupo":"3", "lote":1, "tiempo":20, "formula":[{"sku":"1201","req":1},{"sku":"1116","req":1},{"sku":"1106","req":4},{"sku":"1112","req":1},{"sku":"1114","req":1},{"sku":"1407","req":1}], "vencimiento":1, "precio":5900, "tipo":"cocina"},</v>
      </c>
    </row>
    <row r="207" spans="1:11" ht="13" x14ac:dyDescent="0.15">
      <c r="A207" s="38">
        <v>3</v>
      </c>
      <c r="B207">
        <f ca="1">IFERROR(__xludf.DUMMYFUNCTION("""COMPUTED_VALUE"""),10021)</f>
        <v>10021</v>
      </c>
      <c r="C207" s="33">
        <f ca="1">IFERROR(__xludf.DUMMYFUNCTION("""COMPUTED_VALUE"""),10)</f>
        <v>10</v>
      </c>
      <c r="D207">
        <f ca="1">IFERROR(__xludf.DUMMYFUNCTION("""COMPUTED_VALUE"""),1)</f>
        <v>1</v>
      </c>
      <c r="E207">
        <f ca="1">IFERROR(__xludf.DUMMYFUNCTION("""COMPUTED_VALUE"""),10)</f>
        <v>10</v>
      </c>
      <c r="F207" t="str">
        <f ca="1">IFERROR(__xludf.DUMMYFUNCTION("filter(Formulas!$C:$C,Formulas!$A:$A=B207)"),"""formula"":[{""sku"":""1201"",""req"":1},{""sku"":""1116"",""req"":1},{""sku"":""1109"",""req"":1},{""sku"":""1114"",""req"":1},{""sku"":""1407"",""req"":1}]")</f>
        <v>"formula":[{"sku":"1201","req":1},{"sku":"1116","req":1},{"sku":"1109","req":1},{"sku":"1114","req":1},{"sku":"1407","req":1}]</v>
      </c>
      <c r="G207">
        <f ca="1">IFERROR(__xludf.DUMMYFUNCTION("""COMPUTED_VALUE"""),1)</f>
        <v>1</v>
      </c>
      <c r="H207" s="30" t="str">
        <f ca="1">IFERROR(__xludf.DUMMYFUNCTION("IF(D207,filter(Productos!AC:AC,Productos!A:A=B207),)"),"cocina")</f>
        <v>cocina</v>
      </c>
      <c r="I207" s="33">
        <f ca="1">IFERROR(__xludf.DUMMYFUNCTION("""COMPUTED_VALUE"""),5900)</f>
        <v>5900</v>
      </c>
      <c r="K207" t="str">
        <f t="shared" ca="1" si="0"/>
        <v>{"sku":"10021", "costo":10, "grupo":"3", "lote":1, "tiempo":10, "formula":[{"sku":"1201","req":1},{"sku":"1116","req":1},{"sku":"1109","req":1},{"sku":"1114","req":1},{"sku":"1407","req":1}], "vencimiento":1, "precio":5900, "tipo":"cocina"},</v>
      </c>
    </row>
    <row r="208" spans="1:11" ht="13" x14ac:dyDescent="0.15">
      <c r="A208" s="23">
        <v>3</v>
      </c>
      <c r="B208">
        <f ca="1">IFERROR(__xludf.DUMMYFUNCTION("""COMPUTED_VALUE"""),10022)</f>
        <v>10022</v>
      </c>
      <c r="C208" s="33">
        <f ca="1">IFERROR(__xludf.DUMMYFUNCTION("""COMPUTED_VALUE"""),10)</f>
        <v>10</v>
      </c>
      <c r="D208">
        <f ca="1">IFERROR(__xludf.DUMMYFUNCTION("""COMPUTED_VALUE"""),1)</f>
        <v>1</v>
      </c>
      <c r="E208">
        <f ca="1">IFERROR(__xludf.DUMMYFUNCTION("""COMPUTED_VALUE"""),20)</f>
        <v>20</v>
      </c>
      <c r="F208" t="str">
        <f ca="1">IFERROR(__xludf.DUMMYFUNCTION("filter(Formulas!$C:$C,Formulas!$A:$A=B208)"),"""formula"":[{""sku"":""1201"",""req"":1},{""sku"":""1116"",""req"":1},{""sku"":""1107"",""req"":1},{""sku"":""1112"",""req"":1},{""sku"":""1210"",""req"":1},{""sku"":""1215"",""req"":1}]")</f>
        <v>"formula":[{"sku":"1201","req":1},{"sku":"1116","req":1},{"sku":"1107","req":1},{"sku":"1112","req":1},{"sku":"1210","req":1},{"sku":"1215","req":1}]</v>
      </c>
      <c r="G208">
        <f ca="1">IFERROR(__xludf.DUMMYFUNCTION("""COMPUTED_VALUE"""),1)</f>
        <v>1</v>
      </c>
      <c r="H208" s="30" t="str">
        <f ca="1">IFERROR(__xludf.DUMMYFUNCTION("IF(D208,filter(Productos!AC:AC,Productos!A:A=B208),)"),"cocina")</f>
        <v>cocina</v>
      </c>
      <c r="I208" s="33">
        <f ca="1">IFERROR(__xludf.DUMMYFUNCTION("""COMPUTED_VALUE"""),5500)</f>
        <v>5500</v>
      </c>
      <c r="K208" t="str">
        <f t="shared" ca="1" si="0"/>
        <v>{"sku":"10022", "costo":10, "grupo":"3", "lote":1, "tiempo":20, "formula":[{"sku":"1201","req":1},{"sku":"1116","req":1},{"sku":"1107","req":1},{"sku":"1112","req":1},{"sku":"1210","req":1},{"sku":"1215","req":1}], "vencimiento":1, "precio":5500, "tipo":"cocina"},</v>
      </c>
    </row>
    <row r="209" spans="1:11" ht="13" x14ac:dyDescent="0.15">
      <c r="A209" s="38">
        <v>3</v>
      </c>
      <c r="B209">
        <f ca="1">IFERROR(__xludf.DUMMYFUNCTION("""COMPUTED_VALUE"""),10023)</f>
        <v>10023</v>
      </c>
      <c r="C209" s="33">
        <f ca="1">IFERROR(__xludf.DUMMYFUNCTION("""COMPUTED_VALUE"""),10)</f>
        <v>10</v>
      </c>
      <c r="D209">
        <f ca="1">IFERROR(__xludf.DUMMYFUNCTION("""COMPUTED_VALUE"""),1)</f>
        <v>1</v>
      </c>
      <c r="E209">
        <f ca="1">IFERROR(__xludf.DUMMYFUNCTION("""COMPUTED_VALUE"""),20)</f>
        <v>20</v>
      </c>
      <c r="F209" t="str">
        <f ca="1">IFERROR(__xludf.DUMMYFUNCTION("filter(Formulas!$C:$C,Formulas!$A:$A=B209)"),"""formula"":[{""sku"":""1201"",""req"":1},{""sku"":""1116"",""req"":1},{""sku"":""1109"",""req"":1},{""sku"":""1112"",""req"":1},{""sku"":""1210"",""req"":1},{""sku"":""1215"",""req"":1}]")</f>
        <v>"formula":[{"sku":"1201","req":1},{"sku":"1116","req":1},{"sku":"1109","req":1},{"sku":"1112","req":1},{"sku":"1210","req":1},{"sku":"1215","req":1}]</v>
      </c>
      <c r="G209">
        <f ca="1">IFERROR(__xludf.DUMMYFUNCTION("""COMPUTED_VALUE"""),1)</f>
        <v>1</v>
      </c>
      <c r="H209" s="30" t="str">
        <f ca="1">IFERROR(__xludf.DUMMYFUNCTION("IF(D209,filter(Productos!AC:AC,Productos!A:A=B209),)"),"cocina")</f>
        <v>cocina</v>
      </c>
      <c r="I209" s="33">
        <f ca="1">IFERROR(__xludf.DUMMYFUNCTION("""COMPUTED_VALUE"""),5500)</f>
        <v>5500</v>
      </c>
      <c r="K209" t="str">
        <f t="shared" ca="1" si="0"/>
        <v>{"sku":"10023", "costo":10, "grupo":"3", "lote":1, "tiempo":20, "formula":[{"sku":"1201","req":1},{"sku":"1116","req":1},{"sku":"1109","req":1},{"sku":"1112","req":1},{"sku":"1210","req":1},{"sku":"1215","req":1}], "vencimiento":1, "precio":5500, "tipo":"cocina"},</v>
      </c>
    </row>
    <row r="210" spans="1:11" ht="13" x14ac:dyDescent="0.15">
      <c r="A210" s="23">
        <v>3</v>
      </c>
      <c r="B210">
        <f ca="1">IFERROR(__xludf.DUMMYFUNCTION("""COMPUTED_VALUE"""),10024)</f>
        <v>10024</v>
      </c>
      <c r="C210" s="33">
        <f ca="1">IFERROR(__xludf.DUMMYFUNCTION("""COMPUTED_VALUE"""),10)</f>
        <v>10</v>
      </c>
      <c r="D210">
        <f ca="1">IFERROR(__xludf.DUMMYFUNCTION("""COMPUTED_VALUE"""),1)</f>
        <v>1</v>
      </c>
      <c r="E210">
        <f ca="1">IFERROR(__xludf.DUMMYFUNCTION("""COMPUTED_VALUE"""),20)</f>
        <v>20</v>
      </c>
      <c r="F210" t="str">
        <f ca="1">IFERROR(__xludf.DUMMYFUNCTION("filter(Formulas!$C:$C,Formulas!$A:$A=B210)"),"""formula"":[{""sku"":""1201"",""req"":1},{""sku"":""1116"",""req"":1},{""sku"":""1210"",""req"":1},{""sku"":""1114"",""req"":1},{""sku"":""1115"",""req"":1},{""sku"":""1211"",""req"":1}]")</f>
        <v>"formula":[{"sku":"1201","req":1},{"sku":"1116","req":1},{"sku":"1210","req":1},{"sku":"1114","req":1},{"sku":"1115","req":1},{"sku":"1211","req":1}]</v>
      </c>
      <c r="G210">
        <f ca="1">IFERROR(__xludf.DUMMYFUNCTION("""COMPUTED_VALUE"""),1)</f>
        <v>1</v>
      </c>
      <c r="H210" s="30" t="str">
        <f ca="1">IFERROR(__xludf.DUMMYFUNCTION("IF(D210,filter(Productos!AC:AC,Productos!A:A=B210),)"),"cocina")</f>
        <v>cocina</v>
      </c>
      <c r="I210" s="33">
        <f ca="1">IFERROR(__xludf.DUMMYFUNCTION("""COMPUTED_VALUE"""),4900)</f>
        <v>4900</v>
      </c>
      <c r="K210" t="str">
        <f t="shared" ca="1" si="0"/>
        <v>{"sku":"10024", "costo":10, "grupo":"3", "lote":1, "tiempo":20, "formula":[{"sku":"1201","req":1},{"sku":"1116","req":1},{"sku":"1210","req":1},{"sku":"1114","req":1},{"sku":"1115","req":1},{"sku":"1211","req":1}], "vencimiento":1, "precio":4900, "tipo":"cocina"},</v>
      </c>
    </row>
    <row r="211" spans="1:11" ht="13" x14ac:dyDescent="0.15">
      <c r="A211" s="38">
        <v>3</v>
      </c>
      <c r="B211">
        <f ca="1">IFERROR(__xludf.DUMMYFUNCTION("""COMPUTED_VALUE"""),10025)</f>
        <v>10025</v>
      </c>
      <c r="C211" s="33">
        <f ca="1">IFERROR(__xludf.DUMMYFUNCTION("""COMPUTED_VALUE"""),10)</f>
        <v>10</v>
      </c>
      <c r="D211">
        <f ca="1">IFERROR(__xludf.DUMMYFUNCTION("""COMPUTED_VALUE"""),1)</f>
        <v>1</v>
      </c>
      <c r="E211">
        <f ca="1">IFERROR(__xludf.DUMMYFUNCTION("""COMPUTED_VALUE"""),20)</f>
        <v>20</v>
      </c>
      <c r="F211" t="str">
        <f ca="1">IFERROR(__xludf.DUMMYFUNCTION("filter(Formulas!$C:$C,Formulas!$A:$A=B211)"),"""formula"":[{""sku"":""1201"",""req"":1},{""sku"":""1116"",""req"":1},{""sku"":""1210"",""req"":1},{""sku"":""1114"",""req"":1},{""sku"":""1115"",""req"":1},{""sku"":""1013"",""req"":5}]")</f>
        <v>"formula":[{"sku":"1201","req":1},{"sku":"1116","req":1},{"sku":"1210","req":1},{"sku":"1114","req":1},{"sku":"1115","req":1},{"sku":"1013","req":5}]</v>
      </c>
      <c r="G211">
        <f ca="1">IFERROR(__xludf.DUMMYFUNCTION("""COMPUTED_VALUE"""),1)</f>
        <v>1</v>
      </c>
      <c r="H211" s="30" t="str">
        <f ca="1">IFERROR(__xludf.DUMMYFUNCTION("IF(D211,filter(Productos!AC:AC,Productos!A:A=B211),)"),"cocina")</f>
        <v>cocina</v>
      </c>
      <c r="I211" s="33">
        <f ca="1">IFERROR(__xludf.DUMMYFUNCTION("""COMPUTED_VALUE"""),4900)</f>
        <v>4900</v>
      </c>
      <c r="K211" t="str">
        <f t="shared" ca="1" si="0"/>
        <v>{"sku":"10025", "costo":10, "grupo":"3", "lote":1, "tiempo":20, "formula":[{"sku":"1201","req":1},{"sku":"1116","req":1},{"sku":"1210","req":1},{"sku":"1114","req":1},{"sku":"1115","req":1},{"sku":"1013","req":5}], "vencimiento":1, "precio":4900, "tipo":"cocina"},</v>
      </c>
    </row>
    <row r="212" spans="1:11" ht="13" x14ac:dyDescent="0.15">
      <c r="A212" s="23">
        <v>3</v>
      </c>
      <c r="B212">
        <f ca="1">IFERROR(__xludf.DUMMYFUNCTION("""COMPUTED_VALUE"""),20001)</f>
        <v>20001</v>
      </c>
      <c r="C212" s="33">
        <f ca="1">IFERROR(__xludf.DUMMYFUNCTION("""COMPUTED_VALUE"""),10)</f>
        <v>10</v>
      </c>
      <c r="D212">
        <f ca="1">IFERROR(__xludf.DUMMYFUNCTION("""COMPUTED_VALUE"""),1)</f>
        <v>1</v>
      </c>
      <c r="E212">
        <f ca="1">IFERROR(__xludf.DUMMYFUNCTION("""COMPUTED_VALUE"""),10)</f>
        <v>10</v>
      </c>
      <c r="F212" t="str">
        <f ca="1">IFERROR(__xludf.DUMMYFUNCTION("filter(Formulas!$C:$C,Formulas!$A:$A=B212)"),"""formula"":[{""sku"":""1301"",""req"":1},{""sku"":""1207"",""req"":1},{""sku"":""1310"",""req"":1},{""sku"":""1112"",""req"":1},{""sku"":""1216"",""req"":1}]")</f>
        <v>"formula":[{"sku":"1301","req":1},{"sku":"1207","req":1},{"sku":"1310","req":1},{"sku":"1112","req":1},{"sku":"1216","req":1}]</v>
      </c>
      <c r="G212">
        <f ca="1">IFERROR(__xludf.DUMMYFUNCTION("""COMPUTED_VALUE"""),1)</f>
        <v>1</v>
      </c>
      <c r="H212" s="30" t="str">
        <f ca="1">IFERROR(__xludf.DUMMYFUNCTION("IF(D212,filter(Productos!AC:AC,Productos!A:A=B212),)"),"cocina")</f>
        <v>cocina</v>
      </c>
      <c r="I212" s="33">
        <f ca="1">IFERROR(__xludf.DUMMYFUNCTION("""COMPUTED_VALUE"""),2700)</f>
        <v>2700</v>
      </c>
      <c r="K212" t="str">
        <f t="shared" ca="1" si="0"/>
        <v>{"sku":"20001", "costo":10, "grupo":"3", "lote":1, "tiempo":10, "formula":[{"sku":"1301","req":1},{"sku":"1207","req":1},{"sku":"1310","req":1},{"sku":"1112","req":1},{"sku":"1216","req":1}], "vencimiento":1, "precio":2700, "tipo":"cocina"},</v>
      </c>
    </row>
    <row r="213" spans="1:11" ht="13" x14ac:dyDescent="0.15">
      <c r="A213" s="38">
        <v>3</v>
      </c>
      <c r="B213">
        <f ca="1">IFERROR(__xludf.DUMMYFUNCTION("""COMPUTED_VALUE"""),20002)</f>
        <v>20002</v>
      </c>
      <c r="C213" s="33">
        <f ca="1">IFERROR(__xludf.DUMMYFUNCTION("""COMPUTED_VALUE"""),10)</f>
        <v>10</v>
      </c>
      <c r="D213">
        <f ca="1">IFERROR(__xludf.DUMMYFUNCTION("""COMPUTED_VALUE"""),1)</f>
        <v>1</v>
      </c>
      <c r="E213">
        <f ca="1">IFERROR(__xludf.DUMMYFUNCTION("""COMPUTED_VALUE"""),10)</f>
        <v>10</v>
      </c>
      <c r="F213" t="str">
        <f ca="1">IFERROR(__xludf.DUMMYFUNCTION("filter(Formulas!$C:$C,Formulas!$A:$A=B213)"),"""formula"":[{""sku"":""1301"",""req"":1},{""sku"":""1216"",""req"":1},{""sku"":""1106"",""req"":4}]")</f>
        <v>"formula":[{"sku":"1301","req":1},{"sku":"1216","req":1},{"sku":"1106","req":4}]</v>
      </c>
      <c r="G213">
        <f ca="1">IFERROR(__xludf.DUMMYFUNCTION("""COMPUTED_VALUE"""),1)</f>
        <v>1</v>
      </c>
      <c r="H213" s="30" t="str">
        <f ca="1">IFERROR(__xludf.DUMMYFUNCTION("IF(D213,filter(Productos!AC:AC,Productos!A:A=B213),)"),"cocina")</f>
        <v>cocina</v>
      </c>
      <c r="I213" s="33">
        <f ca="1">IFERROR(__xludf.DUMMYFUNCTION("""COMPUTED_VALUE"""),2700)</f>
        <v>2700</v>
      </c>
      <c r="K213" t="str">
        <f t="shared" ca="1" si="0"/>
        <v>{"sku":"20002", "costo":10, "grupo":"3", "lote":1, "tiempo":10, "formula":[{"sku":"1301","req":1},{"sku":"1216","req":1},{"sku":"1106","req":4}], "vencimiento":1, "precio":2700, "tipo":"cocina"},</v>
      </c>
    </row>
    <row r="214" spans="1:11" ht="13" x14ac:dyDescent="0.15">
      <c r="A214" s="23">
        <v>3</v>
      </c>
      <c r="B214">
        <f ca="1">IFERROR(__xludf.DUMMYFUNCTION("""COMPUTED_VALUE"""),20003)</f>
        <v>20003</v>
      </c>
      <c r="C214" s="33">
        <f ca="1">IFERROR(__xludf.DUMMYFUNCTION("""COMPUTED_VALUE"""),10)</f>
        <v>10</v>
      </c>
      <c r="D214">
        <f ca="1">IFERROR(__xludf.DUMMYFUNCTION("""COMPUTED_VALUE"""),1)</f>
        <v>1</v>
      </c>
      <c r="E214">
        <f ca="1">IFERROR(__xludf.DUMMYFUNCTION("""COMPUTED_VALUE"""),10)</f>
        <v>10</v>
      </c>
      <c r="F214" t="str">
        <f ca="1">IFERROR(__xludf.DUMMYFUNCTION("filter(Formulas!$C:$C,Formulas!$A:$A=B214)"),"""formula"":[{""sku"":""1301"",""req"":1},{""sku"":""1216"",""req"":1},{""sku"":""1207"",""req"":1}]")</f>
        <v>"formula":[{"sku":"1301","req":1},{"sku":"1216","req":1},{"sku":"1207","req":1}]</v>
      </c>
      <c r="G214">
        <f ca="1">IFERROR(__xludf.DUMMYFUNCTION("""COMPUTED_VALUE"""),1)</f>
        <v>1</v>
      </c>
      <c r="H214" s="30" t="str">
        <f ca="1">IFERROR(__xludf.DUMMYFUNCTION("IF(D214,filter(Productos!AC:AC,Productos!A:A=B214),)"),"cocina")</f>
        <v>cocina</v>
      </c>
      <c r="I214" s="33">
        <f ca="1">IFERROR(__xludf.DUMMYFUNCTION("""COMPUTED_VALUE"""),2700)</f>
        <v>2700</v>
      </c>
      <c r="K214" t="str">
        <f t="shared" ca="1" si="0"/>
        <v>{"sku":"20003", "costo":10, "grupo":"3", "lote":1, "tiempo":10, "formula":[{"sku":"1301","req":1},{"sku":"1216","req":1},{"sku":"1207","req":1}], "vencimiento":1, "precio":2700, "tipo":"cocina"},</v>
      </c>
    </row>
    <row r="215" spans="1:11" ht="13" x14ac:dyDescent="0.15">
      <c r="A215" s="38">
        <v>3</v>
      </c>
      <c r="B215">
        <f ca="1">IFERROR(__xludf.DUMMYFUNCTION("""COMPUTED_VALUE"""),20004)</f>
        <v>20004</v>
      </c>
      <c r="C215" s="33">
        <f ca="1">IFERROR(__xludf.DUMMYFUNCTION("""COMPUTED_VALUE"""),10)</f>
        <v>10</v>
      </c>
      <c r="D215">
        <f ca="1">IFERROR(__xludf.DUMMYFUNCTION("""COMPUTED_VALUE"""),1)</f>
        <v>1</v>
      </c>
      <c r="E215">
        <f ca="1">IFERROR(__xludf.DUMMYFUNCTION("""COMPUTED_VALUE"""),10)</f>
        <v>10</v>
      </c>
      <c r="F215" t="str">
        <f ca="1">IFERROR(__xludf.DUMMYFUNCTION("filter(Formulas!$C:$C,Formulas!$A:$A=B215)"),"""formula"":[{""sku"":""1301"",""req"":1},{""sku"":""1216"",""req"":1},{""sku"":""1209"",""req"":1}]")</f>
        <v>"formula":[{"sku":"1301","req":1},{"sku":"1216","req":1},{"sku":"1209","req":1}]</v>
      </c>
      <c r="G215">
        <f ca="1">IFERROR(__xludf.DUMMYFUNCTION("""COMPUTED_VALUE"""),1)</f>
        <v>1</v>
      </c>
      <c r="H215" s="30" t="str">
        <f ca="1">IFERROR(__xludf.DUMMYFUNCTION("IF(D215,filter(Productos!AC:AC,Productos!A:A=B215),)"),"cocina")</f>
        <v>cocina</v>
      </c>
      <c r="I215" s="33">
        <f ca="1">IFERROR(__xludf.DUMMYFUNCTION("""COMPUTED_VALUE"""),2700)</f>
        <v>2700</v>
      </c>
      <c r="K215" t="str">
        <f t="shared" ca="1" si="0"/>
        <v>{"sku":"20004", "costo":10, "grupo":"3", "lote":1, "tiempo":10, "formula":[{"sku":"1301","req":1},{"sku":"1216","req":1},{"sku":"1209","req":1}], "vencimiento":1, "precio":2700, "tipo":"cocina"},</v>
      </c>
    </row>
    <row r="216" spans="1:11" ht="13" x14ac:dyDescent="0.15">
      <c r="A216" s="23">
        <v>3</v>
      </c>
      <c r="B216">
        <f ca="1">IFERROR(__xludf.DUMMYFUNCTION("""COMPUTED_VALUE"""),20005)</f>
        <v>20005</v>
      </c>
      <c r="C216" s="33">
        <f ca="1">IFERROR(__xludf.DUMMYFUNCTION("""COMPUTED_VALUE"""),10)</f>
        <v>10</v>
      </c>
      <c r="D216">
        <f ca="1">IFERROR(__xludf.DUMMYFUNCTION("""COMPUTED_VALUE"""),1)</f>
        <v>1</v>
      </c>
      <c r="E216">
        <f ca="1">IFERROR(__xludf.DUMMYFUNCTION("""COMPUTED_VALUE"""),20)</f>
        <v>20</v>
      </c>
      <c r="F216" t="str">
        <f ca="1">IFERROR(__xludf.DUMMYFUNCTION("filter(Formulas!$C:$C,Formulas!$A:$A=B216)"),"""formula"":[{""sku"":""1301"",""req"":1},{""sku"":""1216"",""req"":1},{""sku"":""1209"",""req"":1},{""sku"":""1310"",""req"":1},{""sku"":""1112"",""req"":1}]")</f>
        <v>"formula":[{"sku":"1301","req":1},{"sku":"1216","req":1},{"sku":"1209","req":1},{"sku":"1310","req":1},{"sku":"1112","req":1}]</v>
      </c>
      <c r="G216">
        <f ca="1">IFERROR(__xludf.DUMMYFUNCTION("""COMPUTED_VALUE"""),1)</f>
        <v>1</v>
      </c>
      <c r="H216" s="30" t="str">
        <f ca="1">IFERROR(__xludf.DUMMYFUNCTION("IF(D216,filter(Productos!AC:AC,Productos!A:A=B216),)"),"cocina")</f>
        <v>cocina</v>
      </c>
      <c r="I216" s="33">
        <f ca="1">IFERROR(__xludf.DUMMYFUNCTION("""COMPUTED_VALUE"""),2700)</f>
        <v>2700</v>
      </c>
      <c r="K216" t="str">
        <f t="shared" ca="1" si="0"/>
        <v>{"sku":"20005", "costo":10, "grupo":"3", "lote":1, "tiempo":20, "formula":[{"sku":"1301","req":1},{"sku":"1216","req":1},{"sku":"1209","req":1},{"sku":"1310","req":1},{"sku":"1112","req":1}], "vencimiento":1, "precio":2700, "tipo":"cocina"},</v>
      </c>
    </row>
    <row r="217" spans="1:11" ht="13" x14ac:dyDescent="0.15">
      <c r="A217" s="38">
        <v>3</v>
      </c>
      <c r="B217">
        <f ca="1">IFERROR(__xludf.DUMMYFUNCTION("""COMPUTED_VALUE"""),30001)</f>
        <v>30001</v>
      </c>
      <c r="C217" s="33">
        <f ca="1">IFERROR(__xludf.DUMMYFUNCTION("""COMPUTED_VALUE"""),10)</f>
        <v>10</v>
      </c>
      <c r="D217">
        <f ca="1">IFERROR(__xludf.DUMMYFUNCTION("""COMPUTED_VALUE"""),1)</f>
        <v>1</v>
      </c>
      <c r="E217">
        <f ca="1">IFERROR(__xludf.DUMMYFUNCTION("""COMPUTED_VALUE"""),10)</f>
        <v>10</v>
      </c>
      <c r="F217" t="str">
        <f ca="1">IFERROR(__xludf.DUMMYFUNCTION("filter(Formulas!$C:$C,Formulas!$A:$A=B217)"),"""formula"":[{""sku"":""1307"",""req"":3}]")</f>
        <v>"formula":[{"sku":"1307","req":3}]</v>
      </c>
      <c r="G217">
        <f ca="1">IFERROR(__xludf.DUMMYFUNCTION("""COMPUTED_VALUE"""),1)</f>
        <v>1</v>
      </c>
      <c r="H217" s="30" t="str">
        <f ca="1">IFERROR(__xludf.DUMMYFUNCTION("IF(D217,filter(Productos!AC:AC,Productos!A:A=B217),)"),"cocina")</f>
        <v>cocina</v>
      </c>
      <c r="I217" s="33">
        <f ca="1">IFERROR(__xludf.DUMMYFUNCTION("""COMPUTED_VALUE"""),7900)</f>
        <v>7900</v>
      </c>
      <c r="K217" t="str">
        <f t="shared" ca="1" si="0"/>
        <v>{"sku":"30001", "costo":10, "grupo":"3", "lote":1, "tiempo":10, "formula":[{"sku":"1307","req":3}], "vencimiento":1, "precio":7900, "tipo":"cocina"},</v>
      </c>
    </row>
    <row r="218" spans="1:11" ht="13" x14ac:dyDescent="0.15">
      <c r="A218" s="23">
        <v>3</v>
      </c>
      <c r="B218">
        <f ca="1">IFERROR(__xludf.DUMMYFUNCTION("""COMPUTED_VALUE"""),30002)</f>
        <v>30002</v>
      </c>
      <c r="C218" s="33">
        <f ca="1">IFERROR(__xludf.DUMMYFUNCTION("""COMPUTED_VALUE"""),10)</f>
        <v>10</v>
      </c>
      <c r="D218">
        <f ca="1">IFERROR(__xludf.DUMMYFUNCTION("""COMPUTED_VALUE"""),1)</f>
        <v>1</v>
      </c>
      <c r="E218">
        <f ca="1">IFERROR(__xludf.DUMMYFUNCTION("""COMPUTED_VALUE"""),10)</f>
        <v>10</v>
      </c>
      <c r="F218" t="str">
        <f ca="1">IFERROR(__xludf.DUMMYFUNCTION("filter(Formulas!$C:$C,Formulas!$A:$A=B218)"),"""formula"":[{""sku"":""1307"",""req"":4}]")</f>
        <v>"formula":[{"sku":"1307","req":4}]</v>
      </c>
      <c r="G218">
        <f ca="1">IFERROR(__xludf.DUMMYFUNCTION("""COMPUTED_VALUE"""),1)</f>
        <v>1</v>
      </c>
      <c r="H218" s="30" t="str">
        <f ca="1">IFERROR(__xludf.DUMMYFUNCTION("IF(D218,filter(Productos!AC:AC,Productos!A:A=B218),)"),"cocina")</f>
        <v>cocina</v>
      </c>
      <c r="I218" s="33">
        <f ca="1">IFERROR(__xludf.DUMMYFUNCTION("""COMPUTED_VALUE"""),9900)</f>
        <v>9900</v>
      </c>
      <c r="K218" t="str">
        <f t="shared" ca="1" si="0"/>
        <v>{"sku":"30002", "costo":10, "grupo":"3", "lote":1, "tiempo":10, "formula":[{"sku":"1307","req":4}], "vencimiento":1, "precio":9900, "tipo":"cocina"},</v>
      </c>
    </row>
    <row r="219" spans="1:11" ht="13" x14ac:dyDescent="0.15">
      <c r="A219" s="38">
        <v>3</v>
      </c>
      <c r="B219">
        <f ca="1">IFERROR(__xludf.DUMMYFUNCTION("""COMPUTED_VALUE"""),30003)</f>
        <v>30003</v>
      </c>
      <c r="C219" s="33">
        <f ca="1">IFERROR(__xludf.DUMMYFUNCTION("""COMPUTED_VALUE"""),10)</f>
        <v>10</v>
      </c>
      <c r="D219">
        <f ca="1">IFERROR(__xludf.DUMMYFUNCTION("""COMPUTED_VALUE"""),1)</f>
        <v>1</v>
      </c>
      <c r="E219">
        <f ca="1">IFERROR(__xludf.DUMMYFUNCTION("""COMPUTED_VALUE"""),10)</f>
        <v>10</v>
      </c>
      <c r="F219" t="str">
        <f ca="1">IFERROR(__xludf.DUMMYFUNCTION("filter(Formulas!$C:$C,Formulas!$A:$A=B219)"),"""formula"":[{""sku"":""1307"",""req"":5}]")</f>
        <v>"formula":[{"sku":"1307","req":5}]</v>
      </c>
      <c r="G219">
        <f ca="1">IFERROR(__xludf.DUMMYFUNCTION("""COMPUTED_VALUE"""),1)</f>
        <v>1</v>
      </c>
      <c r="H219" s="30" t="str">
        <f ca="1">IFERROR(__xludf.DUMMYFUNCTION("IF(D219,filter(Productos!AC:AC,Productos!A:A=B219),)"),"cocina")</f>
        <v>cocina</v>
      </c>
      <c r="I219" s="33">
        <f ca="1">IFERROR(__xludf.DUMMYFUNCTION("""COMPUTED_VALUE"""),12500)</f>
        <v>12500</v>
      </c>
      <c r="K219" t="str">
        <f t="shared" ca="1" si="0"/>
        <v>{"sku":"30003", "costo":10, "grupo":"3", "lote":1, "tiempo":10, "formula":[{"sku":"1307","req":5}], "vencimiento":1, "precio":12500, "tipo":"cocina"},</v>
      </c>
    </row>
    <row r="220" spans="1:11" ht="13" x14ac:dyDescent="0.15">
      <c r="A220" s="23">
        <v>3</v>
      </c>
      <c r="B220">
        <f ca="1">IFERROR(__xludf.DUMMYFUNCTION("""COMPUTED_VALUE"""),30004)</f>
        <v>30004</v>
      </c>
      <c r="C220" s="33">
        <f ca="1">IFERROR(__xludf.DUMMYFUNCTION("""COMPUTED_VALUE"""),10)</f>
        <v>10</v>
      </c>
      <c r="D220">
        <f ca="1">IFERROR(__xludf.DUMMYFUNCTION("""COMPUTED_VALUE"""),1)</f>
        <v>1</v>
      </c>
      <c r="E220">
        <f ca="1">IFERROR(__xludf.DUMMYFUNCTION("""COMPUTED_VALUE"""),10)</f>
        <v>10</v>
      </c>
      <c r="F220" t="str">
        <f ca="1">IFERROR(__xludf.DUMMYFUNCTION("filter(Formulas!$C:$C,Formulas!$A:$A=B220)"),"""formula"":[{""sku"":""1309"",""req"":3}]")</f>
        <v>"formula":[{"sku":"1309","req":3}]</v>
      </c>
      <c r="G220">
        <f ca="1">IFERROR(__xludf.DUMMYFUNCTION("""COMPUTED_VALUE"""),1)</f>
        <v>1</v>
      </c>
      <c r="H220" s="30" t="str">
        <f ca="1">IFERROR(__xludf.DUMMYFUNCTION("IF(D220,filter(Productos!AC:AC,Productos!A:A=B220),)"),"cocina")</f>
        <v>cocina</v>
      </c>
      <c r="I220" s="33">
        <f ca="1">IFERROR(__xludf.DUMMYFUNCTION("""COMPUTED_VALUE"""),7900)</f>
        <v>7900</v>
      </c>
      <c r="K220" t="str">
        <f t="shared" ca="1" si="0"/>
        <v>{"sku":"30004", "costo":10, "grupo":"3", "lote":1, "tiempo":10, "formula":[{"sku":"1309","req":3}], "vencimiento":1, "precio":7900, "tipo":"cocina"},</v>
      </c>
    </row>
    <row r="221" spans="1:11" ht="13" x14ac:dyDescent="0.15">
      <c r="A221" s="38">
        <v>3</v>
      </c>
      <c r="B221">
        <f ca="1">IFERROR(__xludf.DUMMYFUNCTION("""COMPUTED_VALUE"""),30005)</f>
        <v>30005</v>
      </c>
      <c r="C221" s="33">
        <f ca="1">IFERROR(__xludf.DUMMYFUNCTION("""COMPUTED_VALUE"""),10)</f>
        <v>10</v>
      </c>
      <c r="D221">
        <f ca="1">IFERROR(__xludf.DUMMYFUNCTION("""COMPUTED_VALUE"""),1)</f>
        <v>1</v>
      </c>
      <c r="E221">
        <f ca="1">IFERROR(__xludf.DUMMYFUNCTION("""COMPUTED_VALUE"""),10)</f>
        <v>10</v>
      </c>
      <c r="F221" t="str">
        <f ca="1">IFERROR(__xludf.DUMMYFUNCTION("filter(Formulas!$C:$C,Formulas!$A:$A=B221)"),"""formula"":[{""sku"":""1309"",""req"":4}]")</f>
        <v>"formula":[{"sku":"1309","req":4}]</v>
      </c>
      <c r="G221">
        <f ca="1">IFERROR(__xludf.DUMMYFUNCTION("""COMPUTED_VALUE"""),1)</f>
        <v>1</v>
      </c>
      <c r="H221" s="30" t="str">
        <f ca="1">IFERROR(__xludf.DUMMYFUNCTION("IF(D221,filter(Productos!AC:AC,Productos!A:A=B221),)"),"cocina")</f>
        <v>cocina</v>
      </c>
      <c r="I221" s="33">
        <f ca="1">IFERROR(__xludf.DUMMYFUNCTION("""COMPUTED_VALUE"""),9900)</f>
        <v>9900</v>
      </c>
      <c r="K221" t="str">
        <f t="shared" ca="1" si="0"/>
        <v>{"sku":"30005", "costo":10, "grupo":"3", "lote":1, "tiempo":10, "formula":[{"sku":"1309","req":4}], "vencimiento":1, "precio":9900, "tipo":"cocina"},</v>
      </c>
    </row>
    <row r="222" spans="1:11" ht="13" x14ac:dyDescent="0.15">
      <c r="A222" s="38">
        <v>3</v>
      </c>
      <c r="B222">
        <f ca="1">IFERROR(__xludf.DUMMYFUNCTION("""COMPUTED_VALUE"""),30006)</f>
        <v>30006</v>
      </c>
      <c r="C222" s="33">
        <f ca="1">IFERROR(__xludf.DUMMYFUNCTION("""COMPUTED_VALUE"""),10)</f>
        <v>10</v>
      </c>
      <c r="D222">
        <f ca="1">IFERROR(__xludf.DUMMYFUNCTION("""COMPUTED_VALUE"""),1)</f>
        <v>1</v>
      </c>
      <c r="E222">
        <f ca="1">IFERROR(__xludf.DUMMYFUNCTION("""COMPUTED_VALUE"""),10)</f>
        <v>10</v>
      </c>
      <c r="F222" t="str">
        <f ca="1">IFERROR(__xludf.DUMMYFUNCTION("filter(Formulas!$C:$C,Formulas!$A:$A=B222)"),"""formula"":[{""sku"":""1309"",""req"":5}]")</f>
        <v>"formula":[{"sku":"1309","req":5}]</v>
      </c>
      <c r="G222">
        <f ca="1">IFERROR(__xludf.DUMMYFUNCTION("""COMPUTED_VALUE"""),1)</f>
        <v>1</v>
      </c>
      <c r="H222" s="30" t="str">
        <f ca="1">IFERROR(__xludf.DUMMYFUNCTION("IF(D222,filter(Productos!AC:AC,Productos!A:A=B222),)"),"cocina")</f>
        <v>cocina</v>
      </c>
      <c r="I222" s="33">
        <f ca="1">IFERROR(__xludf.DUMMYFUNCTION("""COMPUTED_VALUE"""),12500)</f>
        <v>12500</v>
      </c>
      <c r="K222" t="str">
        <f t="shared" ca="1" si="0"/>
        <v>{"sku":"30006", "costo":10, "grupo":"3", "lote":1, "tiempo":10, "formula":[{"sku":"1309","req":5}], "vencimiento":1, "precio":12500, "tipo":"cocina"},</v>
      </c>
    </row>
    <row r="223" spans="1:11" ht="13" x14ac:dyDescent="0.15">
      <c r="A223" s="23">
        <v>3</v>
      </c>
      <c r="B223">
        <f ca="1">IFERROR(__xludf.DUMMYFUNCTION("""COMPUTED_VALUE"""),30007)</f>
        <v>30007</v>
      </c>
      <c r="C223" s="33">
        <f ca="1">IFERROR(__xludf.DUMMYFUNCTION("""COMPUTED_VALUE"""),10)</f>
        <v>10</v>
      </c>
      <c r="D223">
        <f ca="1">IFERROR(__xludf.DUMMYFUNCTION("""COMPUTED_VALUE"""),1)</f>
        <v>1</v>
      </c>
      <c r="E223">
        <f ca="1">IFERROR(__xludf.DUMMYFUNCTION("""COMPUTED_VALUE"""),10)</f>
        <v>10</v>
      </c>
      <c r="F223" t="str">
        <f ca="1">IFERROR(__xludf.DUMMYFUNCTION("filter(Formulas!$C:$C,Formulas!$A:$A=B223)"),"""formula"":[{""sku"":""1309"",""req"":2},{""sku"":""1307"",""req"":2}]")</f>
        <v>"formula":[{"sku":"1309","req":2},{"sku":"1307","req":2}]</v>
      </c>
      <c r="G223">
        <f ca="1">IFERROR(__xludf.DUMMYFUNCTION("""COMPUTED_VALUE"""),1)</f>
        <v>1</v>
      </c>
      <c r="H223" s="30" t="str">
        <f ca="1">IFERROR(__xludf.DUMMYFUNCTION("IF(D223,filter(Productos!AC:AC,Productos!A:A=B223),)"),"cocina")</f>
        <v>cocina</v>
      </c>
      <c r="I223" s="33">
        <f ca="1">IFERROR(__xludf.DUMMYFUNCTION("""COMPUTED_VALUE"""),9900)</f>
        <v>9900</v>
      </c>
      <c r="K223" t="str">
        <f t="shared" ca="1" si="0"/>
        <v>{"sku":"30007", "costo":10, "grupo":"3", "lote":1, "tiempo":10, "formula":[{"sku":"1309","req":2},{"sku":"1307","req":2}], "vencimiento":1, "precio":9900, "tipo":"cocina"},</v>
      </c>
    </row>
    <row r="224" spans="1:11" ht="13" x14ac:dyDescent="0.15">
      <c r="A224" s="38">
        <v>3</v>
      </c>
      <c r="B224">
        <f ca="1">IFERROR(__xludf.DUMMYFUNCTION("""COMPUTED_VALUE"""),30008)</f>
        <v>30008</v>
      </c>
      <c r="C224" s="33">
        <f ca="1">IFERROR(__xludf.DUMMYFUNCTION("""COMPUTED_VALUE"""),10)</f>
        <v>10</v>
      </c>
      <c r="D224">
        <f ca="1">IFERROR(__xludf.DUMMYFUNCTION("""COMPUTED_VALUE"""),1)</f>
        <v>1</v>
      </c>
      <c r="E224">
        <f ca="1">IFERROR(__xludf.DUMMYFUNCTION("""COMPUTED_VALUE"""),10)</f>
        <v>10</v>
      </c>
      <c r="F224" t="str">
        <f ca="1">IFERROR(__xludf.DUMMYFUNCTION("filter(Formulas!$C:$C,Formulas!$A:$A=B224)"),"""formula"":[{""sku"":""1309"",""req"":3},{""sku"":""1307"",""req"":3}]")</f>
        <v>"formula":[{"sku":"1309","req":3},{"sku":"1307","req":3}]</v>
      </c>
      <c r="G224">
        <f ca="1">IFERROR(__xludf.DUMMYFUNCTION("""COMPUTED_VALUE"""),1)</f>
        <v>1</v>
      </c>
      <c r="H224" s="30" t="str">
        <f ca="1">IFERROR(__xludf.DUMMYFUNCTION("IF(D224,filter(Productos!AC:AC,Productos!A:A=B224),)"),"cocina")</f>
        <v>cocina</v>
      </c>
      <c r="I224" s="33">
        <f ca="1">IFERROR(__xludf.DUMMYFUNCTION("""COMPUTED_VALUE"""),15990)</f>
        <v>15990</v>
      </c>
      <c r="K224" t="str">
        <f t="shared" ca="1" si="0"/>
        <v>{"sku":"30008", "costo":10, "grupo":"3", "lote":1, "tiempo":10, "formula":[{"sku":"1309","req":3},{"sku":"1307","req":3}], "vencimiento":1, "precio":15990, "tipo":"cocina"},</v>
      </c>
    </row>
    <row r="225" spans="1:11" ht="13" x14ac:dyDescent="0.15">
      <c r="H225" s="30" t="str">
        <f ca="1">IFERROR(__xludf.DUMMYFUNCTION("IF(D225,filter(Productos!AC:AC,Productos!A:A=B225),)"),"")</f>
        <v/>
      </c>
      <c r="K225">
        <f t="shared" si="0"/>
        <v>0</v>
      </c>
    </row>
    <row r="226" spans="1:11" ht="13" x14ac:dyDescent="0.15">
      <c r="A226" s="34" t="s">
        <v>216</v>
      </c>
      <c r="B226" s="35" t="s">
        <v>217</v>
      </c>
      <c r="C226" s="36"/>
      <c r="D226" s="36"/>
      <c r="E226" s="36"/>
      <c r="F226" s="36"/>
      <c r="G226" s="37"/>
      <c r="H226" s="30" t="str">
        <f ca="1">IFERROR(__xludf.DUMMYFUNCTION("IF(D226,filter(Productos!AC:AC,Productos!A:A=B226),)"),"")</f>
        <v/>
      </c>
      <c r="K226">
        <f t="shared" si="0"/>
        <v>0</v>
      </c>
    </row>
    <row r="227" spans="1:11" ht="13" x14ac:dyDescent="0.15">
      <c r="A227" s="38">
        <v>4</v>
      </c>
      <c r="B227" s="25">
        <f ca="1">IFERROR(__xludf.DUMMYFUNCTION("filter(Productos!$A$2:$A1017,INDIRECT(B226))"),1001)</f>
        <v>1001</v>
      </c>
      <c r="C227" s="33">
        <f ca="1">IFERROR(__xludf.DUMMYFUNCTION("filter(Productos!$D$2:$D1017,INDIRECT(B226))"),3000)</f>
        <v>3000</v>
      </c>
      <c r="D227" s="25">
        <f ca="1">IFERROR(__xludf.DUMMYFUNCTION("filter(Productos!$K$2:$L1017,INDIRECT(B226))"),10)</f>
        <v>10</v>
      </c>
      <c r="E227" s="25">
        <f ca="1">IFERROR(__xludf.DUMMYFUNCTION("""COMPUTED_VALUE"""),240)</f>
        <v>240</v>
      </c>
      <c r="F227" s="36" t="str">
        <f ca="1">IFERROR(__xludf.DUMMYFUNCTION("filter(Formulas!$C:$C,Formulas!$A:$A=B227)"),"""formula"":null")</f>
        <v>"formula":null</v>
      </c>
      <c r="G227" s="39">
        <f ca="1">IFERROR(__xludf.DUMMYFUNCTION("filter(Productos!$H$2:$H1017,INDIRECT(B226))"),720)</f>
        <v>720</v>
      </c>
      <c r="H227" s="30" t="str">
        <f ca="1">IFERROR(__xludf.DUMMYFUNCTION("IF(D227,filter(Productos!AC:AC,Productos!A:A=B227),)"),"fabrica")</f>
        <v>fabrica</v>
      </c>
      <c r="I227" s="33" t="str">
        <f ca="1">IFERROR(__xludf.DUMMYFUNCTION("filter(Productos!$E$2:$E1017,INDIRECT(B226))"),"")</f>
        <v/>
      </c>
      <c r="K227" t="e">
        <f t="shared" ca="1" si="0"/>
        <v>#VALUE!</v>
      </c>
    </row>
    <row r="228" spans="1:11" ht="13" x14ac:dyDescent="0.15">
      <c r="A228" s="23">
        <v>4</v>
      </c>
      <c r="B228">
        <f ca="1">IFERROR(__xludf.DUMMYFUNCTION("""COMPUTED_VALUE"""),1004)</f>
        <v>1004</v>
      </c>
      <c r="C228" s="33">
        <f ca="1">IFERROR(__xludf.DUMMYFUNCTION("""COMPUTED_VALUE"""),2190)</f>
        <v>2190</v>
      </c>
      <c r="D228">
        <f ca="1">IFERROR(__xludf.DUMMYFUNCTION("""COMPUTED_VALUE"""),100)</f>
        <v>100</v>
      </c>
      <c r="E228">
        <f ca="1">IFERROR(__xludf.DUMMYFUNCTION("""COMPUTED_VALUE"""),400)</f>
        <v>400</v>
      </c>
      <c r="F228" t="str">
        <f ca="1">IFERROR(__xludf.DUMMYFUNCTION("filter(Formulas!$C:$C,Formulas!$A:$A=B228)"),"""formula"":null")</f>
        <v>"formula":null</v>
      </c>
      <c r="G228">
        <f ca="1">IFERROR(__xludf.DUMMYFUNCTION("""COMPUTED_VALUE"""),720)</f>
        <v>720</v>
      </c>
      <c r="H228" s="30" t="str">
        <f ca="1">IFERROR(__xludf.DUMMYFUNCTION("IF(D228,filter(Productos!AC:AC,Productos!A:A=B228),)"),"fabrica")</f>
        <v>fabrica</v>
      </c>
      <c r="I228" s="33" t="str">
        <f ca="1">IFERROR(__xludf.DUMMYFUNCTION("""COMPUTED_VALUE"""),"")</f>
        <v/>
      </c>
      <c r="K228" t="e">
        <f t="shared" ca="1" si="0"/>
        <v>#VALUE!</v>
      </c>
    </row>
    <row r="229" spans="1:11" ht="13" x14ac:dyDescent="0.15">
      <c r="A229" s="38">
        <v>4</v>
      </c>
      <c r="B229">
        <f ca="1">IFERROR(__xludf.DUMMYFUNCTION("""COMPUTED_VALUE"""),1005)</f>
        <v>1005</v>
      </c>
      <c r="C229" s="33">
        <f ca="1">IFERROR(__xludf.DUMMYFUNCTION("""COMPUTED_VALUE"""),9990)</f>
        <v>9990</v>
      </c>
      <c r="D229">
        <f ca="1">IFERROR(__xludf.DUMMYFUNCTION("""COMPUTED_VALUE"""),5)</f>
        <v>5</v>
      </c>
      <c r="E229">
        <f ca="1">IFERROR(__xludf.DUMMYFUNCTION("""COMPUTED_VALUE"""),260)</f>
        <v>260</v>
      </c>
      <c r="F229" t="str">
        <f ca="1">IFERROR(__xludf.DUMMYFUNCTION("filter(Formulas!$C:$C,Formulas!$A:$A=B229)"),"""formula"":null")</f>
        <v>"formula":null</v>
      </c>
      <c r="G229">
        <f ca="1">IFERROR(__xludf.DUMMYFUNCTION("""COMPUTED_VALUE"""),24)</f>
        <v>24</v>
      </c>
      <c r="H229" s="30" t="str">
        <f ca="1">IFERROR(__xludf.DUMMYFUNCTION("IF(D229,filter(Productos!AC:AC,Productos!A:A=B229),)"),"fabrica")</f>
        <v>fabrica</v>
      </c>
      <c r="I229" s="33" t="str">
        <f ca="1">IFERROR(__xludf.DUMMYFUNCTION("""COMPUTED_VALUE"""),"")</f>
        <v/>
      </c>
      <c r="K229" t="e">
        <f t="shared" ca="1" si="0"/>
        <v>#VALUE!</v>
      </c>
    </row>
    <row r="230" spans="1:11" ht="13" x14ac:dyDescent="0.15">
      <c r="A230" s="23">
        <v>4</v>
      </c>
      <c r="B230">
        <f ca="1">IFERROR(__xludf.DUMMYFUNCTION("""COMPUTED_VALUE"""),1006)</f>
        <v>1006</v>
      </c>
      <c r="C230" s="33">
        <f ca="1">IFERROR(__xludf.DUMMYFUNCTION("""COMPUTED_VALUE"""),15990)</f>
        <v>15990</v>
      </c>
      <c r="D230">
        <f ca="1">IFERROR(__xludf.DUMMYFUNCTION("""COMPUTED_VALUE"""),1)</f>
        <v>1</v>
      </c>
      <c r="E230">
        <f ca="1">IFERROR(__xludf.DUMMYFUNCTION("""COMPUTED_VALUE"""),120)</f>
        <v>120</v>
      </c>
      <c r="F230" t="str">
        <f ca="1">IFERROR(__xludf.DUMMYFUNCTION("filter(Formulas!$C:$C,Formulas!$A:$A=B230)"),"""formula"":null")</f>
        <v>"formula":null</v>
      </c>
      <c r="G230">
        <f ca="1">IFERROR(__xludf.DUMMYFUNCTION("""COMPUTED_VALUE"""),720)</f>
        <v>720</v>
      </c>
      <c r="H230" s="30" t="str">
        <f ca="1">IFERROR(__xludf.DUMMYFUNCTION("IF(D230,filter(Productos!AC:AC,Productos!A:A=B230),)"),"fabrica")</f>
        <v>fabrica</v>
      </c>
      <c r="I230" s="33" t="str">
        <f ca="1">IFERROR(__xludf.DUMMYFUNCTION("""COMPUTED_VALUE"""),"")</f>
        <v/>
      </c>
      <c r="K230" t="e">
        <f t="shared" ca="1" si="0"/>
        <v>#VALUE!</v>
      </c>
    </row>
    <row r="231" spans="1:11" ht="13" x14ac:dyDescent="0.15">
      <c r="A231" s="38">
        <v>4</v>
      </c>
      <c r="B231">
        <f ca="1">IFERROR(__xludf.DUMMYFUNCTION("""COMPUTED_VALUE"""),1009)</f>
        <v>1009</v>
      </c>
      <c r="C231" s="33">
        <f ca="1">IFERROR(__xludf.DUMMYFUNCTION("""COMPUTED_VALUE"""),14370)</f>
        <v>14370</v>
      </c>
      <c r="D231">
        <f ca="1">IFERROR(__xludf.DUMMYFUNCTION("""COMPUTED_VALUE"""),3)</f>
        <v>3</v>
      </c>
      <c r="E231">
        <f ca="1">IFERROR(__xludf.DUMMYFUNCTION("""COMPUTED_VALUE"""),400)</f>
        <v>400</v>
      </c>
      <c r="F231" t="str">
        <f ca="1">IFERROR(__xludf.DUMMYFUNCTION("filter(Formulas!$C:$C,Formulas!$A:$A=B231)"),"""formula"":null")</f>
        <v>"formula":null</v>
      </c>
      <c r="G231">
        <f ca="1">IFERROR(__xludf.DUMMYFUNCTION("""COMPUTED_VALUE"""),15)</f>
        <v>15</v>
      </c>
      <c r="H231" s="30" t="str">
        <f ca="1">IFERROR(__xludf.DUMMYFUNCTION("IF(D231,filter(Productos!AC:AC,Productos!A:A=B231),)"),"fabrica")</f>
        <v>fabrica</v>
      </c>
      <c r="I231" s="33" t="str">
        <f ca="1">IFERROR(__xludf.DUMMYFUNCTION("""COMPUTED_VALUE"""),"")</f>
        <v/>
      </c>
      <c r="K231" t="e">
        <f t="shared" ca="1" si="0"/>
        <v>#VALUE!</v>
      </c>
    </row>
    <row r="232" spans="1:11" ht="13" x14ac:dyDescent="0.15">
      <c r="A232" s="23">
        <v>4</v>
      </c>
      <c r="B232">
        <f ca="1">IFERROR(__xludf.DUMMYFUNCTION("""COMPUTED_VALUE"""),1014)</f>
        <v>1014</v>
      </c>
      <c r="C232" s="33">
        <f ca="1">IFERROR(__xludf.DUMMYFUNCTION("""COMPUTED_VALUE"""),690)</f>
        <v>690</v>
      </c>
      <c r="D232">
        <f ca="1">IFERROR(__xludf.DUMMYFUNCTION("""COMPUTED_VALUE"""),5)</f>
        <v>5</v>
      </c>
      <c r="E232">
        <f ca="1">IFERROR(__xludf.DUMMYFUNCTION("""COMPUTED_VALUE"""),240)</f>
        <v>240</v>
      </c>
      <c r="F232" t="str">
        <f ca="1">IFERROR(__xludf.DUMMYFUNCTION("filter(Formulas!$C:$C,Formulas!$A:$A=B232)"),"""formula"":null")</f>
        <v>"formula":null</v>
      </c>
      <c r="G232">
        <f ca="1">IFERROR(__xludf.DUMMYFUNCTION("""COMPUTED_VALUE"""),24)</f>
        <v>24</v>
      </c>
      <c r="H232" s="30" t="str">
        <f ca="1">IFERROR(__xludf.DUMMYFUNCTION("IF(D232,filter(Productos!AC:AC,Productos!A:A=B232),)"),"fabrica")</f>
        <v>fabrica</v>
      </c>
      <c r="I232" s="33" t="str">
        <f ca="1">IFERROR(__xludf.DUMMYFUNCTION("""COMPUTED_VALUE"""),"")</f>
        <v/>
      </c>
      <c r="K232" t="e">
        <f t="shared" ca="1" si="0"/>
        <v>#VALUE!</v>
      </c>
    </row>
    <row r="233" spans="1:11" ht="13" x14ac:dyDescent="0.15">
      <c r="A233" s="38">
        <v>4</v>
      </c>
      <c r="B233">
        <f ca="1">IFERROR(__xludf.DUMMYFUNCTION("""COMPUTED_VALUE"""),1015)</f>
        <v>1015</v>
      </c>
      <c r="C233" s="33">
        <f ca="1">IFERROR(__xludf.DUMMYFUNCTION("""COMPUTED_VALUE"""),350)</f>
        <v>350</v>
      </c>
      <c r="D233">
        <f ca="1">IFERROR(__xludf.DUMMYFUNCTION("""COMPUTED_VALUE"""),4)</f>
        <v>4</v>
      </c>
      <c r="E233">
        <f ca="1">IFERROR(__xludf.DUMMYFUNCTION("""COMPUTED_VALUE"""),400)</f>
        <v>400</v>
      </c>
      <c r="F233" t="str">
        <f ca="1">IFERROR(__xludf.DUMMYFUNCTION("filter(Formulas!$C:$C,Formulas!$A:$A=B233)"),"""formula"":null")</f>
        <v>"formula":null</v>
      </c>
      <c r="G233">
        <f ca="1">IFERROR(__xludf.DUMMYFUNCTION("""COMPUTED_VALUE"""),30)</f>
        <v>30</v>
      </c>
      <c r="H233" s="30" t="str">
        <f ca="1">IFERROR(__xludf.DUMMYFUNCTION("IF(D233,filter(Productos!AC:AC,Productos!A:A=B233),)"),"fabrica")</f>
        <v>fabrica</v>
      </c>
      <c r="I233" s="33" t="str">
        <f ca="1">IFERROR(__xludf.DUMMYFUNCTION("""COMPUTED_VALUE"""),"")</f>
        <v/>
      </c>
      <c r="K233" t="e">
        <f t="shared" ca="1" si="0"/>
        <v>#VALUE!</v>
      </c>
    </row>
    <row r="234" spans="1:11" ht="13" x14ac:dyDescent="0.15">
      <c r="A234" s="23">
        <v>4</v>
      </c>
      <c r="B234">
        <f ca="1">IFERROR(__xludf.DUMMYFUNCTION("""COMPUTED_VALUE"""),1016)</f>
        <v>1016</v>
      </c>
      <c r="C234" s="33">
        <f ca="1">IFERROR(__xludf.DUMMYFUNCTION("""COMPUTED_VALUE"""),2790)</f>
        <v>2790</v>
      </c>
      <c r="D234">
        <f ca="1">IFERROR(__xludf.DUMMYFUNCTION("""COMPUTED_VALUE"""),8)</f>
        <v>8</v>
      </c>
      <c r="E234">
        <f ca="1">IFERROR(__xludf.DUMMYFUNCTION("""COMPUTED_VALUE"""),600)</f>
        <v>600</v>
      </c>
      <c r="F234" t="str">
        <f ca="1">IFERROR(__xludf.DUMMYFUNCTION("filter(Formulas!$C:$C,Formulas!$A:$A=B234)"),"""formula"":null")</f>
        <v>"formula":null</v>
      </c>
      <c r="G234">
        <f ca="1">IFERROR(__xludf.DUMMYFUNCTION("""COMPUTED_VALUE"""),240)</f>
        <v>240</v>
      </c>
      <c r="H234" s="30" t="str">
        <f ca="1">IFERROR(__xludf.DUMMYFUNCTION("IF(D234,filter(Productos!AC:AC,Productos!A:A=B234),)"),"fabrica")</f>
        <v>fabrica</v>
      </c>
      <c r="I234" t="str">
        <f ca="1">IFERROR(__xludf.DUMMYFUNCTION("""COMPUTED_VALUE"""),"")</f>
        <v/>
      </c>
      <c r="K234" t="e">
        <f t="shared" ca="1" si="0"/>
        <v>#VALUE!</v>
      </c>
    </row>
    <row r="235" spans="1:11" ht="13" x14ac:dyDescent="0.15">
      <c r="A235" s="38">
        <v>4</v>
      </c>
      <c r="B235">
        <f ca="1">IFERROR(__xludf.DUMMYFUNCTION("""COMPUTED_VALUE"""),1101)</f>
        <v>1101</v>
      </c>
      <c r="C235" s="33">
        <f ca="1">IFERROR(__xludf.DUMMYFUNCTION("""COMPUTED_VALUE"""),500)</f>
        <v>500</v>
      </c>
      <c r="D235">
        <f ca="1">IFERROR(__xludf.DUMMYFUNCTION("""COMPUTED_VALUE"""),10)</f>
        <v>10</v>
      </c>
      <c r="E235">
        <f ca="1">IFERROR(__xludf.DUMMYFUNCTION("""COMPUTED_VALUE"""),40)</f>
        <v>40</v>
      </c>
      <c r="F235" t="str">
        <f ca="1">IFERROR(__xludf.DUMMYFUNCTION("filter(Formulas!$C:$C,Formulas!$A:$A=B235)"),"""formula"":[{""sku"":""1001"",""req"":8},{""sku"":""1003"",""req"":3},{""sku"":""1004"",""req"":2},{""sku"":""1002"",""req"":4}]")</f>
        <v>"formula":[{"sku":"1001","req":8},{"sku":"1003","req":3},{"sku":"1004","req":2},{"sku":"1002","req":4}]</v>
      </c>
      <c r="G235">
        <f ca="1">IFERROR(__xludf.DUMMYFUNCTION("""COMPUTED_VALUE"""),3)</f>
        <v>3</v>
      </c>
      <c r="H235" s="30" t="str">
        <f ca="1">IFERROR(__xludf.DUMMYFUNCTION("IF(D235,filter(Productos!AC:AC,Productos!A:A=B235),)"),"fabrica")</f>
        <v>fabrica</v>
      </c>
      <c r="I235" s="33" t="str">
        <f ca="1">IFERROR(__xludf.DUMMYFUNCTION("""COMPUTED_VALUE"""),"")</f>
        <v/>
      </c>
      <c r="K235" t="e">
        <f t="shared" ca="1" si="0"/>
        <v>#VALUE!</v>
      </c>
    </row>
    <row r="236" spans="1:11" ht="13" x14ac:dyDescent="0.15">
      <c r="A236" s="23">
        <v>4</v>
      </c>
      <c r="B236">
        <f ca="1">IFERROR(__xludf.DUMMYFUNCTION("""COMPUTED_VALUE"""),1105)</f>
        <v>1105</v>
      </c>
      <c r="C236" s="33">
        <f ca="1">IFERROR(__xludf.DUMMYFUNCTION("""COMPUTED_VALUE"""),10)</f>
        <v>10</v>
      </c>
      <c r="D236">
        <f ca="1">IFERROR(__xludf.DUMMYFUNCTION("""COMPUTED_VALUE"""),10)</f>
        <v>10</v>
      </c>
      <c r="E236">
        <f ca="1">IFERROR(__xludf.DUMMYFUNCTION("""COMPUTED_VALUE"""),10)</f>
        <v>10</v>
      </c>
      <c r="F236" t="str">
        <f ca="1">IFERROR(__xludf.DUMMYFUNCTION("filter(Formulas!$C:$C,Formulas!$A:$A=B236)"),"""formula"":[{""sku"":""1005"",""req"":1}]")</f>
        <v>"formula":[{"sku":"1005","req":1}]</v>
      </c>
      <c r="G236">
        <f ca="1">IFERROR(__xludf.DUMMYFUNCTION("""COMPUTED_VALUE"""),3)</f>
        <v>3</v>
      </c>
      <c r="H236" s="30" t="str">
        <f ca="1">IFERROR(__xludf.DUMMYFUNCTION("IF(D236,filter(Productos!AC:AC,Productos!A:A=B236),)"),"fabrica")</f>
        <v>fabrica</v>
      </c>
      <c r="I236" s="33" t="str">
        <f ca="1">IFERROR(__xludf.DUMMYFUNCTION("""COMPUTED_VALUE"""),"")</f>
        <v/>
      </c>
      <c r="K236" t="e">
        <f t="shared" ca="1" si="0"/>
        <v>#VALUE!</v>
      </c>
    </row>
    <row r="237" spans="1:11" ht="13" x14ac:dyDescent="0.15">
      <c r="A237" s="38">
        <v>4</v>
      </c>
      <c r="B237">
        <f ca="1">IFERROR(__xludf.DUMMYFUNCTION("""COMPUTED_VALUE"""),1106)</f>
        <v>1106</v>
      </c>
      <c r="C237" s="33">
        <f ca="1">IFERROR(__xludf.DUMMYFUNCTION("""COMPUTED_VALUE"""),700)</f>
        <v>700</v>
      </c>
      <c r="D237">
        <f ca="1">IFERROR(__xludf.DUMMYFUNCTION("""COMPUTED_VALUE"""),100)</f>
        <v>100</v>
      </c>
      <c r="E237">
        <f ca="1">IFERROR(__xludf.DUMMYFUNCTION("""COMPUTED_VALUE"""),30)</f>
        <v>30</v>
      </c>
      <c r="F237" t="str">
        <f ca="1">IFERROR(__xludf.DUMMYFUNCTION("filter(Formulas!$C:$C,Formulas!$A:$A=B237)"),"""formula"":[{""sku"":""1006"",""req"":1}]")</f>
        <v>"formula":[{"sku":"1006","req":1}]</v>
      </c>
      <c r="G237">
        <f ca="1">IFERROR(__xludf.DUMMYFUNCTION("""COMPUTED_VALUE"""),4)</f>
        <v>4</v>
      </c>
      <c r="H237" s="30" t="str">
        <f ca="1">IFERROR(__xludf.DUMMYFUNCTION("IF(D237,filter(Productos!AC:AC,Productos!A:A=B237),)"),"fabrica")</f>
        <v>fabrica</v>
      </c>
      <c r="I237" s="33" t="str">
        <f ca="1">IFERROR(__xludf.DUMMYFUNCTION("""COMPUTED_VALUE"""),"")</f>
        <v/>
      </c>
      <c r="K237" t="e">
        <f t="shared" ca="1" si="0"/>
        <v>#VALUE!</v>
      </c>
    </row>
    <row r="238" spans="1:11" ht="13" x14ac:dyDescent="0.15">
      <c r="A238" s="23">
        <v>4</v>
      </c>
      <c r="B238">
        <f ca="1">IFERROR(__xludf.DUMMYFUNCTION("""COMPUTED_VALUE"""),1107)</f>
        <v>1107</v>
      </c>
      <c r="C238" s="33">
        <f ca="1">IFERROR(__xludf.DUMMYFUNCTION("""COMPUTED_VALUE"""),10)</f>
        <v>10</v>
      </c>
      <c r="D238">
        <f ca="1">IFERROR(__xludf.DUMMYFUNCTION("""COMPUTED_VALUE"""),11)</f>
        <v>11</v>
      </c>
      <c r="E238">
        <f ca="1">IFERROR(__xludf.DUMMYFUNCTION("""COMPUTED_VALUE"""),20)</f>
        <v>20</v>
      </c>
      <c r="F238" t="str">
        <f ca="1">IFERROR(__xludf.DUMMYFUNCTION("filter(Formulas!$C:$C,Formulas!$A:$A=B238)"),"""formula"":[{""sku"":""1007"",""req"":1}]")</f>
        <v>"formula":[{"sku":"1007","req":1}]</v>
      </c>
      <c r="G238">
        <f ca="1">IFERROR(__xludf.DUMMYFUNCTION("""COMPUTED_VALUE"""),2)</f>
        <v>2</v>
      </c>
      <c r="H238" s="30" t="str">
        <f ca="1">IFERROR(__xludf.DUMMYFUNCTION("IF(D238,filter(Productos!AC:AC,Productos!A:A=B238),)"),"fabrica")</f>
        <v>fabrica</v>
      </c>
      <c r="I238" s="33" t="str">
        <f ca="1">IFERROR(__xludf.DUMMYFUNCTION("""COMPUTED_VALUE"""),"")</f>
        <v/>
      </c>
      <c r="K238" t="e">
        <f t="shared" ca="1" si="0"/>
        <v>#VALUE!</v>
      </c>
    </row>
    <row r="239" spans="1:11" ht="13" x14ac:dyDescent="0.15">
      <c r="A239" s="38">
        <v>4</v>
      </c>
      <c r="B239">
        <f ca="1">IFERROR(__xludf.DUMMYFUNCTION("""COMPUTED_VALUE"""),1108)</f>
        <v>1108</v>
      </c>
      <c r="C239" s="33">
        <f ca="1">IFERROR(__xludf.DUMMYFUNCTION("""COMPUTED_VALUE"""),10)</f>
        <v>10</v>
      </c>
      <c r="D239">
        <f ca="1">IFERROR(__xludf.DUMMYFUNCTION("""COMPUTED_VALUE"""),6)</f>
        <v>6</v>
      </c>
      <c r="E239">
        <f ca="1">IFERROR(__xludf.DUMMYFUNCTION("""COMPUTED_VALUE"""),20)</f>
        <v>20</v>
      </c>
      <c r="F239" t="str">
        <f ca="1">IFERROR(__xludf.DUMMYFUNCTION("filter(Formulas!$C:$C,Formulas!$A:$A=B239)"),"""formula"":[{""sku"":""1008"",""req"":1}]")</f>
        <v>"formula":[{"sku":"1008","req":1}]</v>
      </c>
      <c r="G239">
        <f ca="1">IFERROR(__xludf.DUMMYFUNCTION("""COMPUTED_VALUE"""),4)</f>
        <v>4</v>
      </c>
      <c r="H239" s="30" t="str">
        <f ca="1">IFERROR(__xludf.DUMMYFUNCTION("IF(D239,filter(Productos!AC:AC,Productos!A:A=B239),)"),"fabrica")</f>
        <v>fabrica</v>
      </c>
      <c r="I239" s="33" t="str">
        <f ca="1">IFERROR(__xludf.DUMMYFUNCTION("""COMPUTED_VALUE"""),"")</f>
        <v/>
      </c>
      <c r="K239" t="e">
        <f t="shared" ca="1" si="0"/>
        <v>#VALUE!</v>
      </c>
    </row>
    <row r="240" spans="1:11" ht="13" x14ac:dyDescent="0.15">
      <c r="A240" s="23">
        <v>4</v>
      </c>
      <c r="B240">
        <f ca="1">IFERROR(__xludf.DUMMYFUNCTION("""COMPUTED_VALUE"""),1109)</f>
        <v>1109</v>
      </c>
      <c r="C240" s="33">
        <f ca="1">IFERROR(__xludf.DUMMYFUNCTION("""COMPUTED_VALUE"""),10)</f>
        <v>10</v>
      </c>
      <c r="D240">
        <f ca="1">IFERROR(__xludf.DUMMYFUNCTION("""COMPUTED_VALUE"""),12)</f>
        <v>12</v>
      </c>
      <c r="E240">
        <f ca="1">IFERROR(__xludf.DUMMYFUNCTION("""COMPUTED_VALUE"""),30)</f>
        <v>30</v>
      </c>
      <c r="F240" t="str">
        <f ca="1">IFERROR(__xludf.DUMMYFUNCTION("filter(Formulas!$C:$C,Formulas!$A:$A=B240)"),"""formula"":[{""sku"":""1009"",""req"":1}]")</f>
        <v>"formula":[{"sku":"1009","req":1}]</v>
      </c>
      <c r="G240">
        <f ca="1">IFERROR(__xludf.DUMMYFUNCTION("""COMPUTED_VALUE"""),1.5)</f>
        <v>1.5</v>
      </c>
      <c r="H240" s="30" t="str">
        <f ca="1">IFERROR(__xludf.DUMMYFUNCTION("IF(D240,filter(Productos!AC:AC,Productos!A:A=B240),)"),"fabrica")</f>
        <v>fabrica</v>
      </c>
      <c r="I240" s="33" t="str">
        <f ca="1">IFERROR(__xludf.DUMMYFUNCTION("""COMPUTED_VALUE"""),"")</f>
        <v/>
      </c>
      <c r="K240" t="e">
        <f t="shared" ca="1" si="0"/>
        <v>#VALUE!</v>
      </c>
    </row>
    <row r="241" spans="1:11" ht="13" x14ac:dyDescent="0.15">
      <c r="A241" s="38">
        <v>4</v>
      </c>
      <c r="B241">
        <f ca="1">IFERROR(__xludf.DUMMYFUNCTION("""COMPUTED_VALUE"""),1110)</f>
        <v>1110</v>
      </c>
      <c r="C241" s="33">
        <f ca="1">IFERROR(__xludf.DUMMYFUNCTION("""COMPUTED_VALUE"""),10)</f>
        <v>10</v>
      </c>
      <c r="D241">
        <f ca="1">IFERROR(__xludf.DUMMYFUNCTION("""COMPUTED_VALUE"""),6)</f>
        <v>6</v>
      </c>
      <c r="E241">
        <f ca="1">IFERROR(__xludf.DUMMYFUNCTION("""COMPUTED_VALUE"""),10)</f>
        <v>10</v>
      </c>
      <c r="F241" t="str">
        <f ca="1">IFERROR(__xludf.DUMMYFUNCTION("filter(Formulas!$C:$C,Formulas!$A:$A=B241)"),"""formula"":[{""sku"":""1010"",""req"":1}]")</f>
        <v>"formula":[{"sku":"1010","req":1}]</v>
      </c>
      <c r="G241">
        <f ca="1">IFERROR(__xludf.DUMMYFUNCTION("""COMPUTED_VALUE"""),2)</f>
        <v>2</v>
      </c>
      <c r="H241" s="30" t="str">
        <f ca="1">IFERROR(__xludf.DUMMYFUNCTION("IF(D241,filter(Productos!AC:AC,Productos!A:A=B241),)"),"fabrica")</f>
        <v>fabrica</v>
      </c>
      <c r="I241" s="33" t="str">
        <f ca="1">IFERROR(__xludf.DUMMYFUNCTION("""COMPUTED_VALUE"""),"")</f>
        <v/>
      </c>
      <c r="K241" t="e">
        <f t="shared" ca="1" si="0"/>
        <v>#VALUE!</v>
      </c>
    </row>
    <row r="242" spans="1:11" ht="13" x14ac:dyDescent="0.15">
      <c r="A242" s="23">
        <v>4</v>
      </c>
      <c r="B242">
        <f ca="1">IFERROR(__xludf.DUMMYFUNCTION("""COMPUTED_VALUE"""),1111)</f>
        <v>1111</v>
      </c>
      <c r="C242" s="33">
        <f ca="1">IFERROR(__xludf.DUMMYFUNCTION("""COMPUTED_VALUE"""),120)</f>
        <v>120</v>
      </c>
      <c r="D242">
        <f ca="1">IFERROR(__xludf.DUMMYFUNCTION("""COMPUTED_VALUE"""),2)</f>
        <v>2</v>
      </c>
      <c r="E242">
        <f ca="1">IFERROR(__xludf.DUMMYFUNCTION("""COMPUTED_VALUE"""),30)</f>
        <v>30</v>
      </c>
      <c r="F242" t="str">
        <f ca="1">IFERROR(__xludf.DUMMYFUNCTION("filter(Formulas!$C:$C,Formulas!$A:$A=B242)"),"""formula"":[{""sku"":""1011"",""req"":2}]")</f>
        <v>"formula":[{"sku":"1011","req":2}]</v>
      </c>
      <c r="G242">
        <f ca="1">IFERROR(__xludf.DUMMYFUNCTION("""COMPUTED_VALUE"""),12)</f>
        <v>12</v>
      </c>
      <c r="H242" s="30" t="str">
        <f ca="1">IFERROR(__xludf.DUMMYFUNCTION("IF(D242,filter(Productos!AC:AC,Productos!A:A=B242),)"),"fabrica")</f>
        <v>fabrica</v>
      </c>
      <c r="I242" s="33" t="str">
        <f ca="1">IFERROR(__xludf.DUMMYFUNCTION("""COMPUTED_VALUE"""),"")</f>
        <v/>
      </c>
      <c r="K242" t="e">
        <f t="shared" ca="1" si="0"/>
        <v>#VALUE!</v>
      </c>
    </row>
    <row r="243" spans="1:11" ht="13" x14ac:dyDescent="0.15">
      <c r="A243" s="38">
        <v>4</v>
      </c>
      <c r="B243">
        <f ca="1">IFERROR(__xludf.DUMMYFUNCTION("""COMPUTED_VALUE"""),1112)</f>
        <v>1112</v>
      </c>
      <c r="C243" s="33">
        <f ca="1">IFERROR(__xludf.DUMMYFUNCTION("""COMPUTED_VALUE"""),10)</f>
        <v>10</v>
      </c>
      <c r="D243">
        <f ca="1">IFERROR(__xludf.DUMMYFUNCTION("""COMPUTED_VALUE"""),20)</f>
        <v>20</v>
      </c>
      <c r="E243">
        <f ca="1">IFERROR(__xludf.DUMMYFUNCTION("""COMPUTED_VALUE"""),10)</f>
        <v>10</v>
      </c>
      <c r="F243" t="str">
        <f ca="1">IFERROR(__xludf.DUMMYFUNCTION("filter(Formulas!$C:$C,Formulas!$A:$A=B243)"),"""formula"":[{""sku"":""1012"",""req"":1}]")</f>
        <v>"formula":[{"sku":"1012","req":1}]</v>
      </c>
      <c r="G243">
        <f ca="1">IFERROR(__xludf.DUMMYFUNCTION("""COMPUTED_VALUE"""),24)</f>
        <v>24</v>
      </c>
      <c r="H243" s="30" t="str">
        <f ca="1">IFERROR(__xludf.DUMMYFUNCTION("IF(D243,filter(Productos!AC:AC,Productos!A:A=B243),)"),"fabrica")</f>
        <v>fabrica</v>
      </c>
      <c r="I243" s="33" t="str">
        <f ca="1">IFERROR(__xludf.DUMMYFUNCTION("""COMPUTED_VALUE"""),"")</f>
        <v/>
      </c>
      <c r="K243" t="e">
        <f t="shared" ca="1" si="0"/>
        <v>#VALUE!</v>
      </c>
    </row>
    <row r="244" spans="1:11" ht="13" x14ac:dyDescent="0.15">
      <c r="A244" s="23">
        <v>4</v>
      </c>
      <c r="B244">
        <f ca="1">IFERROR(__xludf.DUMMYFUNCTION("""COMPUTED_VALUE"""),1114)</f>
        <v>1114</v>
      </c>
      <c r="C244" s="33">
        <f ca="1">IFERROR(__xludf.DUMMYFUNCTION("""COMPUTED_VALUE"""),10)</f>
        <v>10</v>
      </c>
      <c r="D244">
        <f ca="1">IFERROR(__xludf.DUMMYFUNCTION("""COMPUTED_VALUE"""),4)</f>
        <v>4</v>
      </c>
      <c r="E244">
        <f ca="1">IFERROR(__xludf.DUMMYFUNCTION("""COMPUTED_VALUE"""),10)</f>
        <v>10</v>
      </c>
      <c r="F244" t="str">
        <f ca="1">IFERROR(__xludf.DUMMYFUNCTION("filter(Formulas!$C:$C,Formulas!$A:$A=B244)"),"""formula"":[{""sku"":""1014"",""req"":1}]")</f>
        <v>"formula":[{"sku":"1014","req":1}]</v>
      </c>
      <c r="G244">
        <f ca="1">IFERROR(__xludf.DUMMYFUNCTION("""COMPUTED_VALUE"""),2)</f>
        <v>2</v>
      </c>
      <c r="H244" s="30" t="str">
        <f ca="1">IFERROR(__xludf.DUMMYFUNCTION("IF(D244,filter(Productos!AC:AC,Productos!A:A=B244),)"),"fabrica")</f>
        <v>fabrica</v>
      </c>
      <c r="I244" s="33" t="str">
        <f ca="1">IFERROR(__xludf.DUMMYFUNCTION("""COMPUTED_VALUE"""),"")</f>
        <v/>
      </c>
      <c r="K244" t="e">
        <f t="shared" ca="1" si="0"/>
        <v>#VALUE!</v>
      </c>
    </row>
    <row r="245" spans="1:11" ht="13" x14ac:dyDescent="0.15">
      <c r="A245" s="38">
        <v>4</v>
      </c>
      <c r="B245">
        <f ca="1">IFERROR(__xludf.DUMMYFUNCTION("""COMPUTED_VALUE"""),1115)</f>
        <v>1115</v>
      </c>
      <c r="C245" s="33">
        <f ca="1">IFERROR(__xludf.DUMMYFUNCTION("""COMPUTED_VALUE"""),10)</f>
        <v>10</v>
      </c>
      <c r="D245">
        <f ca="1">IFERROR(__xludf.DUMMYFUNCTION("""COMPUTED_VALUE"""),8)</f>
        <v>8</v>
      </c>
      <c r="E245">
        <f ca="1">IFERROR(__xludf.DUMMYFUNCTION("""COMPUTED_VALUE"""),10)</f>
        <v>10</v>
      </c>
      <c r="F245" t="str">
        <f ca="1">IFERROR(__xludf.DUMMYFUNCTION("filter(Formulas!$C:$C,Formulas!$A:$A=B245)"),"""formula"":[{""sku"":""1015"",""req"":2}]")</f>
        <v>"formula":[{"sku":"1015","req":2}]</v>
      </c>
      <c r="G245">
        <f ca="1">IFERROR(__xludf.DUMMYFUNCTION("""COMPUTED_VALUE"""),3)</f>
        <v>3</v>
      </c>
      <c r="H245" s="30" t="str">
        <f ca="1">IFERROR(__xludf.DUMMYFUNCTION("IF(D245,filter(Productos!AC:AC,Productos!A:A=B245),)"),"fabrica")</f>
        <v>fabrica</v>
      </c>
      <c r="I245" s="33" t="str">
        <f ca="1">IFERROR(__xludf.DUMMYFUNCTION("""COMPUTED_VALUE"""),"")</f>
        <v/>
      </c>
      <c r="K245" t="e">
        <f t="shared" ca="1" si="0"/>
        <v>#VALUE!</v>
      </c>
    </row>
    <row r="246" spans="1:11" ht="13" x14ac:dyDescent="0.15">
      <c r="A246" s="23">
        <v>4</v>
      </c>
      <c r="B246">
        <f ca="1">IFERROR(__xludf.DUMMYFUNCTION("""COMPUTED_VALUE"""),1116)</f>
        <v>1116</v>
      </c>
      <c r="C246" s="33">
        <f ca="1">IFERROR(__xludf.DUMMYFUNCTION("""COMPUTED_VALUE"""),10)</f>
        <v>10</v>
      </c>
      <c r="D246">
        <f ca="1">IFERROR(__xludf.DUMMYFUNCTION("""COMPUTED_VALUE"""),10)</f>
        <v>10</v>
      </c>
      <c r="E246">
        <f ca="1">IFERROR(__xludf.DUMMYFUNCTION("""COMPUTED_VALUE"""),40)</f>
        <v>40</v>
      </c>
      <c r="F246" t="str">
        <f ca="1">IFERROR(__xludf.DUMMYFUNCTION("filter(Formulas!$C:$C,Formulas!$A:$A=B246)"),"""formula"":[{""sku"":""1016"",""req"":11}]")</f>
        <v>"formula":[{"sku":"1016","req":11}]</v>
      </c>
      <c r="G246">
        <f ca="1">IFERROR(__xludf.DUMMYFUNCTION("""COMPUTED_VALUE"""),24)</f>
        <v>24</v>
      </c>
      <c r="H246" s="30" t="str">
        <f ca="1">IFERROR(__xludf.DUMMYFUNCTION("IF(D246,filter(Productos!AC:AC,Productos!A:A=B246),)"),"fabrica")</f>
        <v>fabrica</v>
      </c>
      <c r="I246" t="str">
        <f ca="1">IFERROR(__xludf.DUMMYFUNCTION("""COMPUTED_VALUE"""),"")</f>
        <v/>
      </c>
      <c r="K246" t="e">
        <f t="shared" ca="1" si="0"/>
        <v>#VALUE!</v>
      </c>
    </row>
    <row r="247" spans="1:11" ht="13" x14ac:dyDescent="0.15">
      <c r="A247" s="38">
        <v>4</v>
      </c>
      <c r="B247">
        <f ca="1">IFERROR(__xludf.DUMMYFUNCTION("""COMPUTED_VALUE"""),1201)</f>
        <v>1201</v>
      </c>
      <c r="C247" s="33">
        <f ca="1">IFERROR(__xludf.DUMMYFUNCTION("""COMPUTED_VALUE"""),10)</f>
        <v>10</v>
      </c>
      <c r="D247">
        <f ca="1">IFERROR(__xludf.DUMMYFUNCTION("""COMPUTED_VALUE"""),10)</f>
        <v>10</v>
      </c>
      <c r="E247">
        <f ca="1">IFERROR(__xludf.DUMMYFUNCTION("""COMPUTED_VALUE"""),10)</f>
        <v>10</v>
      </c>
      <c r="F247" t="str">
        <f ca="1">IFERROR(__xludf.DUMMYFUNCTION("filter(Formulas!$C:$C,Formulas!$A:$A=B247)"),"""formula"":[{""sku"":""1101"",""req"":1}]")</f>
        <v>"formula":[{"sku":"1101","req":1}]</v>
      </c>
      <c r="G247">
        <f ca="1">IFERROR(__xludf.DUMMYFUNCTION("""COMPUTED_VALUE"""),2)</f>
        <v>2</v>
      </c>
      <c r="H247" s="30" t="str">
        <f ca="1">IFERROR(__xludf.DUMMYFUNCTION("IF(D247,filter(Productos!AC:AC,Productos!A:A=B247),)"),"fabrica")</f>
        <v>fabrica</v>
      </c>
      <c r="I247" s="33" t="str">
        <f ca="1">IFERROR(__xludf.DUMMYFUNCTION("""COMPUTED_VALUE"""),"")</f>
        <v/>
      </c>
      <c r="K247" t="e">
        <f t="shared" ca="1" si="0"/>
        <v>#VALUE!</v>
      </c>
    </row>
    <row r="248" spans="1:11" ht="13" x14ac:dyDescent="0.15">
      <c r="A248" s="23">
        <v>4</v>
      </c>
      <c r="B248">
        <f ca="1">IFERROR(__xludf.DUMMYFUNCTION("""COMPUTED_VALUE"""),1207)</f>
        <v>1207</v>
      </c>
      <c r="C248" s="33">
        <f ca="1">IFERROR(__xludf.DUMMYFUNCTION("""COMPUTED_VALUE"""),30)</f>
        <v>30</v>
      </c>
      <c r="D248">
        <f ca="1">IFERROR(__xludf.DUMMYFUNCTION("""COMPUTED_VALUE"""),12)</f>
        <v>12</v>
      </c>
      <c r="E248">
        <f ca="1">IFERROR(__xludf.DUMMYFUNCTION("""COMPUTED_VALUE"""),20)</f>
        <v>20</v>
      </c>
      <c r="F248" t="str">
        <f ca="1">IFERROR(__xludf.DUMMYFUNCTION("filter(Formulas!$C:$C,Formulas!$A:$A=B248)"),"""formula"":[{""sku"":""1007"",""req"":1}]")</f>
        <v>"formula":[{"sku":"1007","req":1}]</v>
      </c>
      <c r="G248">
        <f ca="1">IFERROR(__xludf.DUMMYFUNCTION("""COMPUTED_VALUE"""),2)</f>
        <v>2</v>
      </c>
      <c r="H248" s="30" t="str">
        <f ca="1">IFERROR(__xludf.DUMMYFUNCTION("IF(D248,filter(Productos!AC:AC,Productos!A:A=B248),)"),"fabrica")</f>
        <v>fabrica</v>
      </c>
      <c r="I248" s="33" t="str">
        <f ca="1">IFERROR(__xludf.DUMMYFUNCTION("""COMPUTED_VALUE"""),"")</f>
        <v/>
      </c>
      <c r="K248" t="e">
        <f t="shared" ca="1" si="0"/>
        <v>#VALUE!</v>
      </c>
    </row>
    <row r="249" spans="1:11" ht="13" x14ac:dyDescent="0.15">
      <c r="A249" s="38">
        <v>4</v>
      </c>
      <c r="B249">
        <f ca="1">IFERROR(__xludf.DUMMYFUNCTION("""COMPUTED_VALUE"""),1209)</f>
        <v>1209</v>
      </c>
      <c r="C249" s="33">
        <f ca="1">IFERROR(__xludf.DUMMYFUNCTION("""COMPUTED_VALUE"""),30)</f>
        <v>30</v>
      </c>
      <c r="D249">
        <f ca="1">IFERROR(__xludf.DUMMYFUNCTION("""COMPUTED_VALUE"""),14)</f>
        <v>14</v>
      </c>
      <c r="E249">
        <f ca="1">IFERROR(__xludf.DUMMYFUNCTION("""COMPUTED_VALUE"""),30)</f>
        <v>30</v>
      </c>
      <c r="F249" t="str">
        <f ca="1">IFERROR(__xludf.DUMMYFUNCTION("filter(Formulas!$C:$C,Formulas!$A:$A=B249)"),"""formula"":[{""sku"":""1009"",""req"":1}]")</f>
        <v>"formula":[{"sku":"1009","req":1}]</v>
      </c>
      <c r="G249">
        <f ca="1">IFERROR(__xludf.DUMMYFUNCTION("""COMPUTED_VALUE"""),1.5)</f>
        <v>1.5</v>
      </c>
      <c r="H249" s="30" t="str">
        <f ca="1">IFERROR(__xludf.DUMMYFUNCTION("IF(D249,filter(Productos!AC:AC,Productos!A:A=B249),)"),"fabrica")</f>
        <v>fabrica</v>
      </c>
      <c r="I249" s="33" t="str">
        <f ca="1">IFERROR(__xludf.DUMMYFUNCTION("""COMPUTED_VALUE"""),"")</f>
        <v/>
      </c>
      <c r="K249" t="e">
        <f t="shared" ca="1" si="0"/>
        <v>#VALUE!</v>
      </c>
    </row>
    <row r="250" spans="1:11" ht="13" x14ac:dyDescent="0.15">
      <c r="A250" s="23">
        <v>4</v>
      </c>
      <c r="B250">
        <f ca="1">IFERROR(__xludf.DUMMYFUNCTION("""COMPUTED_VALUE"""),1210)</f>
        <v>1210</v>
      </c>
      <c r="C250" s="33">
        <f ca="1">IFERROR(__xludf.DUMMYFUNCTION("""COMPUTED_VALUE"""),10)</f>
        <v>10</v>
      </c>
      <c r="D250">
        <f ca="1">IFERROR(__xludf.DUMMYFUNCTION("""COMPUTED_VALUE"""),9)</f>
        <v>9</v>
      </c>
      <c r="E250">
        <f ca="1">IFERROR(__xludf.DUMMYFUNCTION("""COMPUTED_VALUE"""),10)</f>
        <v>10</v>
      </c>
      <c r="F250" t="str">
        <f ca="1">IFERROR(__xludf.DUMMYFUNCTION("filter(Formulas!$C:$C,Formulas!$A:$A=B250)"),"""formula"":[{""sku"":""1010"",""req"":1}]")</f>
        <v>"formula":[{"sku":"1010","req":1}]</v>
      </c>
      <c r="G250">
        <f ca="1">IFERROR(__xludf.DUMMYFUNCTION("""COMPUTED_VALUE"""),2.3)</f>
        <v>2.2999999999999998</v>
      </c>
      <c r="H250" s="30" t="str">
        <f ca="1">IFERROR(__xludf.DUMMYFUNCTION("IF(D250,filter(Productos!AC:AC,Productos!A:A=B250),)"),"fabrica")</f>
        <v>fabrica</v>
      </c>
      <c r="I250" s="33" t="str">
        <f ca="1">IFERROR(__xludf.DUMMYFUNCTION("""COMPUTED_VALUE"""),"")</f>
        <v/>
      </c>
      <c r="K250" t="e">
        <f t="shared" ca="1" si="0"/>
        <v>#VALUE!</v>
      </c>
    </row>
    <row r="251" spans="1:11" ht="13" x14ac:dyDescent="0.15">
      <c r="A251" s="38">
        <v>4</v>
      </c>
      <c r="B251">
        <f ca="1">IFERROR(__xludf.DUMMYFUNCTION("""COMPUTED_VALUE"""),1211)</f>
        <v>1211</v>
      </c>
      <c r="C251" s="33">
        <f ca="1">IFERROR(__xludf.DUMMYFUNCTION("""COMPUTED_VALUE"""),10)</f>
        <v>10</v>
      </c>
      <c r="D251">
        <f ca="1">IFERROR(__xludf.DUMMYFUNCTION("""COMPUTED_VALUE"""),10)</f>
        <v>10</v>
      </c>
      <c r="E251">
        <f ca="1">IFERROR(__xludf.DUMMYFUNCTION("""COMPUTED_VALUE"""),10)</f>
        <v>10</v>
      </c>
      <c r="F251" t="str">
        <f ca="1">IFERROR(__xludf.DUMMYFUNCTION("filter(Formulas!$C:$C,Formulas!$A:$A=B251)"),"""formula"":[{""sku"":""1111"",""req"":1}]")</f>
        <v>"formula":[{"sku":"1111","req":1}]</v>
      </c>
      <c r="G251">
        <f ca="1">IFERROR(__xludf.DUMMYFUNCTION("""COMPUTED_VALUE"""),12)</f>
        <v>12</v>
      </c>
      <c r="H251" s="30" t="str">
        <f ca="1">IFERROR(__xludf.DUMMYFUNCTION("IF(D251,filter(Productos!AC:AC,Productos!A:A=B251),)"),"fabrica")</f>
        <v>fabrica</v>
      </c>
      <c r="I251" s="33" t="str">
        <f ca="1">IFERROR(__xludf.DUMMYFUNCTION("""COMPUTED_VALUE"""),"")</f>
        <v/>
      </c>
      <c r="K251" t="e">
        <f t="shared" ca="1" si="0"/>
        <v>#VALUE!</v>
      </c>
    </row>
    <row r="252" spans="1:11" ht="13" x14ac:dyDescent="0.15">
      <c r="A252" s="23">
        <v>4</v>
      </c>
      <c r="B252">
        <f ca="1">IFERROR(__xludf.DUMMYFUNCTION("""COMPUTED_VALUE"""),1215)</f>
        <v>1215</v>
      </c>
      <c r="C252" s="33">
        <f ca="1">IFERROR(__xludf.DUMMYFUNCTION("""COMPUTED_VALUE"""),0)</f>
        <v>0</v>
      </c>
      <c r="D252">
        <f ca="1">IFERROR(__xludf.DUMMYFUNCTION("""COMPUTED_VALUE"""),8)</f>
        <v>8</v>
      </c>
      <c r="E252">
        <f ca="1">IFERROR(__xludf.DUMMYFUNCTION("""COMPUTED_VALUE"""),10)</f>
        <v>10</v>
      </c>
      <c r="F252" t="str">
        <f ca="1">IFERROR(__xludf.DUMMYFUNCTION("filter(Formulas!$C:$C,Formulas!$A:$A=B252)"),"""formula"":[{""sku"":""1015"",""req"":4}]")</f>
        <v>"formula":[{"sku":"1015","req":4}]</v>
      </c>
      <c r="G252">
        <f ca="1">IFERROR(__xludf.DUMMYFUNCTION("""COMPUTED_VALUE"""),3)</f>
        <v>3</v>
      </c>
      <c r="H252" s="30" t="str">
        <f ca="1">IFERROR(__xludf.DUMMYFUNCTION("IF(D252,filter(Productos!AC:AC,Productos!A:A=B252),)"),"fabrica")</f>
        <v>fabrica</v>
      </c>
      <c r="I252" s="33" t="str">
        <f ca="1">IFERROR(__xludf.DUMMYFUNCTION("""COMPUTED_VALUE"""),"")</f>
        <v/>
      </c>
      <c r="K252" t="e">
        <f t="shared" ca="1" si="0"/>
        <v>#VALUE!</v>
      </c>
    </row>
    <row r="253" spans="1:11" ht="13" x14ac:dyDescent="0.15">
      <c r="A253" s="38">
        <v>4</v>
      </c>
      <c r="B253">
        <f ca="1">IFERROR(__xludf.DUMMYFUNCTION("""COMPUTED_VALUE"""),1216)</f>
        <v>1216</v>
      </c>
      <c r="C253" s="33">
        <f ca="1">IFERROR(__xludf.DUMMYFUNCTION("""COMPUTED_VALUE"""),10)</f>
        <v>10</v>
      </c>
      <c r="D253">
        <f ca="1">IFERROR(__xludf.DUMMYFUNCTION("""COMPUTED_VALUE"""),10)</f>
        <v>10</v>
      </c>
      <c r="E253">
        <f ca="1">IFERROR(__xludf.DUMMYFUNCTION("""COMPUTED_VALUE"""),30)</f>
        <v>30</v>
      </c>
      <c r="F253" t="str">
        <f ca="1">IFERROR(__xludf.DUMMYFUNCTION("filter(Formulas!$C:$C,Formulas!$A:$A=B253)"),"""formula"":[{""sku"":""1016"",""req"":2}]")</f>
        <v>"formula":[{"sku":"1016","req":2}]</v>
      </c>
      <c r="G253">
        <f ca="1">IFERROR(__xludf.DUMMYFUNCTION("""COMPUTED_VALUE"""),24)</f>
        <v>24</v>
      </c>
      <c r="H253" s="30" t="str">
        <f ca="1">IFERROR(__xludf.DUMMYFUNCTION("IF(D253,filter(Productos!AC:AC,Productos!A:A=B253),)"),"fabrica")</f>
        <v>fabrica</v>
      </c>
      <c r="I253" t="str">
        <f ca="1">IFERROR(__xludf.DUMMYFUNCTION("""COMPUTED_VALUE"""),"")</f>
        <v/>
      </c>
      <c r="K253" t="e">
        <f t="shared" ca="1" si="0"/>
        <v>#VALUE!</v>
      </c>
    </row>
    <row r="254" spans="1:11" ht="13" x14ac:dyDescent="0.15">
      <c r="A254" s="23">
        <v>4</v>
      </c>
      <c r="B254">
        <f ca="1">IFERROR(__xludf.DUMMYFUNCTION("""COMPUTED_VALUE"""),1301)</f>
        <v>1301</v>
      </c>
      <c r="C254" s="33">
        <f ca="1">IFERROR(__xludf.DUMMYFUNCTION("""COMPUTED_VALUE"""),10)</f>
        <v>10</v>
      </c>
      <c r="D254">
        <f ca="1">IFERROR(__xludf.DUMMYFUNCTION("""COMPUTED_VALUE"""),5)</f>
        <v>5</v>
      </c>
      <c r="E254">
        <f ca="1">IFERROR(__xludf.DUMMYFUNCTION("""COMPUTED_VALUE"""),10)</f>
        <v>10</v>
      </c>
      <c r="F254" t="str">
        <f ca="1">IFERROR(__xludf.DUMMYFUNCTION("filter(Formulas!$C:$C,Formulas!$A:$A=B254)"),"""formula"":[{""sku"":""1101"",""req"":1}]")</f>
        <v>"formula":[{"sku":"1101","req":1}]</v>
      </c>
      <c r="G254">
        <f ca="1">IFERROR(__xludf.DUMMYFUNCTION("""COMPUTED_VALUE"""),2)</f>
        <v>2</v>
      </c>
      <c r="H254" s="30" t="str">
        <f ca="1">IFERROR(__xludf.DUMMYFUNCTION("IF(D254,filter(Productos!AC:AC,Productos!A:A=B254),)"),"fabrica")</f>
        <v>fabrica</v>
      </c>
      <c r="I254" s="33" t="str">
        <f ca="1">IFERROR(__xludf.DUMMYFUNCTION("""COMPUTED_VALUE"""),"")</f>
        <v/>
      </c>
      <c r="K254" t="e">
        <f t="shared" ca="1" si="0"/>
        <v>#VALUE!</v>
      </c>
    </row>
    <row r="255" spans="1:11" ht="13" x14ac:dyDescent="0.15">
      <c r="A255" s="38">
        <v>4</v>
      </c>
      <c r="B255">
        <f ca="1">IFERROR(__xludf.DUMMYFUNCTION("""COMPUTED_VALUE"""),1307)</f>
        <v>1307</v>
      </c>
      <c r="C255" s="33">
        <f ca="1">IFERROR(__xludf.DUMMYFUNCTION("""COMPUTED_VALUE"""),50)</f>
        <v>50</v>
      </c>
      <c r="D255">
        <f ca="1">IFERROR(__xludf.DUMMYFUNCTION("""COMPUTED_VALUE"""),11)</f>
        <v>11</v>
      </c>
      <c r="E255">
        <f ca="1">IFERROR(__xludf.DUMMYFUNCTION("""COMPUTED_VALUE"""),30)</f>
        <v>30</v>
      </c>
      <c r="F255" t="str">
        <f ca="1">IFERROR(__xludf.DUMMYFUNCTION("filter(Formulas!$C:$C,Formulas!$A:$A=B255)"),"""formula"":[{""sku"":""1007"",""req"":1}]")</f>
        <v>"formula":[{"sku":"1007","req":1}]</v>
      </c>
      <c r="G255">
        <f ca="1">IFERROR(__xludf.DUMMYFUNCTION("""COMPUTED_VALUE"""),1.2)</f>
        <v>1.2</v>
      </c>
      <c r="H255" s="30" t="str">
        <f ca="1">IFERROR(__xludf.DUMMYFUNCTION("IF(D255,filter(Productos!AC:AC,Productos!A:A=B255),)"),"fabrica")</f>
        <v>fabrica</v>
      </c>
      <c r="I255" s="33" t="str">
        <f ca="1">IFERROR(__xludf.DUMMYFUNCTION("""COMPUTED_VALUE"""),"")</f>
        <v/>
      </c>
      <c r="K255" t="e">
        <f t="shared" ca="1" si="0"/>
        <v>#VALUE!</v>
      </c>
    </row>
    <row r="256" spans="1:11" ht="13" x14ac:dyDescent="0.15">
      <c r="A256" s="23">
        <v>4</v>
      </c>
      <c r="B256">
        <f ca="1">IFERROR(__xludf.DUMMYFUNCTION("""COMPUTED_VALUE"""),1309)</f>
        <v>1309</v>
      </c>
      <c r="C256" s="33">
        <f ca="1">IFERROR(__xludf.DUMMYFUNCTION("""COMPUTED_VALUE"""),50)</f>
        <v>50</v>
      </c>
      <c r="D256">
        <f ca="1">IFERROR(__xludf.DUMMYFUNCTION("""COMPUTED_VALUE"""),11)</f>
        <v>11</v>
      </c>
      <c r="E256">
        <f ca="1">IFERROR(__xludf.DUMMYFUNCTION("""COMPUTED_VALUE"""),50)</f>
        <v>50</v>
      </c>
      <c r="F256" t="str">
        <f ca="1">IFERROR(__xludf.DUMMYFUNCTION("filter(Formulas!$C:$C,Formulas!$A:$A=B256)"),"""formula"":[{""sku"":""1009"",""req"":1}]")</f>
        <v>"formula":[{"sku":"1009","req":1}]</v>
      </c>
      <c r="G256">
        <f ca="1">IFERROR(__xludf.DUMMYFUNCTION("""COMPUTED_VALUE"""),1.2)</f>
        <v>1.2</v>
      </c>
      <c r="H256" s="30" t="str">
        <f ca="1">IFERROR(__xludf.DUMMYFUNCTION("IF(D256,filter(Productos!AC:AC,Productos!A:A=B256),)"),"fabrica")</f>
        <v>fabrica</v>
      </c>
      <c r="I256" s="33" t="str">
        <f ca="1">IFERROR(__xludf.DUMMYFUNCTION("""COMPUTED_VALUE"""),"")</f>
        <v/>
      </c>
      <c r="K256" t="e">
        <f t="shared" ca="1" si="0"/>
        <v>#VALUE!</v>
      </c>
    </row>
    <row r="257" spans="1:11" ht="13" x14ac:dyDescent="0.15">
      <c r="A257" s="38">
        <v>4</v>
      </c>
      <c r="B257">
        <f ca="1">IFERROR(__xludf.DUMMYFUNCTION("""COMPUTED_VALUE"""),1310)</f>
        <v>1310</v>
      </c>
      <c r="C257" s="33">
        <f ca="1">IFERROR(__xludf.DUMMYFUNCTION("""COMPUTED_VALUE"""),10)</f>
        <v>10</v>
      </c>
      <c r="D257">
        <f ca="1">IFERROR(__xludf.DUMMYFUNCTION("""COMPUTED_VALUE"""),12)</f>
        <v>12</v>
      </c>
      <c r="E257">
        <f ca="1">IFERROR(__xludf.DUMMYFUNCTION("""COMPUTED_VALUE"""),10)</f>
        <v>10</v>
      </c>
      <c r="F257" t="str">
        <f ca="1">IFERROR(__xludf.DUMMYFUNCTION("filter(Formulas!$C:$C,Formulas!$A:$A=B257)"),"""formula"":[{""sku"":""1010"",""req"":1}]")</f>
        <v>"formula":[{"sku":"1010","req":1}]</v>
      </c>
      <c r="G257">
        <f ca="1">IFERROR(__xludf.DUMMYFUNCTION("""COMPUTED_VALUE"""),2)</f>
        <v>2</v>
      </c>
      <c r="H257" s="30" t="str">
        <f ca="1">IFERROR(__xludf.DUMMYFUNCTION("IF(D257,filter(Productos!AC:AC,Productos!A:A=B257),)"),"fabrica")</f>
        <v>fabrica</v>
      </c>
      <c r="I257" s="33" t="str">
        <f ca="1">IFERROR(__xludf.DUMMYFUNCTION("""COMPUTED_VALUE"""),"")</f>
        <v/>
      </c>
      <c r="K257" t="e">
        <f t="shared" ca="1" si="0"/>
        <v>#VALUE!</v>
      </c>
    </row>
    <row r="258" spans="1:11" ht="13" x14ac:dyDescent="0.15">
      <c r="A258" s="23">
        <v>4</v>
      </c>
      <c r="B258">
        <f ca="1">IFERROR(__xludf.DUMMYFUNCTION("""COMPUTED_VALUE"""),1407)</f>
        <v>1407</v>
      </c>
      <c r="C258" s="33">
        <f ca="1">IFERROR(__xludf.DUMMYFUNCTION("""COMPUTED_VALUE"""),10)</f>
        <v>10</v>
      </c>
      <c r="D258">
        <f ca="1">IFERROR(__xludf.DUMMYFUNCTION("""COMPUTED_VALUE"""),14)</f>
        <v>14</v>
      </c>
      <c r="E258">
        <f ca="1">IFERROR(__xludf.DUMMYFUNCTION("""COMPUTED_VALUE"""),30)</f>
        <v>30</v>
      </c>
      <c r="F258" t="str">
        <f ca="1">IFERROR(__xludf.DUMMYFUNCTION("filter(Formulas!$C:$C,Formulas!$A:$A=B258)"),"""formula"":[{""sku"":""1007"",""req"":1}]")</f>
        <v>"formula":[{"sku":"1007","req":1}]</v>
      </c>
      <c r="G258">
        <f ca="1">IFERROR(__xludf.DUMMYFUNCTION("""COMPUTED_VALUE"""),2)</f>
        <v>2</v>
      </c>
      <c r="H258" s="30" t="str">
        <f ca="1">IFERROR(__xludf.DUMMYFUNCTION("IF(D258,filter(Productos!AC:AC,Productos!A:A=B258),)"),"fabrica")</f>
        <v>fabrica</v>
      </c>
      <c r="I258" s="33" t="str">
        <f ca="1">IFERROR(__xludf.DUMMYFUNCTION("""COMPUTED_VALUE"""),"")</f>
        <v/>
      </c>
      <c r="K258" t="e">
        <f t="shared" ca="1" si="0"/>
        <v>#VALUE!</v>
      </c>
    </row>
    <row r="259" spans="1:11" ht="13" x14ac:dyDescent="0.15">
      <c r="A259" s="38">
        <v>4</v>
      </c>
      <c r="B259">
        <f ca="1">IFERROR(__xludf.DUMMYFUNCTION("""COMPUTED_VALUE"""),10001)</f>
        <v>10001</v>
      </c>
      <c r="C259" s="33">
        <f ca="1">IFERROR(__xludf.DUMMYFUNCTION("""COMPUTED_VALUE"""),10)</f>
        <v>10</v>
      </c>
      <c r="D259">
        <f ca="1">IFERROR(__xludf.DUMMYFUNCTION("""COMPUTED_VALUE"""),1)</f>
        <v>1</v>
      </c>
      <c r="E259">
        <f ca="1">IFERROR(__xludf.DUMMYFUNCTION("""COMPUTED_VALUE"""),10)</f>
        <v>10</v>
      </c>
      <c r="F259" t="str">
        <f ca="1">IFERROR(__xludf.DUMMYFUNCTION("filter(Formulas!$C:$C,Formulas!$A:$A=B259)"),"""formula"":[{""sku"":""1201"",""req"":1},{""sku"":""1105"",""req"":1},{""sku"":""1210"",""req"":1},{""sku"":""1211"",""req"":1},{""sku"":""1116"",""req"":1}]")</f>
        <v>"formula":[{"sku":"1201","req":1},{"sku":"1105","req":1},{"sku":"1210","req":1},{"sku":"1211","req":1},{"sku":"1116","req":1}]</v>
      </c>
      <c r="G259">
        <f ca="1">IFERROR(__xludf.DUMMYFUNCTION("""COMPUTED_VALUE"""),1)</f>
        <v>1</v>
      </c>
      <c r="H259" s="30" t="str">
        <f ca="1">IFERROR(__xludf.DUMMYFUNCTION("IF(D259,filter(Productos!AC:AC,Productos!A:A=B259),)"),"cocina")</f>
        <v>cocina</v>
      </c>
      <c r="I259" s="33">
        <f ca="1">IFERROR(__xludf.DUMMYFUNCTION("""COMPUTED_VALUE"""),4500)</f>
        <v>4500</v>
      </c>
      <c r="K259" t="str">
        <f t="shared" ca="1" si="0"/>
        <v>{"sku":"10001", "costo":10, "grupo":"4", "lote":1, "tiempo":10, "formula":[{"sku":"1201","req":1},{"sku":"1105","req":1},{"sku":"1210","req":1},{"sku":"1211","req":1},{"sku":"1116","req":1}], "vencimiento":1, "precio":4500, "tipo":"cocina"},</v>
      </c>
    </row>
    <row r="260" spans="1:11" ht="13" x14ac:dyDescent="0.15">
      <c r="A260" s="23">
        <v>4</v>
      </c>
      <c r="B260">
        <f ca="1">IFERROR(__xludf.DUMMYFUNCTION("""COMPUTED_VALUE"""),10002)</f>
        <v>10002</v>
      </c>
      <c r="C260" s="33">
        <f ca="1">IFERROR(__xludf.DUMMYFUNCTION("""COMPUTED_VALUE"""),10)</f>
        <v>10</v>
      </c>
      <c r="D260">
        <f ca="1">IFERROR(__xludf.DUMMYFUNCTION("""COMPUTED_VALUE"""),1)</f>
        <v>1</v>
      </c>
      <c r="E260">
        <f ca="1">IFERROR(__xludf.DUMMYFUNCTION("""COMPUTED_VALUE"""),20)</f>
        <v>20</v>
      </c>
      <c r="F260" t="str">
        <f ca="1">IFERROR(__xludf.DUMMYFUNCTION("filter(Formulas!$C:$C,Formulas!$A:$A=B260)"),"""formula"":[{""sku"":""1201"",""req"":1},{""sku"":""1105"",""req"":1},{""sku"":""1013"",""req"":5},{""sku"":""1210"",""req"":1},{""sku"":""1116"",""req"":1}]")</f>
        <v>"formula":[{"sku":"1201","req":1},{"sku":"1105","req":1},{"sku":"1013","req":5},{"sku":"1210","req":1},{"sku":"1116","req":1}]</v>
      </c>
      <c r="G260">
        <f ca="1">IFERROR(__xludf.DUMMYFUNCTION("""COMPUTED_VALUE"""),1)</f>
        <v>1</v>
      </c>
      <c r="H260" s="30" t="str">
        <f ca="1">IFERROR(__xludf.DUMMYFUNCTION("IF(D260,filter(Productos!AC:AC,Productos!A:A=B260),)"),"cocina")</f>
        <v>cocina</v>
      </c>
      <c r="I260" s="33">
        <f ca="1">IFERROR(__xludf.DUMMYFUNCTION("""COMPUTED_VALUE"""),4500)</f>
        <v>4500</v>
      </c>
      <c r="K260" t="str">
        <f t="shared" ca="1" si="0"/>
        <v>{"sku":"10002", "costo":10, "grupo":"4", "lote":1, "tiempo":20, "formula":[{"sku":"1201","req":1},{"sku":"1105","req":1},{"sku":"1013","req":5},{"sku":"1210","req":1},{"sku":"1116","req":1}], "vencimiento":1, "precio":4500, "tipo":"cocina"},</v>
      </c>
    </row>
    <row r="261" spans="1:11" ht="13" x14ac:dyDescent="0.15">
      <c r="A261" s="38">
        <v>4</v>
      </c>
      <c r="B261">
        <f ca="1">IFERROR(__xludf.DUMMYFUNCTION("""COMPUTED_VALUE"""),10003)</f>
        <v>10003</v>
      </c>
      <c r="C261" s="33">
        <f ca="1">IFERROR(__xludf.DUMMYFUNCTION("""COMPUTED_VALUE"""),10)</f>
        <v>10</v>
      </c>
      <c r="D261">
        <f ca="1">IFERROR(__xludf.DUMMYFUNCTION("""COMPUTED_VALUE"""),1)</f>
        <v>1</v>
      </c>
      <c r="E261">
        <f ca="1">IFERROR(__xludf.DUMMYFUNCTION("""COMPUTED_VALUE"""),30)</f>
        <v>30</v>
      </c>
      <c r="F261" t="str">
        <f ca="1">IFERROR(__xludf.DUMMYFUNCTION("filter(Formulas!$C:$C,Formulas!$A:$A=B261)"),"""formula"":[{""sku"":""1201"",""req"":1},{""sku"":""1105"",""req"":1},{""sku"":""1013"",""req"":5},{""sku"":""1210"",""req"":1},{""sku"":""1211"",""req"":1},{""sku"":""1116"",""req"":1}]")</f>
        <v>"formula":[{"sku":"1201","req":1},{"sku":"1105","req":1},{"sku":"1013","req":5},{"sku":"1210","req":1},{"sku":"1211","req":1},{"sku":"1116","req":1}]</v>
      </c>
      <c r="G261">
        <f ca="1">IFERROR(__xludf.DUMMYFUNCTION("""COMPUTED_VALUE"""),1)</f>
        <v>1</v>
      </c>
      <c r="H261" s="30" t="str">
        <f ca="1">IFERROR(__xludf.DUMMYFUNCTION("IF(D261,filter(Productos!AC:AC,Productos!A:A=B261),)"),"cocina")</f>
        <v>cocina</v>
      </c>
      <c r="I261" s="33">
        <f ca="1">IFERROR(__xludf.DUMMYFUNCTION("""COMPUTED_VALUE"""),4700)</f>
        <v>4700</v>
      </c>
      <c r="K261" t="str">
        <f t="shared" ca="1" si="0"/>
        <v>{"sku":"10003", "costo":10, "grupo":"4", "lote":1, "tiempo":30, "formula":[{"sku":"1201","req":1},{"sku":"1105","req":1},{"sku":"1013","req":5},{"sku":"1210","req":1},{"sku":"1211","req":1},{"sku":"1116","req":1}], "vencimiento":1, "precio":4700, "tipo":"cocina"},</v>
      </c>
    </row>
    <row r="262" spans="1:11" ht="13" x14ac:dyDescent="0.15">
      <c r="A262" s="23">
        <v>4</v>
      </c>
      <c r="B262">
        <f ca="1">IFERROR(__xludf.DUMMYFUNCTION("""COMPUTED_VALUE"""),10004)</f>
        <v>10004</v>
      </c>
      <c r="C262" s="33">
        <f ca="1">IFERROR(__xludf.DUMMYFUNCTION("""COMPUTED_VALUE"""),10)</f>
        <v>10</v>
      </c>
      <c r="D262">
        <f ca="1">IFERROR(__xludf.DUMMYFUNCTION("""COMPUTED_VALUE"""),1)</f>
        <v>1</v>
      </c>
      <c r="E262">
        <f ca="1">IFERROR(__xludf.DUMMYFUNCTION("""COMPUTED_VALUE"""),10)</f>
        <v>10</v>
      </c>
      <c r="F262" t="str">
        <f ca="1">IFERROR(__xludf.DUMMYFUNCTION("filter(Formulas!$C:$C,Formulas!$A:$A=B262)"),"""formula"":[{""sku"":""1201"",""req"":1},{""sku"":""1106"",""req"":4},{""sku"":""1210"",""req"":1},{""sku"":""1211"",""req"":1},{""sku"":""1116"",""req"":1}]")</f>
        <v>"formula":[{"sku":"1201","req":1},{"sku":"1106","req":4},{"sku":"1210","req":1},{"sku":"1211","req":1},{"sku":"1116","req":1}]</v>
      </c>
      <c r="G262">
        <f ca="1">IFERROR(__xludf.DUMMYFUNCTION("""COMPUTED_VALUE"""),1)</f>
        <v>1</v>
      </c>
      <c r="H262" s="30" t="str">
        <f ca="1">IFERROR(__xludf.DUMMYFUNCTION("IF(D262,filter(Productos!AC:AC,Productos!A:A=B262),)"),"cocina")</f>
        <v>cocina</v>
      </c>
      <c r="I262" s="33">
        <f ca="1">IFERROR(__xludf.DUMMYFUNCTION("""COMPUTED_VALUE"""),4700)</f>
        <v>4700</v>
      </c>
      <c r="K262" t="str">
        <f t="shared" ca="1" si="0"/>
        <v>{"sku":"10004", "costo":10, "grupo":"4", "lote":1, "tiempo":10, "formula":[{"sku":"1201","req":1},{"sku":"1106","req":4},{"sku":"1210","req":1},{"sku":"1211","req":1},{"sku":"1116","req":1}], "vencimiento":1, "precio":4700, "tipo":"cocina"},</v>
      </c>
    </row>
    <row r="263" spans="1:11" ht="13" x14ac:dyDescent="0.15">
      <c r="A263" s="38">
        <v>4</v>
      </c>
      <c r="B263">
        <f ca="1">IFERROR(__xludf.DUMMYFUNCTION("""COMPUTED_VALUE"""),10005)</f>
        <v>10005</v>
      </c>
      <c r="C263" s="33">
        <f ca="1">IFERROR(__xludf.DUMMYFUNCTION("""COMPUTED_VALUE"""),10)</f>
        <v>10</v>
      </c>
      <c r="D263">
        <f ca="1">IFERROR(__xludf.DUMMYFUNCTION("""COMPUTED_VALUE"""),1)</f>
        <v>1</v>
      </c>
      <c r="E263">
        <f ca="1">IFERROR(__xludf.DUMMYFUNCTION("""COMPUTED_VALUE"""),20)</f>
        <v>20</v>
      </c>
      <c r="F263" t="str">
        <f ca="1">IFERROR(__xludf.DUMMYFUNCTION("filter(Formulas!$C:$C,Formulas!$A:$A=B263)"),"""formula"":[{""sku"":""1201"",""req"":1},{""sku"":""1106"",""req"":4},{""sku"":""1013"",""req"":5},{""sku"":""1210"",""req"":1},{""sku"":""1116"",""req"":1}]")</f>
        <v>"formula":[{"sku":"1201","req":1},{"sku":"1106","req":4},{"sku":"1013","req":5},{"sku":"1210","req":1},{"sku":"1116","req":1}]</v>
      </c>
      <c r="G263">
        <f ca="1">IFERROR(__xludf.DUMMYFUNCTION("""COMPUTED_VALUE"""),1)</f>
        <v>1</v>
      </c>
      <c r="H263" s="30" t="str">
        <f ca="1">IFERROR(__xludf.DUMMYFUNCTION("IF(D263,filter(Productos!AC:AC,Productos!A:A=B263),)"),"cocina")</f>
        <v>cocina</v>
      </c>
      <c r="I263" s="33">
        <f ca="1">IFERROR(__xludf.DUMMYFUNCTION("""COMPUTED_VALUE"""),4700)</f>
        <v>4700</v>
      </c>
      <c r="K263" t="str">
        <f t="shared" ca="1" si="0"/>
        <v>{"sku":"10005", "costo":10, "grupo":"4", "lote":1, "tiempo":20, "formula":[{"sku":"1201","req":1},{"sku":"1106","req":4},{"sku":"1013","req":5},{"sku":"1210","req":1},{"sku":"1116","req":1}], "vencimiento":1, "precio":4700, "tipo":"cocina"},</v>
      </c>
    </row>
    <row r="264" spans="1:11" ht="13" x14ac:dyDescent="0.15">
      <c r="A264" s="23">
        <v>4</v>
      </c>
      <c r="B264">
        <f ca="1">IFERROR(__xludf.DUMMYFUNCTION("""COMPUTED_VALUE"""),10006)</f>
        <v>10006</v>
      </c>
      <c r="C264" s="33">
        <f ca="1">IFERROR(__xludf.DUMMYFUNCTION("""COMPUTED_VALUE"""),10)</f>
        <v>10</v>
      </c>
      <c r="D264">
        <f ca="1">IFERROR(__xludf.DUMMYFUNCTION("""COMPUTED_VALUE"""),1)</f>
        <v>1</v>
      </c>
      <c r="E264">
        <f ca="1">IFERROR(__xludf.DUMMYFUNCTION("""COMPUTED_VALUE"""),10)</f>
        <v>10</v>
      </c>
      <c r="F264" t="str">
        <f ca="1">IFERROR(__xludf.DUMMYFUNCTION("filter(Formulas!$C:$C,Formulas!$A:$A=B264)"),"""formula"":[{""sku"":""1201"",""req"":1},{""sku"":""1210"",""req"":1},{""sku"":""1107"",""req"":1},{""sku"":""1211"",""req"":1},{""sku"":""1116"",""req"":1}]")</f>
        <v>"formula":[{"sku":"1201","req":1},{"sku":"1210","req":1},{"sku":"1107","req":1},{"sku":"1211","req":1},{"sku":"1116","req":1}]</v>
      </c>
      <c r="G264">
        <f ca="1">IFERROR(__xludf.DUMMYFUNCTION("""COMPUTED_VALUE"""),1)</f>
        <v>1</v>
      </c>
      <c r="H264" s="30" t="str">
        <f ca="1">IFERROR(__xludf.DUMMYFUNCTION("IF(D264,filter(Productos!AC:AC,Productos!A:A=B264),)"),"cocina")</f>
        <v>cocina</v>
      </c>
      <c r="I264" s="33">
        <f ca="1">IFERROR(__xludf.DUMMYFUNCTION("""COMPUTED_VALUE"""),4900)</f>
        <v>4900</v>
      </c>
      <c r="K264" t="str">
        <f t="shared" ca="1" si="0"/>
        <v>{"sku":"10006", "costo":10, "grupo":"4", "lote":1, "tiempo":10, "formula":[{"sku":"1201","req":1},{"sku":"1210","req":1},{"sku":"1107","req":1},{"sku":"1211","req":1},{"sku":"1116","req":1}], "vencimiento":1, "precio":4900, "tipo":"cocina"},</v>
      </c>
    </row>
    <row r="265" spans="1:11" ht="13" x14ac:dyDescent="0.15">
      <c r="A265" s="38">
        <v>4</v>
      </c>
      <c r="B265">
        <f ca="1">IFERROR(__xludf.DUMMYFUNCTION("""COMPUTED_VALUE"""),10007)</f>
        <v>10007</v>
      </c>
      <c r="C265" s="33">
        <f ca="1">IFERROR(__xludf.DUMMYFUNCTION("""COMPUTED_VALUE"""),10)</f>
        <v>10</v>
      </c>
      <c r="D265">
        <f ca="1">IFERROR(__xludf.DUMMYFUNCTION("""COMPUTED_VALUE"""),1)</f>
        <v>1</v>
      </c>
      <c r="E265">
        <f ca="1">IFERROR(__xludf.DUMMYFUNCTION("""COMPUTED_VALUE"""),20)</f>
        <v>20</v>
      </c>
      <c r="F265" t="str">
        <f ca="1">IFERROR(__xludf.DUMMYFUNCTION("filter(Formulas!$C:$C,Formulas!$A:$A=B265)"),"""formula"":[{""sku"":""1201"",""req"":1},{""sku"":""1013"",""req"":5},{""sku"":""1210"",""req"":1},{""sku"":""1107"",""req"":1},{""sku"":""1116"",""req"":1}]")</f>
        <v>"formula":[{"sku":"1201","req":1},{"sku":"1013","req":5},{"sku":"1210","req":1},{"sku":"1107","req":1},{"sku":"1116","req":1}]</v>
      </c>
      <c r="G265">
        <f ca="1">IFERROR(__xludf.DUMMYFUNCTION("""COMPUTED_VALUE"""),1)</f>
        <v>1</v>
      </c>
      <c r="H265" s="30" t="str">
        <f ca="1">IFERROR(__xludf.DUMMYFUNCTION("IF(D265,filter(Productos!AC:AC,Productos!A:A=B265),)"),"cocina")</f>
        <v>cocina</v>
      </c>
      <c r="I265" s="33">
        <f ca="1">IFERROR(__xludf.DUMMYFUNCTION("""COMPUTED_VALUE"""),4900)</f>
        <v>4900</v>
      </c>
      <c r="K265" t="str">
        <f t="shared" ca="1" si="0"/>
        <v>{"sku":"10007", "costo":10, "grupo":"4", "lote":1, "tiempo":20, "formula":[{"sku":"1201","req":1},{"sku":"1013","req":5},{"sku":"1210","req":1},{"sku":"1107","req":1},{"sku":"1116","req":1}], "vencimiento":1, "precio":4900, "tipo":"cocina"},</v>
      </c>
    </row>
    <row r="266" spans="1:11" ht="13" x14ac:dyDescent="0.15">
      <c r="A266" s="23">
        <v>4</v>
      </c>
      <c r="B266">
        <f ca="1">IFERROR(__xludf.DUMMYFUNCTION("""COMPUTED_VALUE"""),10008)</f>
        <v>10008</v>
      </c>
      <c r="C266" s="33">
        <f ca="1">IFERROR(__xludf.DUMMYFUNCTION("""COMPUTED_VALUE"""),10)</f>
        <v>10</v>
      </c>
      <c r="D266">
        <f ca="1">IFERROR(__xludf.DUMMYFUNCTION("""COMPUTED_VALUE"""),1)</f>
        <v>1</v>
      </c>
      <c r="E266">
        <f ca="1">IFERROR(__xludf.DUMMYFUNCTION("""COMPUTED_VALUE"""),20)</f>
        <v>20</v>
      </c>
      <c r="F266" t="str">
        <f ca="1">IFERROR(__xludf.DUMMYFUNCTION("filter(Formulas!$C:$C,Formulas!$A:$A=B266)"),"""formula"":[{""sku"":""1201"",""req"":1},{""sku"":""1109"",""req"":1},{""sku"":""1210"",""req"":1},{""sku"":""1211"",""req"":1},{""sku"":""1116"",""req"":1}]")</f>
        <v>"formula":[{"sku":"1201","req":1},{"sku":"1109","req":1},{"sku":"1210","req":1},{"sku":"1211","req":1},{"sku":"1116","req":1}]</v>
      </c>
      <c r="G266">
        <f ca="1">IFERROR(__xludf.DUMMYFUNCTION("""COMPUTED_VALUE"""),1)</f>
        <v>1</v>
      </c>
      <c r="H266" s="30" t="str">
        <f ca="1">IFERROR(__xludf.DUMMYFUNCTION("IF(D266,filter(Productos!AC:AC,Productos!A:A=B266),)"),"cocina")</f>
        <v>cocina</v>
      </c>
      <c r="I266" s="33">
        <f ca="1">IFERROR(__xludf.DUMMYFUNCTION("""COMPUTED_VALUE"""),4900)</f>
        <v>4900</v>
      </c>
      <c r="K266" t="str">
        <f t="shared" ca="1" si="0"/>
        <v>{"sku":"10008", "costo":10, "grupo":"4", "lote":1, "tiempo":20, "formula":[{"sku":"1201","req":1},{"sku":"1109","req":1},{"sku":"1210","req":1},{"sku":"1211","req":1},{"sku":"1116","req":1}], "vencimiento":1, "precio":4900, "tipo":"cocina"},</v>
      </c>
    </row>
    <row r="267" spans="1:11" ht="13" x14ac:dyDescent="0.15">
      <c r="A267" s="38">
        <v>4</v>
      </c>
      <c r="B267">
        <f ca="1">IFERROR(__xludf.DUMMYFUNCTION("""COMPUTED_VALUE"""),10009)</f>
        <v>10009</v>
      </c>
      <c r="C267" s="33">
        <f ca="1">IFERROR(__xludf.DUMMYFUNCTION("""COMPUTED_VALUE"""),10)</f>
        <v>10</v>
      </c>
      <c r="D267">
        <f ca="1">IFERROR(__xludf.DUMMYFUNCTION("""COMPUTED_VALUE"""),1)</f>
        <v>1</v>
      </c>
      <c r="E267">
        <f ca="1">IFERROR(__xludf.DUMMYFUNCTION("""COMPUTED_VALUE"""),30)</f>
        <v>30</v>
      </c>
      <c r="F267" t="str">
        <f ca="1">IFERROR(__xludf.DUMMYFUNCTION("filter(Formulas!$C:$C,Formulas!$A:$A=B267)"),"""formula"":[{""sku"":""1201"",""req"":1},{""sku"":""1109"",""req"":1},{""sku"":""1013"",""req"":5},{""sku"":""1210"",""req"":1},{""sku"":""1116"",""req"":1}]")</f>
        <v>"formula":[{"sku":"1201","req":1},{"sku":"1109","req":1},{"sku":"1013","req":5},{"sku":"1210","req":1},{"sku":"1116","req":1}]</v>
      </c>
      <c r="G267">
        <f ca="1">IFERROR(__xludf.DUMMYFUNCTION("""COMPUTED_VALUE"""),1)</f>
        <v>1</v>
      </c>
      <c r="H267" s="30" t="str">
        <f ca="1">IFERROR(__xludf.DUMMYFUNCTION("IF(D267,filter(Productos!AC:AC,Productos!A:A=B267),)"),"cocina")</f>
        <v>cocina</v>
      </c>
      <c r="I267" s="33">
        <f ca="1">IFERROR(__xludf.DUMMYFUNCTION("""COMPUTED_VALUE"""),4900)</f>
        <v>4900</v>
      </c>
      <c r="K267" t="str">
        <f t="shared" ca="1" si="0"/>
        <v>{"sku":"10009", "costo":10, "grupo":"4", "lote":1, "tiempo":30, "formula":[{"sku":"1201","req":1},{"sku":"1109","req":1},{"sku":"1013","req":5},{"sku":"1210","req":1},{"sku":"1116","req":1}], "vencimiento":1, "precio":4900, "tipo":"cocina"},</v>
      </c>
    </row>
    <row r="268" spans="1:11" ht="13" x14ac:dyDescent="0.15">
      <c r="A268" s="23">
        <v>4</v>
      </c>
      <c r="B268">
        <f ca="1">IFERROR(__xludf.DUMMYFUNCTION("""COMPUTED_VALUE"""),10010)</f>
        <v>10010</v>
      </c>
      <c r="C268" s="33">
        <f ca="1">IFERROR(__xludf.DUMMYFUNCTION("""COMPUTED_VALUE"""),10)</f>
        <v>10</v>
      </c>
      <c r="D268">
        <f ca="1">IFERROR(__xludf.DUMMYFUNCTION("""COMPUTED_VALUE"""),1)</f>
        <v>1</v>
      </c>
      <c r="E268">
        <f ca="1">IFERROR(__xludf.DUMMYFUNCTION("""COMPUTED_VALUE"""),10)</f>
        <v>10</v>
      </c>
      <c r="F268" t="str">
        <f ca="1">IFERROR(__xludf.DUMMYFUNCTION("filter(Formulas!$C:$C,Formulas!$A:$A=B268)"),"""formula"":[{""sku"":""1201"",""req"":1},{""sku"":""1106"",""req"":4},{""sku"":""1210"",""req"":1},{""sku"":""1110"",""req"":1},{""sku"":""1116"",""req"":1}]")</f>
        <v>"formula":[{"sku":"1201","req":1},{"sku":"1106","req":4},{"sku":"1210","req":1},{"sku":"1110","req":1},{"sku":"1116","req":1}]</v>
      </c>
      <c r="G268">
        <f ca="1">IFERROR(__xludf.DUMMYFUNCTION("""COMPUTED_VALUE"""),1)</f>
        <v>1</v>
      </c>
      <c r="H268" s="30" t="str">
        <f ca="1">IFERROR(__xludf.DUMMYFUNCTION("IF(D268,filter(Productos!AC:AC,Productos!A:A=B268),)"),"cocina")</f>
        <v>cocina</v>
      </c>
      <c r="I268" s="33">
        <f ca="1">IFERROR(__xludf.DUMMYFUNCTION("""COMPUTED_VALUE"""),4900)</f>
        <v>4900</v>
      </c>
      <c r="K268" t="str">
        <f t="shared" ca="1" si="0"/>
        <v>{"sku":"10010", "costo":10, "grupo":"4", "lote":1, "tiempo":10, "formula":[{"sku":"1201","req":1},{"sku":"1106","req":4},{"sku":"1210","req":1},{"sku":"1110","req":1},{"sku":"1116","req":1}], "vencimiento":1, "precio":4900, "tipo":"cocina"},</v>
      </c>
    </row>
    <row r="269" spans="1:11" ht="13" x14ac:dyDescent="0.15">
      <c r="A269" s="38">
        <v>4</v>
      </c>
      <c r="B269">
        <f ca="1">IFERROR(__xludf.DUMMYFUNCTION("""COMPUTED_VALUE"""),10011)</f>
        <v>10011</v>
      </c>
      <c r="C269" s="33">
        <f ca="1">IFERROR(__xludf.DUMMYFUNCTION("""COMPUTED_VALUE"""),10)</f>
        <v>10</v>
      </c>
      <c r="D269">
        <f ca="1">IFERROR(__xludf.DUMMYFUNCTION("""COMPUTED_VALUE"""),1)</f>
        <v>1</v>
      </c>
      <c r="E269">
        <f ca="1">IFERROR(__xludf.DUMMYFUNCTION("""COMPUTED_VALUE"""),20)</f>
        <v>20</v>
      </c>
      <c r="F269" t="str">
        <f ca="1">IFERROR(__xludf.DUMMYFUNCTION("filter(Formulas!$C:$C,Formulas!$A:$A=B269)"),"""formula"":[{""sku"":""1201"",""req"":1},{""sku"":""1106"",""req"":4},{""sku"":""1114"",""req"":1},{""sku"":""1110"",""req"":1},{""sku"":""1112"",""req"":1},{""sku"":""1116"",""req"":1}]")</f>
        <v>"formula":[{"sku":"1201","req":1},{"sku":"1106","req":4},{"sku":"1114","req":1},{"sku":"1110","req":1},{"sku":"1112","req":1},{"sku":"1116","req":1}]</v>
      </c>
      <c r="G269">
        <f ca="1">IFERROR(__xludf.DUMMYFUNCTION("""COMPUTED_VALUE"""),1)</f>
        <v>1</v>
      </c>
      <c r="H269" s="30" t="str">
        <f ca="1">IFERROR(__xludf.DUMMYFUNCTION("IF(D269,filter(Productos!AC:AC,Productos!A:A=B269),)"),"cocina")</f>
        <v>cocina</v>
      </c>
      <c r="I269" s="33">
        <f ca="1">IFERROR(__xludf.DUMMYFUNCTION("""COMPUTED_VALUE"""),5700)</f>
        <v>5700</v>
      </c>
      <c r="K269" t="str">
        <f t="shared" ca="1" si="0"/>
        <v>{"sku":"10011", "costo":10, "grupo":"4", "lote":1, "tiempo":20, "formula":[{"sku":"1201","req":1},{"sku":"1106","req":4},{"sku":"1114","req":1},{"sku":"1110","req":1},{"sku":"1112","req":1},{"sku":"1116","req":1}], "vencimiento":1, "precio":5700, "tipo":"cocina"},</v>
      </c>
    </row>
    <row r="270" spans="1:11" ht="13" x14ac:dyDescent="0.15">
      <c r="A270" s="23">
        <v>4</v>
      </c>
      <c r="B270">
        <f ca="1">IFERROR(__xludf.DUMMYFUNCTION("""COMPUTED_VALUE"""),10012)</f>
        <v>10012</v>
      </c>
      <c r="C270" s="33">
        <f ca="1">IFERROR(__xludf.DUMMYFUNCTION("""COMPUTED_VALUE"""),10)</f>
        <v>10</v>
      </c>
      <c r="D270">
        <f ca="1">IFERROR(__xludf.DUMMYFUNCTION("""COMPUTED_VALUE"""),1)</f>
        <v>1</v>
      </c>
      <c r="E270">
        <f ca="1">IFERROR(__xludf.DUMMYFUNCTION("""COMPUTED_VALUE"""),20)</f>
        <v>20</v>
      </c>
      <c r="F270" t="str">
        <f ca="1">IFERROR(__xludf.DUMMYFUNCTION("filter(Formulas!$C:$C,Formulas!$A:$A=B270)"),"""formula"":[{""sku"":""1201"",""req"":1},{""sku"":""1106"",""req"":4},{""sku"":""1110"",""req"":1},{""sku"":""1112"",""req"":1},{""sku"":""1108"",""req"":1},{""sku"":""1116"",""req"":1}]")</f>
        <v>"formula":[{"sku":"1201","req":1},{"sku":"1106","req":4},{"sku":"1110","req":1},{"sku":"1112","req":1},{"sku":"1108","req":1},{"sku":"1116","req":1}]</v>
      </c>
      <c r="G270">
        <f ca="1">IFERROR(__xludf.DUMMYFUNCTION("""COMPUTED_VALUE"""),1)</f>
        <v>1</v>
      </c>
      <c r="H270" s="30" t="str">
        <f ca="1">IFERROR(__xludf.DUMMYFUNCTION("IF(D270,filter(Productos!AC:AC,Productos!A:A=B270),)"),"cocina")</f>
        <v>cocina</v>
      </c>
      <c r="I270" s="33">
        <f ca="1">IFERROR(__xludf.DUMMYFUNCTION("""COMPUTED_VALUE"""),5700)</f>
        <v>5700</v>
      </c>
      <c r="K270" t="str">
        <f t="shared" ca="1" si="0"/>
        <v>{"sku":"10012", "costo":10, "grupo":"4", "lote":1, "tiempo":20, "formula":[{"sku":"1201","req":1},{"sku":"1106","req":4},{"sku":"1110","req":1},{"sku":"1112","req":1},{"sku":"1108","req":1},{"sku":"1116","req":1}], "vencimiento":1, "precio":5700, "tipo":"cocina"},</v>
      </c>
    </row>
    <row r="271" spans="1:11" ht="13" x14ac:dyDescent="0.15">
      <c r="A271" s="38">
        <v>4</v>
      </c>
      <c r="B271">
        <f ca="1">IFERROR(__xludf.DUMMYFUNCTION("""COMPUTED_VALUE"""),10013)</f>
        <v>10013</v>
      </c>
      <c r="C271" s="33">
        <f ca="1">IFERROR(__xludf.DUMMYFUNCTION("""COMPUTED_VALUE"""),10)</f>
        <v>10</v>
      </c>
      <c r="D271">
        <f ca="1">IFERROR(__xludf.DUMMYFUNCTION("""COMPUTED_VALUE"""),1)</f>
        <v>1</v>
      </c>
      <c r="E271">
        <f ca="1">IFERROR(__xludf.DUMMYFUNCTION("""COMPUTED_VALUE"""),10)</f>
        <v>10</v>
      </c>
      <c r="F271" t="str">
        <f ca="1">IFERROR(__xludf.DUMMYFUNCTION("filter(Formulas!$C:$C,Formulas!$A:$A=B271)"),"""formula"":[{""sku"":""1201"",""req"":1},{""sku"":""1106"",""req"":4},{""sku"":""1110"",""req"":1},{""sku"":""1112"",""req"":1},{""sku"":""1116"",""req"":1}]")</f>
        <v>"formula":[{"sku":"1201","req":1},{"sku":"1106","req":4},{"sku":"1110","req":1},{"sku":"1112","req":1},{"sku":"1116","req":1}]</v>
      </c>
      <c r="G271">
        <f ca="1">IFERROR(__xludf.DUMMYFUNCTION("""COMPUTED_VALUE"""),1)</f>
        <v>1</v>
      </c>
      <c r="H271" s="30" t="str">
        <f ca="1">IFERROR(__xludf.DUMMYFUNCTION("IF(D271,filter(Productos!AC:AC,Productos!A:A=B271),)"),"cocina")</f>
        <v>cocina</v>
      </c>
      <c r="I271" s="33">
        <f ca="1">IFERROR(__xludf.DUMMYFUNCTION("""COMPUTED_VALUE"""),5700)</f>
        <v>5700</v>
      </c>
      <c r="K271" t="str">
        <f t="shared" ca="1" si="0"/>
        <v>{"sku":"10013", "costo":10, "grupo":"4", "lote":1, "tiempo":10, "formula":[{"sku":"1201","req":1},{"sku":"1106","req":4},{"sku":"1110","req":1},{"sku":"1112","req":1},{"sku":"1116","req":1}], "vencimiento":1, "precio":5700, "tipo":"cocina"},</v>
      </c>
    </row>
    <row r="272" spans="1:11" ht="13" x14ac:dyDescent="0.15">
      <c r="A272" s="23">
        <v>4</v>
      </c>
      <c r="B272">
        <f ca="1">IFERROR(__xludf.DUMMYFUNCTION("""COMPUTED_VALUE"""),10014)</f>
        <v>10014</v>
      </c>
      <c r="C272" s="33">
        <f ca="1">IFERROR(__xludf.DUMMYFUNCTION("""COMPUTED_VALUE"""),10)</f>
        <v>10</v>
      </c>
      <c r="D272">
        <f ca="1">IFERROR(__xludf.DUMMYFUNCTION("""COMPUTED_VALUE"""),1)</f>
        <v>1</v>
      </c>
      <c r="E272">
        <f ca="1">IFERROR(__xludf.DUMMYFUNCTION("""COMPUTED_VALUE"""),10)</f>
        <v>10</v>
      </c>
      <c r="F272" t="str">
        <f ca="1">IFERROR(__xludf.DUMMYFUNCTION("filter(Formulas!$C:$C,Formulas!$A:$A=B272)"),"""formula"":[{""sku"":""1201"",""req"":1},{""sku"":""1105"",""req"":1},{""sku"":""1110"",""req"":1},{""sku"":""1112"",""req"":1},{""sku"":""1116"",""req"":1}]")</f>
        <v>"formula":[{"sku":"1201","req":1},{"sku":"1105","req":1},{"sku":"1110","req":1},{"sku":"1112","req":1},{"sku":"1116","req":1}]</v>
      </c>
      <c r="G272">
        <f ca="1">IFERROR(__xludf.DUMMYFUNCTION("""COMPUTED_VALUE"""),1)</f>
        <v>1</v>
      </c>
      <c r="H272" s="30" t="str">
        <f ca="1">IFERROR(__xludf.DUMMYFUNCTION("IF(D272,filter(Productos!AC:AC,Productos!A:A=B272),)"),"cocina")</f>
        <v>cocina</v>
      </c>
      <c r="I272" s="33">
        <f ca="1">IFERROR(__xludf.DUMMYFUNCTION("""COMPUTED_VALUE"""),4900)</f>
        <v>4900</v>
      </c>
      <c r="K272" t="str">
        <f t="shared" ca="1" si="0"/>
        <v>{"sku":"10014", "costo":10, "grupo":"4", "lote":1, "tiempo":10, "formula":[{"sku":"1201","req":1},{"sku":"1105","req":1},{"sku":"1110","req":1},{"sku":"1112","req":1},{"sku":"1116","req":1}], "vencimiento":1, "precio":4900, "tipo":"cocina"},</v>
      </c>
    </row>
    <row r="273" spans="1:11" ht="13" x14ac:dyDescent="0.15">
      <c r="A273" s="38">
        <v>4</v>
      </c>
      <c r="B273">
        <f ca="1">IFERROR(__xludf.DUMMYFUNCTION("""COMPUTED_VALUE"""),10015)</f>
        <v>10015</v>
      </c>
      <c r="C273" s="33">
        <f ca="1">IFERROR(__xludf.DUMMYFUNCTION("""COMPUTED_VALUE"""),10)</f>
        <v>10</v>
      </c>
      <c r="D273">
        <f ca="1">IFERROR(__xludf.DUMMYFUNCTION("""COMPUTED_VALUE"""),1)</f>
        <v>1</v>
      </c>
      <c r="E273">
        <f ca="1">IFERROR(__xludf.DUMMYFUNCTION("""COMPUTED_VALUE"""),20)</f>
        <v>20</v>
      </c>
      <c r="F273" t="str">
        <f ca="1">IFERROR(__xludf.DUMMYFUNCTION("filter(Formulas!$C:$C,Formulas!$A:$A=B273)"),"""formula"":[{""sku"":""1201"",""req"":1},{""sku"":""1109"",""req"":1},{""sku"":""1115"",""req"":1},{""sku"":""1110"",""req"":1},{""sku"":""1112"",""req"":1},{""sku"":""1116"",""req"":1}]")</f>
        <v>"formula":[{"sku":"1201","req":1},{"sku":"1109","req":1},{"sku":"1115","req":1},{"sku":"1110","req":1},{"sku":"1112","req":1},{"sku":"1116","req":1}]</v>
      </c>
      <c r="G273">
        <f ca="1">IFERROR(__xludf.DUMMYFUNCTION("""COMPUTED_VALUE"""),1)</f>
        <v>1</v>
      </c>
      <c r="H273" s="30" t="str">
        <f ca="1">IFERROR(__xludf.DUMMYFUNCTION("IF(D273,filter(Productos!AC:AC,Productos!A:A=B273),)"),"cocina")</f>
        <v>cocina</v>
      </c>
      <c r="I273" s="33">
        <f ca="1">IFERROR(__xludf.DUMMYFUNCTION("""COMPUTED_VALUE"""),5700)</f>
        <v>5700</v>
      </c>
      <c r="K273" t="str">
        <f t="shared" ca="1" si="0"/>
        <v>{"sku":"10015", "costo":10, "grupo":"4", "lote":1, "tiempo":20, "formula":[{"sku":"1201","req":1},{"sku":"1109","req":1},{"sku":"1115","req":1},{"sku":"1110","req":1},{"sku":"1112","req":1},{"sku":"1116","req":1}], "vencimiento":1, "precio":5700, "tipo":"cocina"},</v>
      </c>
    </row>
    <row r="274" spans="1:11" ht="13" x14ac:dyDescent="0.15">
      <c r="A274" s="23">
        <v>4</v>
      </c>
      <c r="B274">
        <f ca="1">IFERROR(__xludf.DUMMYFUNCTION("""COMPUTED_VALUE"""),10016)</f>
        <v>10016</v>
      </c>
      <c r="C274" s="33">
        <f ca="1">IFERROR(__xludf.DUMMYFUNCTION("""COMPUTED_VALUE"""),10)</f>
        <v>10</v>
      </c>
      <c r="D274">
        <f ca="1">IFERROR(__xludf.DUMMYFUNCTION("""COMPUTED_VALUE"""),1)</f>
        <v>1</v>
      </c>
      <c r="E274">
        <f ca="1">IFERROR(__xludf.DUMMYFUNCTION("""COMPUTED_VALUE"""),20)</f>
        <v>20</v>
      </c>
      <c r="F274" t="str">
        <f ca="1">IFERROR(__xludf.DUMMYFUNCTION("filter(Formulas!$C:$C,Formulas!$A:$A=B274)"),"""formula"":[{""sku"":""1201"",""req"":1},{""sku"":""1106"",""req"":4},{""sku"":""1110"",""req"":1},{""sku"":""1112"",""req"":1},{""sku"":""1107"",""req"":1},{""sku"":""1116"",""req"":1}]")</f>
        <v>"formula":[{"sku":"1201","req":1},{"sku":"1106","req":4},{"sku":"1110","req":1},{"sku":"1112","req":1},{"sku":"1107","req":1},{"sku":"1116","req":1}]</v>
      </c>
      <c r="G274">
        <f ca="1">IFERROR(__xludf.DUMMYFUNCTION("""COMPUTED_VALUE"""),1)</f>
        <v>1</v>
      </c>
      <c r="H274" s="30" t="str">
        <f ca="1">IFERROR(__xludf.DUMMYFUNCTION("IF(D274,filter(Productos!AC:AC,Productos!A:A=B274),)"),"cocina")</f>
        <v>cocina</v>
      </c>
      <c r="I274" s="33">
        <f ca="1">IFERROR(__xludf.DUMMYFUNCTION("""COMPUTED_VALUE"""),5700)</f>
        <v>5700</v>
      </c>
      <c r="K274" t="str">
        <f t="shared" ca="1" si="0"/>
        <v>{"sku":"10016", "costo":10, "grupo":"4", "lote":1, "tiempo":20, "formula":[{"sku":"1201","req":1},{"sku":"1106","req":4},{"sku":"1110","req":1},{"sku":"1112","req":1},{"sku":"1107","req":1},{"sku":"1116","req":1}], "vencimiento":1, "precio":5700, "tipo":"cocina"},</v>
      </c>
    </row>
    <row r="275" spans="1:11" ht="13" x14ac:dyDescent="0.15">
      <c r="A275" s="38">
        <v>4</v>
      </c>
      <c r="B275">
        <f ca="1">IFERROR(__xludf.DUMMYFUNCTION("""COMPUTED_VALUE"""),10017)</f>
        <v>10017</v>
      </c>
      <c r="C275" s="33">
        <f ca="1">IFERROR(__xludf.DUMMYFUNCTION("""COMPUTED_VALUE"""),10)</f>
        <v>10</v>
      </c>
      <c r="D275">
        <f ca="1">IFERROR(__xludf.DUMMYFUNCTION("""COMPUTED_VALUE"""),1)</f>
        <v>1</v>
      </c>
      <c r="E275">
        <f ca="1">IFERROR(__xludf.DUMMYFUNCTION("""COMPUTED_VALUE"""),10)</f>
        <v>10</v>
      </c>
      <c r="F275" t="str">
        <f ca="1">IFERROR(__xludf.DUMMYFUNCTION("filter(Formulas!$C:$C,Formulas!$A:$A=B275)"),"""formula"":[{""sku"":""1201"",""req"":1},{""sku"":""1110"",""req"":1},{""sku"":""1112"",""req"":1},{""sku"":""1107"",""req"":1},{""sku"":""1116"",""req"":1}]")</f>
        <v>"formula":[{"sku":"1201","req":1},{"sku":"1110","req":1},{"sku":"1112","req":1},{"sku":"1107","req":1},{"sku":"1116","req":1}]</v>
      </c>
      <c r="G275">
        <f ca="1">IFERROR(__xludf.DUMMYFUNCTION("""COMPUTED_VALUE"""),1)</f>
        <v>1</v>
      </c>
      <c r="H275" s="30" t="str">
        <f ca="1">IFERROR(__xludf.DUMMYFUNCTION("IF(D275,filter(Productos!AC:AC,Productos!A:A=B275),)"),"cocina")</f>
        <v>cocina</v>
      </c>
      <c r="I275" s="33">
        <f ca="1">IFERROR(__xludf.DUMMYFUNCTION("""COMPUTED_VALUE"""),5700)</f>
        <v>5700</v>
      </c>
      <c r="K275" t="str">
        <f t="shared" ca="1" si="0"/>
        <v>{"sku":"10017", "costo":10, "grupo":"4", "lote":1, "tiempo":10, "formula":[{"sku":"1201","req":1},{"sku":"1110","req":1},{"sku":"1112","req":1},{"sku":"1107","req":1},{"sku":"1116","req":1}], "vencimiento":1, "precio":5700, "tipo":"cocina"},</v>
      </c>
    </row>
    <row r="276" spans="1:11" ht="13" x14ac:dyDescent="0.15">
      <c r="A276" s="23">
        <v>4</v>
      </c>
      <c r="B276">
        <f ca="1">IFERROR(__xludf.DUMMYFUNCTION("""COMPUTED_VALUE"""),10018)</f>
        <v>10018</v>
      </c>
      <c r="C276" s="33">
        <f ca="1">IFERROR(__xludf.DUMMYFUNCTION("""COMPUTED_VALUE"""),10)</f>
        <v>10</v>
      </c>
      <c r="D276">
        <f ca="1">IFERROR(__xludf.DUMMYFUNCTION("""COMPUTED_VALUE"""),1)</f>
        <v>1</v>
      </c>
      <c r="E276">
        <f ca="1">IFERROR(__xludf.DUMMYFUNCTION("""COMPUTED_VALUE"""),10)</f>
        <v>10</v>
      </c>
      <c r="F276" t="str">
        <f ca="1">IFERROR(__xludf.DUMMYFUNCTION("filter(Formulas!$C:$C,Formulas!$A:$A=B276)"),"""formula"":[{""sku"":""1201"",""req"":1},{""sku"":""1105"",""req"":1},{""sku"":""1112"",""req"":1},{""sku"":""1407"",""req"":1},{""sku"":""1116"",""req"":1}]")</f>
        <v>"formula":[{"sku":"1201","req":1},{"sku":"1105","req":1},{"sku":"1112","req":1},{"sku":"1407","req":1},{"sku":"1116","req":1}]</v>
      </c>
      <c r="G276">
        <f ca="1">IFERROR(__xludf.DUMMYFUNCTION("""COMPUTED_VALUE"""),1)</f>
        <v>1</v>
      </c>
      <c r="H276" s="30" t="str">
        <f ca="1">IFERROR(__xludf.DUMMYFUNCTION("IF(D276,filter(Productos!AC:AC,Productos!A:A=B276),)"),"cocina")</f>
        <v>cocina</v>
      </c>
      <c r="I276" s="33">
        <f ca="1">IFERROR(__xludf.DUMMYFUNCTION("""COMPUTED_VALUE"""),5700)</f>
        <v>5700</v>
      </c>
      <c r="K276" t="str">
        <f t="shared" ca="1" si="0"/>
        <v>{"sku":"10018", "costo":10, "grupo":"4", "lote":1, "tiempo":10, "formula":[{"sku":"1201","req":1},{"sku":"1105","req":1},{"sku":"1112","req":1},{"sku":"1407","req":1},{"sku":"1116","req":1}], "vencimiento":1, "precio":5700, "tipo":"cocina"},</v>
      </c>
    </row>
    <row r="277" spans="1:11" ht="13" x14ac:dyDescent="0.15">
      <c r="A277" s="38">
        <v>4</v>
      </c>
      <c r="B277">
        <f ca="1">IFERROR(__xludf.DUMMYFUNCTION("""COMPUTED_VALUE"""),10019)</f>
        <v>10019</v>
      </c>
      <c r="C277" s="33">
        <f ca="1">IFERROR(__xludf.DUMMYFUNCTION("""COMPUTED_VALUE"""),10)</f>
        <v>10</v>
      </c>
      <c r="D277">
        <f ca="1">IFERROR(__xludf.DUMMYFUNCTION("""COMPUTED_VALUE"""),1)</f>
        <v>1</v>
      </c>
      <c r="E277">
        <f ca="1">IFERROR(__xludf.DUMMYFUNCTION("""COMPUTED_VALUE"""),10)</f>
        <v>10</v>
      </c>
      <c r="F277" t="str">
        <f ca="1">IFERROR(__xludf.DUMMYFUNCTION("filter(Formulas!$C:$C,Formulas!$A:$A=B277)"),"""formula"":[{""sku"":""1201"",""req"":1},{""sku"":""1106"",""req"":4},{""sku"":""1210"",""req"":1},{""sku"":""1116"",""req"":1},{""sku"":""1407"",""req"":1}]")</f>
        <v>"formula":[{"sku":"1201","req":1},{"sku":"1106","req":4},{"sku":"1210","req":1},{"sku":"1116","req":1},{"sku":"1407","req":1}]</v>
      </c>
      <c r="G277">
        <f ca="1">IFERROR(__xludf.DUMMYFUNCTION("""COMPUTED_VALUE"""),1)</f>
        <v>1</v>
      </c>
      <c r="H277" s="30" t="str">
        <f ca="1">IFERROR(__xludf.DUMMYFUNCTION("IF(D277,filter(Productos!AC:AC,Productos!A:A=B277),)"),"cocina")</f>
        <v>cocina</v>
      </c>
      <c r="I277" s="33">
        <f ca="1">IFERROR(__xludf.DUMMYFUNCTION("""COMPUTED_VALUE"""),5700)</f>
        <v>5700</v>
      </c>
      <c r="K277" t="str">
        <f t="shared" ca="1" si="0"/>
        <v>{"sku":"10019", "costo":10, "grupo":"4", "lote":1, "tiempo":10, "formula":[{"sku":"1201","req":1},{"sku":"1106","req":4},{"sku":"1210","req":1},{"sku":"1116","req":1},{"sku":"1407","req":1}], "vencimiento":1, "precio":5700, "tipo":"cocina"},</v>
      </c>
    </row>
    <row r="278" spans="1:11" ht="13" x14ac:dyDescent="0.15">
      <c r="A278" s="23">
        <v>4</v>
      </c>
      <c r="B278">
        <f ca="1">IFERROR(__xludf.DUMMYFUNCTION("""COMPUTED_VALUE"""),10020)</f>
        <v>10020</v>
      </c>
      <c r="C278" s="33">
        <f ca="1">IFERROR(__xludf.DUMMYFUNCTION("""COMPUTED_VALUE"""),10)</f>
        <v>10</v>
      </c>
      <c r="D278">
        <f ca="1">IFERROR(__xludf.DUMMYFUNCTION("""COMPUTED_VALUE"""),1)</f>
        <v>1</v>
      </c>
      <c r="E278">
        <f ca="1">IFERROR(__xludf.DUMMYFUNCTION("""COMPUTED_VALUE"""),20)</f>
        <v>20</v>
      </c>
      <c r="F278" t="str">
        <f ca="1">IFERROR(__xludf.DUMMYFUNCTION("filter(Formulas!$C:$C,Formulas!$A:$A=B278)"),"""formula"":[{""sku"":""1201"",""req"":1},{""sku"":""1116"",""req"":1},{""sku"":""1106"",""req"":4},{""sku"":""1112"",""req"":1},{""sku"":""1114"",""req"":1},{""sku"":""1407"",""req"":1}]")</f>
        <v>"formula":[{"sku":"1201","req":1},{"sku":"1116","req":1},{"sku":"1106","req":4},{"sku":"1112","req":1},{"sku":"1114","req":1},{"sku":"1407","req":1}]</v>
      </c>
      <c r="G278">
        <f ca="1">IFERROR(__xludf.DUMMYFUNCTION("""COMPUTED_VALUE"""),1)</f>
        <v>1</v>
      </c>
      <c r="H278" s="30" t="str">
        <f ca="1">IFERROR(__xludf.DUMMYFUNCTION("IF(D278,filter(Productos!AC:AC,Productos!A:A=B278),)"),"cocina")</f>
        <v>cocina</v>
      </c>
      <c r="I278" s="33">
        <f ca="1">IFERROR(__xludf.DUMMYFUNCTION("""COMPUTED_VALUE"""),5900)</f>
        <v>5900</v>
      </c>
      <c r="K278" t="str">
        <f t="shared" ca="1" si="0"/>
        <v>{"sku":"10020", "costo":10, "grupo":"4", "lote":1, "tiempo":20, "formula":[{"sku":"1201","req":1},{"sku":"1116","req":1},{"sku":"1106","req":4},{"sku":"1112","req":1},{"sku":"1114","req":1},{"sku":"1407","req":1}], "vencimiento":1, "precio":5900, "tipo":"cocina"},</v>
      </c>
    </row>
    <row r="279" spans="1:11" ht="13" x14ac:dyDescent="0.15">
      <c r="A279" s="38">
        <v>4</v>
      </c>
      <c r="B279">
        <f ca="1">IFERROR(__xludf.DUMMYFUNCTION("""COMPUTED_VALUE"""),10021)</f>
        <v>10021</v>
      </c>
      <c r="C279" s="33">
        <f ca="1">IFERROR(__xludf.DUMMYFUNCTION("""COMPUTED_VALUE"""),10)</f>
        <v>10</v>
      </c>
      <c r="D279">
        <f ca="1">IFERROR(__xludf.DUMMYFUNCTION("""COMPUTED_VALUE"""),1)</f>
        <v>1</v>
      </c>
      <c r="E279">
        <f ca="1">IFERROR(__xludf.DUMMYFUNCTION("""COMPUTED_VALUE"""),10)</f>
        <v>10</v>
      </c>
      <c r="F279" t="str">
        <f ca="1">IFERROR(__xludf.DUMMYFUNCTION("filter(Formulas!$C:$C,Formulas!$A:$A=B279)"),"""formula"":[{""sku"":""1201"",""req"":1},{""sku"":""1116"",""req"":1},{""sku"":""1109"",""req"":1},{""sku"":""1114"",""req"":1},{""sku"":""1407"",""req"":1}]")</f>
        <v>"formula":[{"sku":"1201","req":1},{"sku":"1116","req":1},{"sku":"1109","req":1},{"sku":"1114","req":1},{"sku":"1407","req":1}]</v>
      </c>
      <c r="G279">
        <f ca="1">IFERROR(__xludf.DUMMYFUNCTION("""COMPUTED_VALUE"""),1)</f>
        <v>1</v>
      </c>
      <c r="H279" s="30" t="str">
        <f ca="1">IFERROR(__xludf.DUMMYFUNCTION("IF(D279,filter(Productos!AC:AC,Productos!A:A=B279),)"),"cocina")</f>
        <v>cocina</v>
      </c>
      <c r="I279" s="33">
        <f ca="1">IFERROR(__xludf.DUMMYFUNCTION("""COMPUTED_VALUE"""),5900)</f>
        <v>5900</v>
      </c>
      <c r="K279" t="str">
        <f t="shared" ca="1" si="0"/>
        <v>{"sku":"10021", "costo":10, "grupo":"4", "lote":1, "tiempo":10, "formula":[{"sku":"1201","req":1},{"sku":"1116","req":1},{"sku":"1109","req":1},{"sku":"1114","req":1},{"sku":"1407","req":1}], "vencimiento":1, "precio":5900, "tipo":"cocina"},</v>
      </c>
    </row>
    <row r="280" spans="1:11" ht="13" x14ac:dyDescent="0.15">
      <c r="A280" s="23">
        <v>4</v>
      </c>
      <c r="B280">
        <f ca="1">IFERROR(__xludf.DUMMYFUNCTION("""COMPUTED_VALUE"""),10022)</f>
        <v>10022</v>
      </c>
      <c r="C280" s="33">
        <f ca="1">IFERROR(__xludf.DUMMYFUNCTION("""COMPUTED_VALUE"""),10)</f>
        <v>10</v>
      </c>
      <c r="D280">
        <f ca="1">IFERROR(__xludf.DUMMYFUNCTION("""COMPUTED_VALUE"""),1)</f>
        <v>1</v>
      </c>
      <c r="E280">
        <f ca="1">IFERROR(__xludf.DUMMYFUNCTION("""COMPUTED_VALUE"""),20)</f>
        <v>20</v>
      </c>
      <c r="F280" t="str">
        <f ca="1">IFERROR(__xludf.DUMMYFUNCTION("filter(Formulas!$C:$C,Formulas!$A:$A=B280)"),"""formula"":[{""sku"":""1201"",""req"":1},{""sku"":""1116"",""req"":1},{""sku"":""1107"",""req"":1},{""sku"":""1112"",""req"":1},{""sku"":""1210"",""req"":1},{""sku"":""1215"",""req"":1}]")</f>
        <v>"formula":[{"sku":"1201","req":1},{"sku":"1116","req":1},{"sku":"1107","req":1},{"sku":"1112","req":1},{"sku":"1210","req":1},{"sku":"1215","req":1}]</v>
      </c>
      <c r="G280">
        <f ca="1">IFERROR(__xludf.DUMMYFUNCTION("""COMPUTED_VALUE"""),1)</f>
        <v>1</v>
      </c>
      <c r="H280" s="30" t="str">
        <f ca="1">IFERROR(__xludf.DUMMYFUNCTION("IF(D280,filter(Productos!AC:AC,Productos!A:A=B280),)"),"cocina")</f>
        <v>cocina</v>
      </c>
      <c r="I280" s="33">
        <f ca="1">IFERROR(__xludf.DUMMYFUNCTION("""COMPUTED_VALUE"""),5500)</f>
        <v>5500</v>
      </c>
      <c r="K280" t="str">
        <f t="shared" ca="1" si="0"/>
        <v>{"sku":"10022", "costo":10, "grupo":"4", "lote":1, "tiempo":20, "formula":[{"sku":"1201","req":1},{"sku":"1116","req":1},{"sku":"1107","req":1},{"sku":"1112","req":1},{"sku":"1210","req":1},{"sku":"1215","req":1}], "vencimiento":1, "precio":5500, "tipo":"cocina"},</v>
      </c>
    </row>
    <row r="281" spans="1:11" ht="13" x14ac:dyDescent="0.15">
      <c r="A281" s="38">
        <v>4</v>
      </c>
      <c r="B281">
        <f ca="1">IFERROR(__xludf.DUMMYFUNCTION("""COMPUTED_VALUE"""),10023)</f>
        <v>10023</v>
      </c>
      <c r="C281" s="33">
        <f ca="1">IFERROR(__xludf.DUMMYFUNCTION("""COMPUTED_VALUE"""),10)</f>
        <v>10</v>
      </c>
      <c r="D281">
        <f ca="1">IFERROR(__xludf.DUMMYFUNCTION("""COMPUTED_VALUE"""),1)</f>
        <v>1</v>
      </c>
      <c r="E281">
        <f ca="1">IFERROR(__xludf.DUMMYFUNCTION("""COMPUTED_VALUE"""),20)</f>
        <v>20</v>
      </c>
      <c r="F281" t="str">
        <f ca="1">IFERROR(__xludf.DUMMYFUNCTION("filter(Formulas!$C:$C,Formulas!$A:$A=B281)"),"""formula"":[{""sku"":""1201"",""req"":1},{""sku"":""1116"",""req"":1},{""sku"":""1109"",""req"":1},{""sku"":""1112"",""req"":1},{""sku"":""1210"",""req"":1},{""sku"":""1215"",""req"":1}]")</f>
        <v>"formula":[{"sku":"1201","req":1},{"sku":"1116","req":1},{"sku":"1109","req":1},{"sku":"1112","req":1},{"sku":"1210","req":1},{"sku":"1215","req":1}]</v>
      </c>
      <c r="G281">
        <f ca="1">IFERROR(__xludf.DUMMYFUNCTION("""COMPUTED_VALUE"""),1)</f>
        <v>1</v>
      </c>
      <c r="H281" s="30" t="str">
        <f ca="1">IFERROR(__xludf.DUMMYFUNCTION("IF(D281,filter(Productos!AC:AC,Productos!A:A=B281),)"),"cocina")</f>
        <v>cocina</v>
      </c>
      <c r="I281" s="33">
        <f ca="1">IFERROR(__xludf.DUMMYFUNCTION("""COMPUTED_VALUE"""),5500)</f>
        <v>5500</v>
      </c>
      <c r="K281" t="str">
        <f t="shared" ca="1" si="0"/>
        <v>{"sku":"10023", "costo":10, "grupo":"4", "lote":1, "tiempo":20, "formula":[{"sku":"1201","req":1},{"sku":"1116","req":1},{"sku":"1109","req":1},{"sku":"1112","req":1},{"sku":"1210","req":1},{"sku":"1215","req":1}], "vencimiento":1, "precio":5500, "tipo":"cocina"},</v>
      </c>
    </row>
    <row r="282" spans="1:11" ht="13" x14ac:dyDescent="0.15">
      <c r="A282" s="23">
        <v>4</v>
      </c>
      <c r="B282">
        <f ca="1">IFERROR(__xludf.DUMMYFUNCTION("""COMPUTED_VALUE"""),10024)</f>
        <v>10024</v>
      </c>
      <c r="C282" s="33">
        <f ca="1">IFERROR(__xludf.DUMMYFUNCTION("""COMPUTED_VALUE"""),10)</f>
        <v>10</v>
      </c>
      <c r="D282">
        <f ca="1">IFERROR(__xludf.DUMMYFUNCTION("""COMPUTED_VALUE"""),1)</f>
        <v>1</v>
      </c>
      <c r="E282">
        <f ca="1">IFERROR(__xludf.DUMMYFUNCTION("""COMPUTED_VALUE"""),20)</f>
        <v>20</v>
      </c>
      <c r="F282" t="str">
        <f ca="1">IFERROR(__xludf.DUMMYFUNCTION("filter(Formulas!$C:$C,Formulas!$A:$A=B282)"),"""formula"":[{""sku"":""1201"",""req"":1},{""sku"":""1116"",""req"":1},{""sku"":""1210"",""req"":1},{""sku"":""1114"",""req"":1},{""sku"":""1115"",""req"":1},{""sku"":""1211"",""req"":1}]")</f>
        <v>"formula":[{"sku":"1201","req":1},{"sku":"1116","req":1},{"sku":"1210","req":1},{"sku":"1114","req":1},{"sku":"1115","req":1},{"sku":"1211","req":1}]</v>
      </c>
      <c r="G282">
        <f ca="1">IFERROR(__xludf.DUMMYFUNCTION("""COMPUTED_VALUE"""),1)</f>
        <v>1</v>
      </c>
      <c r="H282" s="30" t="str">
        <f ca="1">IFERROR(__xludf.DUMMYFUNCTION("IF(D282,filter(Productos!AC:AC,Productos!A:A=B282),)"),"cocina")</f>
        <v>cocina</v>
      </c>
      <c r="I282" s="33">
        <f ca="1">IFERROR(__xludf.DUMMYFUNCTION("""COMPUTED_VALUE"""),4900)</f>
        <v>4900</v>
      </c>
      <c r="K282" t="str">
        <f t="shared" ca="1" si="0"/>
        <v>{"sku":"10024", "costo":10, "grupo":"4", "lote":1, "tiempo":20, "formula":[{"sku":"1201","req":1},{"sku":"1116","req":1},{"sku":"1210","req":1},{"sku":"1114","req":1},{"sku":"1115","req":1},{"sku":"1211","req":1}], "vencimiento":1, "precio":4900, "tipo":"cocina"},</v>
      </c>
    </row>
    <row r="283" spans="1:11" ht="13" x14ac:dyDescent="0.15">
      <c r="A283" s="38">
        <v>4</v>
      </c>
      <c r="B283">
        <f ca="1">IFERROR(__xludf.DUMMYFUNCTION("""COMPUTED_VALUE"""),10025)</f>
        <v>10025</v>
      </c>
      <c r="C283" s="33">
        <f ca="1">IFERROR(__xludf.DUMMYFUNCTION("""COMPUTED_VALUE"""),10)</f>
        <v>10</v>
      </c>
      <c r="D283">
        <f ca="1">IFERROR(__xludf.DUMMYFUNCTION("""COMPUTED_VALUE"""),1)</f>
        <v>1</v>
      </c>
      <c r="E283">
        <f ca="1">IFERROR(__xludf.DUMMYFUNCTION("""COMPUTED_VALUE"""),20)</f>
        <v>20</v>
      </c>
      <c r="F283" t="str">
        <f ca="1">IFERROR(__xludf.DUMMYFUNCTION("filter(Formulas!$C:$C,Formulas!$A:$A=B283)"),"""formula"":[{""sku"":""1201"",""req"":1},{""sku"":""1116"",""req"":1},{""sku"":""1210"",""req"":1},{""sku"":""1114"",""req"":1},{""sku"":""1115"",""req"":1},{""sku"":""1013"",""req"":5}]")</f>
        <v>"formula":[{"sku":"1201","req":1},{"sku":"1116","req":1},{"sku":"1210","req":1},{"sku":"1114","req":1},{"sku":"1115","req":1},{"sku":"1013","req":5}]</v>
      </c>
      <c r="G283">
        <f ca="1">IFERROR(__xludf.DUMMYFUNCTION("""COMPUTED_VALUE"""),1)</f>
        <v>1</v>
      </c>
      <c r="H283" s="30" t="str">
        <f ca="1">IFERROR(__xludf.DUMMYFUNCTION("IF(D283,filter(Productos!AC:AC,Productos!A:A=B283),)"),"cocina")</f>
        <v>cocina</v>
      </c>
      <c r="I283" s="33">
        <f ca="1">IFERROR(__xludf.DUMMYFUNCTION("""COMPUTED_VALUE"""),4900)</f>
        <v>4900</v>
      </c>
      <c r="K283" t="str">
        <f t="shared" ca="1" si="0"/>
        <v>{"sku":"10025", "costo":10, "grupo":"4", "lote":1, "tiempo":20, "formula":[{"sku":"1201","req":1},{"sku":"1116","req":1},{"sku":"1210","req":1},{"sku":"1114","req":1},{"sku":"1115","req":1},{"sku":"1013","req":5}], "vencimiento":1, "precio":4900, "tipo":"cocina"},</v>
      </c>
    </row>
    <row r="284" spans="1:11" ht="13" x14ac:dyDescent="0.15">
      <c r="A284" s="23">
        <v>4</v>
      </c>
      <c r="B284">
        <f ca="1">IFERROR(__xludf.DUMMYFUNCTION("""COMPUTED_VALUE"""),20001)</f>
        <v>20001</v>
      </c>
      <c r="C284" s="33">
        <f ca="1">IFERROR(__xludf.DUMMYFUNCTION("""COMPUTED_VALUE"""),10)</f>
        <v>10</v>
      </c>
      <c r="D284">
        <f ca="1">IFERROR(__xludf.DUMMYFUNCTION("""COMPUTED_VALUE"""),1)</f>
        <v>1</v>
      </c>
      <c r="E284">
        <f ca="1">IFERROR(__xludf.DUMMYFUNCTION("""COMPUTED_VALUE"""),10)</f>
        <v>10</v>
      </c>
      <c r="F284" t="str">
        <f ca="1">IFERROR(__xludf.DUMMYFUNCTION("filter(Formulas!$C:$C,Formulas!$A:$A=B284)"),"""formula"":[{""sku"":""1301"",""req"":1},{""sku"":""1207"",""req"":1},{""sku"":""1310"",""req"":1},{""sku"":""1112"",""req"":1},{""sku"":""1216"",""req"":1}]")</f>
        <v>"formula":[{"sku":"1301","req":1},{"sku":"1207","req":1},{"sku":"1310","req":1},{"sku":"1112","req":1},{"sku":"1216","req":1}]</v>
      </c>
      <c r="G284">
        <f ca="1">IFERROR(__xludf.DUMMYFUNCTION("""COMPUTED_VALUE"""),1)</f>
        <v>1</v>
      </c>
      <c r="H284" s="30" t="str">
        <f ca="1">IFERROR(__xludf.DUMMYFUNCTION("IF(D284,filter(Productos!AC:AC,Productos!A:A=B284),)"),"cocina")</f>
        <v>cocina</v>
      </c>
      <c r="I284" s="33">
        <f ca="1">IFERROR(__xludf.DUMMYFUNCTION("""COMPUTED_VALUE"""),2700)</f>
        <v>2700</v>
      </c>
      <c r="K284" t="str">
        <f t="shared" ca="1" si="0"/>
        <v>{"sku":"20001", "costo":10, "grupo":"4", "lote":1, "tiempo":10, "formula":[{"sku":"1301","req":1},{"sku":"1207","req":1},{"sku":"1310","req":1},{"sku":"1112","req":1},{"sku":"1216","req":1}], "vencimiento":1, "precio":2700, "tipo":"cocina"},</v>
      </c>
    </row>
    <row r="285" spans="1:11" ht="13" x14ac:dyDescent="0.15">
      <c r="A285" s="38">
        <v>4</v>
      </c>
      <c r="B285">
        <f ca="1">IFERROR(__xludf.DUMMYFUNCTION("""COMPUTED_VALUE"""),20002)</f>
        <v>20002</v>
      </c>
      <c r="C285" s="33">
        <f ca="1">IFERROR(__xludf.DUMMYFUNCTION("""COMPUTED_VALUE"""),10)</f>
        <v>10</v>
      </c>
      <c r="D285">
        <f ca="1">IFERROR(__xludf.DUMMYFUNCTION("""COMPUTED_VALUE"""),1)</f>
        <v>1</v>
      </c>
      <c r="E285">
        <f ca="1">IFERROR(__xludf.DUMMYFUNCTION("""COMPUTED_VALUE"""),10)</f>
        <v>10</v>
      </c>
      <c r="F285" t="str">
        <f ca="1">IFERROR(__xludf.DUMMYFUNCTION("filter(Formulas!$C:$C,Formulas!$A:$A=B285)"),"""formula"":[{""sku"":""1301"",""req"":1},{""sku"":""1216"",""req"":1},{""sku"":""1106"",""req"":4}]")</f>
        <v>"formula":[{"sku":"1301","req":1},{"sku":"1216","req":1},{"sku":"1106","req":4}]</v>
      </c>
      <c r="G285">
        <f ca="1">IFERROR(__xludf.DUMMYFUNCTION("""COMPUTED_VALUE"""),1)</f>
        <v>1</v>
      </c>
      <c r="H285" s="30" t="str">
        <f ca="1">IFERROR(__xludf.DUMMYFUNCTION("IF(D285,filter(Productos!AC:AC,Productos!A:A=B285),)"),"cocina")</f>
        <v>cocina</v>
      </c>
      <c r="I285" s="33">
        <f ca="1">IFERROR(__xludf.DUMMYFUNCTION("""COMPUTED_VALUE"""),2700)</f>
        <v>2700</v>
      </c>
      <c r="K285" t="str">
        <f t="shared" ca="1" si="0"/>
        <v>{"sku":"20002", "costo":10, "grupo":"4", "lote":1, "tiempo":10, "formula":[{"sku":"1301","req":1},{"sku":"1216","req":1},{"sku":"1106","req":4}], "vencimiento":1, "precio":2700, "tipo":"cocina"},</v>
      </c>
    </row>
    <row r="286" spans="1:11" ht="13" x14ac:dyDescent="0.15">
      <c r="A286" s="23">
        <v>4</v>
      </c>
      <c r="B286">
        <f ca="1">IFERROR(__xludf.DUMMYFUNCTION("""COMPUTED_VALUE"""),20003)</f>
        <v>20003</v>
      </c>
      <c r="C286" s="33">
        <f ca="1">IFERROR(__xludf.DUMMYFUNCTION("""COMPUTED_VALUE"""),10)</f>
        <v>10</v>
      </c>
      <c r="D286">
        <f ca="1">IFERROR(__xludf.DUMMYFUNCTION("""COMPUTED_VALUE"""),1)</f>
        <v>1</v>
      </c>
      <c r="E286">
        <f ca="1">IFERROR(__xludf.DUMMYFUNCTION("""COMPUTED_VALUE"""),10)</f>
        <v>10</v>
      </c>
      <c r="F286" t="str">
        <f ca="1">IFERROR(__xludf.DUMMYFUNCTION("filter(Formulas!$C:$C,Formulas!$A:$A=B286)"),"""formula"":[{""sku"":""1301"",""req"":1},{""sku"":""1216"",""req"":1},{""sku"":""1207"",""req"":1}]")</f>
        <v>"formula":[{"sku":"1301","req":1},{"sku":"1216","req":1},{"sku":"1207","req":1}]</v>
      </c>
      <c r="G286">
        <f ca="1">IFERROR(__xludf.DUMMYFUNCTION("""COMPUTED_VALUE"""),1)</f>
        <v>1</v>
      </c>
      <c r="H286" s="30" t="str">
        <f ca="1">IFERROR(__xludf.DUMMYFUNCTION("IF(D286,filter(Productos!AC:AC,Productos!A:A=B286),)"),"cocina")</f>
        <v>cocina</v>
      </c>
      <c r="I286" s="33">
        <f ca="1">IFERROR(__xludf.DUMMYFUNCTION("""COMPUTED_VALUE"""),2700)</f>
        <v>2700</v>
      </c>
      <c r="K286" t="str">
        <f t="shared" ca="1" si="0"/>
        <v>{"sku":"20003", "costo":10, "grupo":"4", "lote":1, "tiempo":10, "formula":[{"sku":"1301","req":1},{"sku":"1216","req":1},{"sku":"1207","req":1}], "vencimiento":1, "precio":2700, "tipo":"cocina"},</v>
      </c>
    </row>
    <row r="287" spans="1:11" ht="13" x14ac:dyDescent="0.15">
      <c r="A287" s="38">
        <v>4</v>
      </c>
      <c r="B287">
        <f ca="1">IFERROR(__xludf.DUMMYFUNCTION("""COMPUTED_VALUE"""),20004)</f>
        <v>20004</v>
      </c>
      <c r="C287" s="33">
        <f ca="1">IFERROR(__xludf.DUMMYFUNCTION("""COMPUTED_VALUE"""),10)</f>
        <v>10</v>
      </c>
      <c r="D287">
        <f ca="1">IFERROR(__xludf.DUMMYFUNCTION("""COMPUTED_VALUE"""),1)</f>
        <v>1</v>
      </c>
      <c r="E287">
        <f ca="1">IFERROR(__xludf.DUMMYFUNCTION("""COMPUTED_VALUE"""),10)</f>
        <v>10</v>
      </c>
      <c r="F287" t="str">
        <f ca="1">IFERROR(__xludf.DUMMYFUNCTION("filter(Formulas!$C:$C,Formulas!$A:$A=B287)"),"""formula"":[{""sku"":""1301"",""req"":1},{""sku"":""1216"",""req"":1},{""sku"":""1209"",""req"":1}]")</f>
        <v>"formula":[{"sku":"1301","req":1},{"sku":"1216","req":1},{"sku":"1209","req":1}]</v>
      </c>
      <c r="G287">
        <f ca="1">IFERROR(__xludf.DUMMYFUNCTION("""COMPUTED_VALUE"""),1)</f>
        <v>1</v>
      </c>
      <c r="H287" s="30" t="str">
        <f ca="1">IFERROR(__xludf.DUMMYFUNCTION("IF(D287,filter(Productos!AC:AC,Productos!A:A=B287),)"),"cocina")</f>
        <v>cocina</v>
      </c>
      <c r="I287" s="33">
        <f ca="1">IFERROR(__xludf.DUMMYFUNCTION("""COMPUTED_VALUE"""),2700)</f>
        <v>2700</v>
      </c>
      <c r="K287" t="str">
        <f t="shared" ca="1" si="0"/>
        <v>{"sku":"20004", "costo":10, "grupo":"4", "lote":1, "tiempo":10, "formula":[{"sku":"1301","req":1},{"sku":"1216","req":1},{"sku":"1209","req":1}], "vencimiento":1, "precio":2700, "tipo":"cocina"},</v>
      </c>
    </row>
    <row r="288" spans="1:11" ht="13" x14ac:dyDescent="0.15">
      <c r="A288" s="23">
        <v>4</v>
      </c>
      <c r="B288">
        <f ca="1">IFERROR(__xludf.DUMMYFUNCTION("""COMPUTED_VALUE"""),20005)</f>
        <v>20005</v>
      </c>
      <c r="C288" s="33">
        <f ca="1">IFERROR(__xludf.DUMMYFUNCTION("""COMPUTED_VALUE"""),10)</f>
        <v>10</v>
      </c>
      <c r="D288">
        <f ca="1">IFERROR(__xludf.DUMMYFUNCTION("""COMPUTED_VALUE"""),1)</f>
        <v>1</v>
      </c>
      <c r="E288">
        <f ca="1">IFERROR(__xludf.DUMMYFUNCTION("""COMPUTED_VALUE"""),20)</f>
        <v>20</v>
      </c>
      <c r="F288" t="str">
        <f ca="1">IFERROR(__xludf.DUMMYFUNCTION("filter(Formulas!$C:$C,Formulas!$A:$A=B288)"),"""formula"":[{""sku"":""1301"",""req"":1},{""sku"":""1216"",""req"":1},{""sku"":""1209"",""req"":1},{""sku"":""1310"",""req"":1},{""sku"":""1112"",""req"":1}]")</f>
        <v>"formula":[{"sku":"1301","req":1},{"sku":"1216","req":1},{"sku":"1209","req":1},{"sku":"1310","req":1},{"sku":"1112","req":1}]</v>
      </c>
      <c r="G288">
        <f ca="1">IFERROR(__xludf.DUMMYFUNCTION("""COMPUTED_VALUE"""),1)</f>
        <v>1</v>
      </c>
      <c r="H288" s="30" t="str">
        <f ca="1">IFERROR(__xludf.DUMMYFUNCTION("IF(D288,filter(Productos!AC:AC,Productos!A:A=B288),)"),"cocina")</f>
        <v>cocina</v>
      </c>
      <c r="I288" s="33">
        <f ca="1">IFERROR(__xludf.DUMMYFUNCTION("""COMPUTED_VALUE"""),2700)</f>
        <v>2700</v>
      </c>
      <c r="K288" t="str">
        <f t="shared" ca="1" si="0"/>
        <v>{"sku":"20005", "costo":10, "grupo":"4", "lote":1, "tiempo":20, "formula":[{"sku":"1301","req":1},{"sku":"1216","req":1},{"sku":"1209","req":1},{"sku":"1310","req":1},{"sku":"1112","req":1}], "vencimiento":1, "precio":2700, "tipo":"cocina"},</v>
      </c>
    </row>
    <row r="289" spans="1:11" ht="13" x14ac:dyDescent="0.15">
      <c r="A289" s="38">
        <v>4</v>
      </c>
      <c r="B289">
        <f ca="1">IFERROR(__xludf.DUMMYFUNCTION("""COMPUTED_VALUE"""),30001)</f>
        <v>30001</v>
      </c>
      <c r="C289" s="33">
        <f ca="1">IFERROR(__xludf.DUMMYFUNCTION("""COMPUTED_VALUE"""),10)</f>
        <v>10</v>
      </c>
      <c r="D289">
        <f ca="1">IFERROR(__xludf.DUMMYFUNCTION("""COMPUTED_VALUE"""),1)</f>
        <v>1</v>
      </c>
      <c r="E289">
        <f ca="1">IFERROR(__xludf.DUMMYFUNCTION("""COMPUTED_VALUE"""),10)</f>
        <v>10</v>
      </c>
      <c r="F289" t="str">
        <f ca="1">IFERROR(__xludf.DUMMYFUNCTION("filter(Formulas!$C:$C,Formulas!$A:$A=B289)"),"""formula"":[{""sku"":""1307"",""req"":3}]")</f>
        <v>"formula":[{"sku":"1307","req":3}]</v>
      </c>
      <c r="G289">
        <f ca="1">IFERROR(__xludf.DUMMYFUNCTION("""COMPUTED_VALUE"""),1)</f>
        <v>1</v>
      </c>
      <c r="H289" s="30" t="str">
        <f ca="1">IFERROR(__xludf.DUMMYFUNCTION("IF(D289,filter(Productos!AC:AC,Productos!A:A=B289),)"),"cocina")</f>
        <v>cocina</v>
      </c>
      <c r="I289" s="33">
        <f ca="1">IFERROR(__xludf.DUMMYFUNCTION("""COMPUTED_VALUE"""),7900)</f>
        <v>7900</v>
      </c>
      <c r="K289" t="str">
        <f t="shared" ca="1" si="0"/>
        <v>{"sku":"30001", "costo":10, "grupo":"4", "lote":1, "tiempo":10, "formula":[{"sku":"1307","req":3}], "vencimiento":1, "precio":7900, "tipo":"cocina"},</v>
      </c>
    </row>
    <row r="290" spans="1:11" ht="13" x14ac:dyDescent="0.15">
      <c r="A290" s="23">
        <v>4</v>
      </c>
      <c r="B290">
        <f ca="1">IFERROR(__xludf.DUMMYFUNCTION("""COMPUTED_VALUE"""),30002)</f>
        <v>30002</v>
      </c>
      <c r="C290" s="33">
        <f ca="1">IFERROR(__xludf.DUMMYFUNCTION("""COMPUTED_VALUE"""),10)</f>
        <v>10</v>
      </c>
      <c r="D290">
        <f ca="1">IFERROR(__xludf.DUMMYFUNCTION("""COMPUTED_VALUE"""),1)</f>
        <v>1</v>
      </c>
      <c r="E290">
        <f ca="1">IFERROR(__xludf.DUMMYFUNCTION("""COMPUTED_VALUE"""),10)</f>
        <v>10</v>
      </c>
      <c r="F290" t="str">
        <f ca="1">IFERROR(__xludf.DUMMYFUNCTION("filter(Formulas!$C:$C,Formulas!$A:$A=B290)"),"""formula"":[{""sku"":""1307"",""req"":4}]")</f>
        <v>"formula":[{"sku":"1307","req":4}]</v>
      </c>
      <c r="G290">
        <f ca="1">IFERROR(__xludf.DUMMYFUNCTION("""COMPUTED_VALUE"""),1)</f>
        <v>1</v>
      </c>
      <c r="H290" s="30" t="str">
        <f ca="1">IFERROR(__xludf.DUMMYFUNCTION("IF(D290,filter(Productos!AC:AC,Productos!A:A=B290),)"),"cocina")</f>
        <v>cocina</v>
      </c>
      <c r="I290" s="33">
        <f ca="1">IFERROR(__xludf.DUMMYFUNCTION("""COMPUTED_VALUE"""),9900)</f>
        <v>9900</v>
      </c>
      <c r="K290" t="str">
        <f t="shared" ca="1" si="0"/>
        <v>{"sku":"30002", "costo":10, "grupo":"4", "lote":1, "tiempo":10, "formula":[{"sku":"1307","req":4}], "vencimiento":1, "precio":9900, "tipo":"cocina"},</v>
      </c>
    </row>
    <row r="291" spans="1:11" ht="13" x14ac:dyDescent="0.15">
      <c r="A291" s="38">
        <v>4</v>
      </c>
      <c r="B291">
        <f ca="1">IFERROR(__xludf.DUMMYFUNCTION("""COMPUTED_VALUE"""),30003)</f>
        <v>30003</v>
      </c>
      <c r="C291" s="33">
        <f ca="1">IFERROR(__xludf.DUMMYFUNCTION("""COMPUTED_VALUE"""),10)</f>
        <v>10</v>
      </c>
      <c r="D291">
        <f ca="1">IFERROR(__xludf.DUMMYFUNCTION("""COMPUTED_VALUE"""),1)</f>
        <v>1</v>
      </c>
      <c r="E291">
        <f ca="1">IFERROR(__xludf.DUMMYFUNCTION("""COMPUTED_VALUE"""),10)</f>
        <v>10</v>
      </c>
      <c r="F291" t="str">
        <f ca="1">IFERROR(__xludf.DUMMYFUNCTION("filter(Formulas!$C:$C,Formulas!$A:$A=B291)"),"""formula"":[{""sku"":""1307"",""req"":5}]")</f>
        <v>"formula":[{"sku":"1307","req":5}]</v>
      </c>
      <c r="G291">
        <f ca="1">IFERROR(__xludf.DUMMYFUNCTION("""COMPUTED_VALUE"""),1)</f>
        <v>1</v>
      </c>
      <c r="H291" s="30" t="str">
        <f ca="1">IFERROR(__xludf.DUMMYFUNCTION("IF(D291,filter(Productos!AC:AC,Productos!A:A=B291),)"),"cocina")</f>
        <v>cocina</v>
      </c>
      <c r="I291" s="33">
        <f ca="1">IFERROR(__xludf.DUMMYFUNCTION("""COMPUTED_VALUE"""),12500)</f>
        <v>12500</v>
      </c>
      <c r="K291" t="str">
        <f t="shared" ca="1" si="0"/>
        <v>{"sku":"30003", "costo":10, "grupo":"4", "lote":1, "tiempo":10, "formula":[{"sku":"1307","req":5}], "vencimiento":1, "precio":12500, "tipo":"cocina"},</v>
      </c>
    </row>
    <row r="292" spans="1:11" ht="13" x14ac:dyDescent="0.15">
      <c r="A292" s="23">
        <v>4</v>
      </c>
      <c r="B292">
        <f ca="1">IFERROR(__xludf.DUMMYFUNCTION("""COMPUTED_VALUE"""),30004)</f>
        <v>30004</v>
      </c>
      <c r="C292" s="33">
        <f ca="1">IFERROR(__xludf.DUMMYFUNCTION("""COMPUTED_VALUE"""),10)</f>
        <v>10</v>
      </c>
      <c r="D292">
        <f ca="1">IFERROR(__xludf.DUMMYFUNCTION("""COMPUTED_VALUE"""),1)</f>
        <v>1</v>
      </c>
      <c r="E292">
        <f ca="1">IFERROR(__xludf.DUMMYFUNCTION("""COMPUTED_VALUE"""),10)</f>
        <v>10</v>
      </c>
      <c r="F292" t="str">
        <f ca="1">IFERROR(__xludf.DUMMYFUNCTION("filter(Formulas!$C:$C,Formulas!$A:$A=B292)"),"""formula"":[{""sku"":""1309"",""req"":3}]")</f>
        <v>"formula":[{"sku":"1309","req":3}]</v>
      </c>
      <c r="G292">
        <f ca="1">IFERROR(__xludf.DUMMYFUNCTION("""COMPUTED_VALUE"""),1)</f>
        <v>1</v>
      </c>
      <c r="H292" s="30" t="str">
        <f ca="1">IFERROR(__xludf.DUMMYFUNCTION("IF(D292,filter(Productos!AC:AC,Productos!A:A=B292),)"),"cocina")</f>
        <v>cocina</v>
      </c>
      <c r="I292" s="33">
        <f ca="1">IFERROR(__xludf.DUMMYFUNCTION("""COMPUTED_VALUE"""),7900)</f>
        <v>7900</v>
      </c>
      <c r="K292" t="str">
        <f t="shared" ca="1" si="0"/>
        <v>{"sku":"30004", "costo":10, "grupo":"4", "lote":1, "tiempo":10, "formula":[{"sku":"1309","req":3}], "vencimiento":1, "precio":7900, "tipo":"cocina"},</v>
      </c>
    </row>
    <row r="293" spans="1:11" ht="13" x14ac:dyDescent="0.15">
      <c r="A293" s="38">
        <v>4</v>
      </c>
      <c r="B293">
        <f ca="1">IFERROR(__xludf.DUMMYFUNCTION("""COMPUTED_VALUE"""),30005)</f>
        <v>30005</v>
      </c>
      <c r="C293" s="33">
        <f ca="1">IFERROR(__xludf.DUMMYFUNCTION("""COMPUTED_VALUE"""),10)</f>
        <v>10</v>
      </c>
      <c r="D293">
        <f ca="1">IFERROR(__xludf.DUMMYFUNCTION("""COMPUTED_VALUE"""),1)</f>
        <v>1</v>
      </c>
      <c r="E293">
        <f ca="1">IFERROR(__xludf.DUMMYFUNCTION("""COMPUTED_VALUE"""),10)</f>
        <v>10</v>
      </c>
      <c r="F293" t="str">
        <f ca="1">IFERROR(__xludf.DUMMYFUNCTION("filter(Formulas!$C:$C,Formulas!$A:$A=B293)"),"""formula"":[{""sku"":""1309"",""req"":4}]")</f>
        <v>"formula":[{"sku":"1309","req":4}]</v>
      </c>
      <c r="G293">
        <f ca="1">IFERROR(__xludf.DUMMYFUNCTION("""COMPUTED_VALUE"""),1)</f>
        <v>1</v>
      </c>
      <c r="H293" s="30" t="str">
        <f ca="1">IFERROR(__xludf.DUMMYFUNCTION("IF(D293,filter(Productos!AC:AC,Productos!A:A=B293),)"),"cocina")</f>
        <v>cocina</v>
      </c>
      <c r="I293" s="33">
        <f ca="1">IFERROR(__xludf.DUMMYFUNCTION("""COMPUTED_VALUE"""),9900)</f>
        <v>9900</v>
      </c>
      <c r="K293" t="str">
        <f t="shared" ca="1" si="0"/>
        <v>{"sku":"30005", "costo":10, "grupo":"4", "lote":1, "tiempo":10, "formula":[{"sku":"1309","req":4}], "vencimiento":1, "precio":9900, "tipo":"cocina"},</v>
      </c>
    </row>
    <row r="294" spans="1:11" ht="13" x14ac:dyDescent="0.15">
      <c r="A294" s="38">
        <v>4</v>
      </c>
      <c r="B294">
        <f ca="1">IFERROR(__xludf.DUMMYFUNCTION("""COMPUTED_VALUE"""),30006)</f>
        <v>30006</v>
      </c>
      <c r="C294" s="33">
        <f ca="1">IFERROR(__xludf.DUMMYFUNCTION("""COMPUTED_VALUE"""),10)</f>
        <v>10</v>
      </c>
      <c r="D294">
        <f ca="1">IFERROR(__xludf.DUMMYFUNCTION("""COMPUTED_VALUE"""),1)</f>
        <v>1</v>
      </c>
      <c r="E294">
        <f ca="1">IFERROR(__xludf.DUMMYFUNCTION("""COMPUTED_VALUE"""),10)</f>
        <v>10</v>
      </c>
      <c r="F294" t="str">
        <f ca="1">IFERROR(__xludf.DUMMYFUNCTION("filter(Formulas!$C:$C,Formulas!$A:$A=B294)"),"""formula"":[{""sku"":""1309"",""req"":5}]")</f>
        <v>"formula":[{"sku":"1309","req":5}]</v>
      </c>
      <c r="G294">
        <f ca="1">IFERROR(__xludf.DUMMYFUNCTION("""COMPUTED_VALUE"""),1)</f>
        <v>1</v>
      </c>
      <c r="H294" s="30" t="str">
        <f ca="1">IFERROR(__xludf.DUMMYFUNCTION("IF(D294,filter(Productos!AC:AC,Productos!A:A=B294),)"),"cocina")</f>
        <v>cocina</v>
      </c>
      <c r="I294" s="33">
        <f ca="1">IFERROR(__xludf.DUMMYFUNCTION("""COMPUTED_VALUE"""),12500)</f>
        <v>12500</v>
      </c>
      <c r="K294" t="str">
        <f t="shared" ca="1" si="0"/>
        <v>{"sku":"30006", "costo":10, "grupo":"4", "lote":1, "tiempo":10, "formula":[{"sku":"1309","req":5}], "vencimiento":1, "precio":12500, "tipo":"cocina"},</v>
      </c>
    </row>
    <row r="295" spans="1:11" ht="13" x14ac:dyDescent="0.15">
      <c r="A295" s="23">
        <v>4</v>
      </c>
      <c r="B295">
        <f ca="1">IFERROR(__xludf.DUMMYFUNCTION("""COMPUTED_VALUE"""),30007)</f>
        <v>30007</v>
      </c>
      <c r="C295" s="33">
        <f ca="1">IFERROR(__xludf.DUMMYFUNCTION("""COMPUTED_VALUE"""),10)</f>
        <v>10</v>
      </c>
      <c r="D295">
        <f ca="1">IFERROR(__xludf.DUMMYFUNCTION("""COMPUTED_VALUE"""),1)</f>
        <v>1</v>
      </c>
      <c r="E295">
        <f ca="1">IFERROR(__xludf.DUMMYFUNCTION("""COMPUTED_VALUE"""),10)</f>
        <v>10</v>
      </c>
      <c r="F295" t="str">
        <f ca="1">IFERROR(__xludf.DUMMYFUNCTION("filter(Formulas!$C:$C,Formulas!$A:$A=B295)"),"""formula"":[{""sku"":""1309"",""req"":2},{""sku"":""1307"",""req"":2}]")</f>
        <v>"formula":[{"sku":"1309","req":2},{"sku":"1307","req":2}]</v>
      </c>
      <c r="G295">
        <f ca="1">IFERROR(__xludf.DUMMYFUNCTION("""COMPUTED_VALUE"""),1)</f>
        <v>1</v>
      </c>
      <c r="H295" s="30" t="str">
        <f ca="1">IFERROR(__xludf.DUMMYFUNCTION("IF(D295,filter(Productos!AC:AC,Productos!A:A=B295),)"),"cocina")</f>
        <v>cocina</v>
      </c>
      <c r="I295" s="33">
        <f ca="1">IFERROR(__xludf.DUMMYFUNCTION("""COMPUTED_VALUE"""),9900)</f>
        <v>9900</v>
      </c>
      <c r="K295" t="str">
        <f t="shared" ca="1" si="0"/>
        <v>{"sku":"30007", "costo":10, "grupo":"4", "lote":1, "tiempo":10, "formula":[{"sku":"1309","req":2},{"sku":"1307","req":2}], "vencimiento":1, "precio":9900, "tipo":"cocina"},</v>
      </c>
    </row>
    <row r="296" spans="1:11" ht="13" x14ac:dyDescent="0.15">
      <c r="A296" s="38">
        <v>4</v>
      </c>
      <c r="B296">
        <f ca="1">IFERROR(__xludf.DUMMYFUNCTION("""COMPUTED_VALUE"""),30008)</f>
        <v>30008</v>
      </c>
      <c r="C296" s="33">
        <f ca="1">IFERROR(__xludf.DUMMYFUNCTION("""COMPUTED_VALUE"""),10)</f>
        <v>10</v>
      </c>
      <c r="D296">
        <f ca="1">IFERROR(__xludf.DUMMYFUNCTION("""COMPUTED_VALUE"""),1)</f>
        <v>1</v>
      </c>
      <c r="E296">
        <f ca="1">IFERROR(__xludf.DUMMYFUNCTION("""COMPUTED_VALUE"""),10)</f>
        <v>10</v>
      </c>
      <c r="F296" t="str">
        <f ca="1">IFERROR(__xludf.DUMMYFUNCTION("filter(Formulas!$C:$C,Formulas!$A:$A=B296)"),"""formula"":[{""sku"":""1309"",""req"":3},{""sku"":""1307"",""req"":3}]")</f>
        <v>"formula":[{"sku":"1309","req":3},{"sku":"1307","req":3}]</v>
      </c>
      <c r="G296">
        <f ca="1">IFERROR(__xludf.DUMMYFUNCTION("""COMPUTED_VALUE"""),1)</f>
        <v>1</v>
      </c>
      <c r="H296" s="30" t="str">
        <f ca="1">IFERROR(__xludf.DUMMYFUNCTION("IF(D296,filter(Productos!AC:AC,Productos!A:A=B296),)"),"cocina")</f>
        <v>cocina</v>
      </c>
      <c r="I296" s="33">
        <f ca="1">IFERROR(__xludf.DUMMYFUNCTION("""COMPUTED_VALUE"""),15990)</f>
        <v>15990</v>
      </c>
      <c r="K296" t="str">
        <f t="shared" ca="1" si="0"/>
        <v>{"sku":"30008", "costo":10, "grupo":"4", "lote":1, "tiempo":10, "formula":[{"sku":"1309","req":3},{"sku":"1307","req":3}], "vencimiento":1, "precio":15990, "tipo":"cocina"},</v>
      </c>
    </row>
    <row r="297" spans="1:11" ht="13" x14ac:dyDescent="0.15">
      <c r="H297" s="30" t="str">
        <f ca="1">IFERROR(__xludf.DUMMYFUNCTION("IF(D297,filter(Productos!AC:AC,Productos!A:A=B297),)"),"")</f>
        <v/>
      </c>
      <c r="K297">
        <f t="shared" si="0"/>
        <v>0</v>
      </c>
    </row>
    <row r="298" spans="1:11" ht="13" x14ac:dyDescent="0.15">
      <c r="A298" s="34" t="s">
        <v>218</v>
      </c>
      <c r="B298" s="35" t="s">
        <v>219</v>
      </c>
      <c r="C298" s="36"/>
      <c r="D298" s="36"/>
      <c r="E298" s="36"/>
      <c r="F298" s="36"/>
      <c r="G298" s="37"/>
      <c r="H298" s="30" t="str">
        <f ca="1">IFERROR(__xludf.DUMMYFUNCTION("IF(D298,filter(Productos!AC:AC,Productos!A:A=B298),)"),"")</f>
        <v/>
      </c>
      <c r="K298">
        <f t="shared" si="0"/>
        <v>0</v>
      </c>
    </row>
    <row r="299" spans="1:11" ht="13" x14ac:dyDescent="0.15">
      <c r="A299" s="38">
        <v>5</v>
      </c>
      <c r="B299" s="25">
        <f ca="1">IFERROR(__xludf.DUMMYFUNCTION("filter(Productos!$A$2:$A1017,INDIRECT(B298))"),1001)</f>
        <v>1001</v>
      </c>
      <c r="C299" s="33">
        <f ca="1">IFERROR(__xludf.DUMMYFUNCTION("filter(Productos!$D$2:$D1017,INDIRECT(B298))"),3000)</f>
        <v>3000</v>
      </c>
      <c r="D299" s="25">
        <f ca="1">IFERROR(__xludf.DUMMYFUNCTION("filter(Productos!$K$2:$L1017,INDIRECT(B298))"),10)</f>
        <v>10</v>
      </c>
      <c r="E299" s="25">
        <f ca="1">IFERROR(__xludf.DUMMYFUNCTION("""COMPUTED_VALUE"""),240)</f>
        <v>240</v>
      </c>
      <c r="F299" s="36" t="str">
        <f ca="1">IFERROR(__xludf.DUMMYFUNCTION("filter(Formulas!$C:$C,Formulas!$A:$A=B299)"),"""formula"":null")</f>
        <v>"formula":null</v>
      </c>
      <c r="G299" s="39">
        <f ca="1">IFERROR(__xludf.DUMMYFUNCTION("filter(Productos!$H$2:$H1017,INDIRECT(B298))"),720)</f>
        <v>720</v>
      </c>
      <c r="H299" s="30" t="str">
        <f ca="1">IFERROR(__xludf.DUMMYFUNCTION("IF(D299,filter(Productos!AC:AC,Productos!A:A=B299),)"),"fabrica")</f>
        <v>fabrica</v>
      </c>
      <c r="I299" s="33" t="str">
        <f ca="1">IFERROR(__xludf.DUMMYFUNCTION("filter(Productos!$E$2:$E1017,INDIRECT(B298))"),"")</f>
        <v/>
      </c>
      <c r="K299" t="e">
        <f t="shared" ca="1" si="0"/>
        <v>#VALUE!</v>
      </c>
    </row>
    <row r="300" spans="1:11" ht="13" x14ac:dyDescent="0.15">
      <c r="A300" s="23">
        <v>5</v>
      </c>
      <c r="B300">
        <f ca="1">IFERROR(__xludf.DUMMYFUNCTION("""COMPUTED_VALUE"""),1005)</f>
        <v>1005</v>
      </c>
      <c r="C300" s="33">
        <f ca="1">IFERROR(__xludf.DUMMYFUNCTION("""COMPUTED_VALUE"""),9990)</f>
        <v>9990</v>
      </c>
      <c r="D300">
        <f ca="1">IFERROR(__xludf.DUMMYFUNCTION("""COMPUTED_VALUE"""),5)</f>
        <v>5</v>
      </c>
      <c r="E300">
        <f ca="1">IFERROR(__xludf.DUMMYFUNCTION("""COMPUTED_VALUE"""),260)</f>
        <v>260</v>
      </c>
      <c r="F300" t="str">
        <f ca="1">IFERROR(__xludf.DUMMYFUNCTION("filter(Formulas!$C:$C,Formulas!$A:$A=B300)"),"""formula"":null")</f>
        <v>"formula":null</v>
      </c>
      <c r="G300">
        <f ca="1">IFERROR(__xludf.DUMMYFUNCTION("""COMPUTED_VALUE"""),24)</f>
        <v>24</v>
      </c>
      <c r="H300" s="30" t="str">
        <f ca="1">IFERROR(__xludf.DUMMYFUNCTION("IF(D300,filter(Productos!AC:AC,Productos!A:A=B300),)"),"fabrica")</f>
        <v>fabrica</v>
      </c>
      <c r="I300" s="33" t="str">
        <f ca="1">IFERROR(__xludf.DUMMYFUNCTION("""COMPUTED_VALUE"""),"")</f>
        <v/>
      </c>
      <c r="K300" t="e">
        <f t="shared" ca="1" si="0"/>
        <v>#VALUE!</v>
      </c>
    </row>
    <row r="301" spans="1:11" ht="13" x14ac:dyDescent="0.15">
      <c r="A301" s="38">
        <v>5</v>
      </c>
      <c r="B301">
        <f ca="1">IFERROR(__xludf.DUMMYFUNCTION("""COMPUTED_VALUE"""),1006)</f>
        <v>1006</v>
      </c>
      <c r="C301" s="33">
        <f ca="1">IFERROR(__xludf.DUMMYFUNCTION("""COMPUTED_VALUE"""),15990)</f>
        <v>15990</v>
      </c>
      <c r="D301">
        <f ca="1">IFERROR(__xludf.DUMMYFUNCTION("""COMPUTED_VALUE"""),1)</f>
        <v>1</v>
      </c>
      <c r="E301">
        <f ca="1">IFERROR(__xludf.DUMMYFUNCTION("""COMPUTED_VALUE"""),120)</f>
        <v>120</v>
      </c>
      <c r="F301" t="str">
        <f ca="1">IFERROR(__xludf.DUMMYFUNCTION("filter(Formulas!$C:$C,Formulas!$A:$A=B301)"),"""formula"":null")</f>
        <v>"formula":null</v>
      </c>
      <c r="G301">
        <f ca="1">IFERROR(__xludf.DUMMYFUNCTION("""COMPUTED_VALUE"""),720)</f>
        <v>720</v>
      </c>
      <c r="H301" s="30" t="str">
        <f ca="1">IFERROR(__xludf.DUMMYFUNCTION("IF(D301,filter(Productos!AC:AC,Productos!A:A=B301),)"),"fabrica")</f>
        <v>fabrica</v>
      </c>
      <c r="I301" s="33" t="str">
        <f ca="1">IFERROR(__xludf.DUMMYFUNCTION("""COMPUTED_VALUE"""),"")</f>
        <v/>
      </c>
      <c r="K301" t="e">
        <f t="shared" ca="1" si="0"/>
        <v>#VALUE!</v>
      </c>
    </row>
    <row r="302" spans="1:11" ht="13" x14ac:dyDescent="0.15">
      <c r="A302" s="23">
        <v>5</v>
      </c>
      <c r="B302">
        <f ca="1">IFERROR(__xludf.DUMMYFUNCTION("""COMPUTED_VALUE"""),1007)</f>
        <v>1007</v>
      </c>
      <c r="C302" s="33">
        <f ca="1">IFERROR(__xludf.DUMMYFUNCTION("""COMPUTED_VALUE"""),32990)</f>
        <v>32990</v>
      </c>
      <c r="D302">
        <f ca="1">IFERROR(__xludf.DUMMYFUNCTION("""COMPUTED_VALUE"""),8)</f>
        <v>8</v>
      </c>
      <c r="E302">
        <f ca="1">IFERROR(__xludf.DUMMYFUNCTION("""COMPUTED_VALUE"""),300)</f>
        <v>300</v>
      </c>
      <c r="F302" t="str">
        <f ca="1">IFERROR(__xludf.DUMMYFUNCTION("filter(Formulas!$C:$C,Formulas!$A:$A=B302)"),"""formula"":null")</f>
        <v>"formula":null</v>
      </c>
      <c r="G302">
        <f ca="1">IFERROR(__xludf.DUMMYFUNCTION("""COMPUTED_VALUE"""),20)</f>
        <v>20</v>
      </c>
      <c r="H302" s="30" t="str">
        <f ca="1">IFERROR(__xludf.DUMMYFUNCTION("IF(D302,filter(Productos!AC:AC,Productos!A:A=B302),)"),"fabrica")</f>
        <v>fabrica</v>
      </c>
      <c r="I302" s="33" t="str">
        <f ca="1">IFERROR(__xludf.DUMMYFUNCTION("""COMPUTED_VALUE"""),"")</f>
        <v/>
      </c>
      <c r="K302" t="e">
        <f t="shared" ca="1" si="0"/>
        <v>#VALUE!</v>
      </c>
    </row>
    <row r="303" spans="1:11" ht="13" x14ac:dyDescent="0.15">
      <c r="A303" s="38">
        <v>5</v>
      </c>
      <c r="B303">
        <f ca="1">IFERROR(__xludf.DUMMYFUNCTION("""COMPUTED_VALUE"""),1008)</f>
        <v>1008</v>
      </c>
      <c r="C303" s="33">
        <f ca="1">IFERROR(__xludf.DUMMYFUNCTION("""COMPUTED_VALUE"""),21990)</f>
        <v>21990</v>
      </c>
      <c r="D303">
        <f ca="1">IFERROR(__xludf.DUMMYFUNCTION("""COMPUTED_VALUE"""),10)</f>
        <v>10</v>
      </c>
      <c r="E303">
        <f ca="1">IFERROR(__xludf.DUMMYFUNCTION("""COMPUTED_VALUE"""),220)</f>
        <v>220</v>
      </c>
      <c r="F303" t="str">
        <f ca="1">IFERROR(__xludf.DUMMYFUNCTION("filter(Formulas!$C:$C,Formulas!$A:$A=B303)"),"""formula"":null")</f>
        <v>"formula":null</v>
      </c>
      <c r="G303">
        <f ca="1">IFERROR(__xludf.DUMMYFUNCTION("""COMPUTED_VALUE"""),48)</f>
        <v>48</v>
      </c>
      <c r="H303" s="30" t="str">
        <f ca="1">IFERROR(__xludf.DUMMYFUNCTION("IF(D303,filter(Productos!AC:AC,Productos!A:A=B303),)"),"fabrica")</f>
        <v>fabrica</v>
      </c>
      <c r="I303" s="33" t="str">
        <f ca="1">IFERROR(__xludf.DUMMYFUNCTION("""COMPUTED_VALUE"""),"")</f>
        <v/>
      </c>
      <c r="K303" t="e">
        <f t="shared" ca="1" si="0"/>
        <v>#VALUE!</v>
      </c>
    </row>
    <row r="304" spans="1:11" ht="13" x14ac:dyDescent="0.15">
      <c r="A304" s="23">
        <v>5</v>
      </c>
      <c r="B304">
        <f ca="1">IFERROR(__xludf.DUMMYFUNCTION("""COMPUTED_VALUE"""),1011)</f>
        <v>1011</v>
      </c>
      <c r="C304" s="33">
        <f ca="1">IFERROR(__xludf.DUMMYFUNCTION("""COMPUTED_VALUE"""),990)</f>
        <v>990</v>
      </c>
      <c r="D304">
        <f ca="1">IFERROR(__xludf.DUMMYFUNCTION("""COMPUTED_VALUE"""),4)</f>
        <v>4</v>
      </c>
      <c r="E304">
        <f ca="1">IFERROR(__xludf.DUMMYFUNCTION("""COMPUTED_VALUE"""),120)</f>
        <v>120</v>
      </c>
      <c r="F304" t="str">
        <f ca="1">IFERROR(__xludf.DUMMYFUNCTION("filter(Formulas!$C:$C,Formulas!$A:$A=B304)"),"""formula"":null")</f>
        <v>"formula":null</v>
      </c>
      <c r="G304">
        <f ca="1">IFERROR(__xludf.DUMMYFUNCTION("""COMPUTED_VALUE"""),168)</f>
        <v>168</v>
      </c>
      <c r="H304" s="30" t="str">
        <f ca="1">IFERROR(__xludf.DUMMYFUNCTION("IF(D304,filter(Productos!AC:AC,Productos!A:A=B304),)"),"fabrica")</f>
        <v>fabrica</v>
      </c>
      <c r="I304" s="33" t="str">
        <f ca="1">IFERROR(__xludf.DUMMYFUNCTION("""COMPUTED_VALUE"""),"")</f>
        <v/>
      </c>
      <c r="K304" t="e">
        <f t="shared" ca="1" si="0"/>
        <v>#VALUE!</v>
      </c>
    </row>
    <row r="305" spans="1:11" ht="13" x14ac:dyDescent="0.15">
      <c r="A305" s="38">
        <v>5</v>
      </c>
      <c r="B305">
        <f ca="1">IFERROR(__xludf.DUMMYFUNCTION("""COMPUTED_VALUE"""),1014)</f>
        <v>1014</v>
      </c>
      <c r="C305" s="33">
        <f ca="1">IFERROR(__xludf.DUMMYFUNCTION("""COMPUTED_VALUE"""),690)</f>
        <v>690</v>
      </c>
      <c r="D305">
        <f ca="1">IFERROR(__xludf.DUMMYFUNCTION("""COMPUTED_VALUE"""),5)</f>
        <v>5</v>
      </c>
      <c r="E305">
        <f ca="1">IFERROR(__xludf.DUMMYFUNCTION("""COMPUTED_VALUE"""),240)</f>
        <v>240</v>
      </c>
      <c r="F305" t="str">
        <f ca="1">IFERROR(__xludf.DUMMYFUNCTION("filter(Formulas!$C:$C,Formulas!$A:$A=B305)"),"""formula"":null")</f>
        <v>"formula":null</v>
      </c>
      <c r="G305">
        <f ca="1">IFERROR(__xludf.DUMMYFUNCTION("""COMPUTED_VALUE"""),24)</f>
        <v>24</v>
      </c>
      <c r="H305" s="30" t="str">
        <f ca="1">IFERROR(__xludf.DUMMYFUNCTION("IF(D305,filter(Productos!AC:AC,Productos!A:A=B305),)"),"fabrica")</f>
        <v>fabrica</v>
      </c>
      <c r="I305" s="33" t="str">
        <f ca="1">IFERROR(__xludf.DUMMYFUNCTION("""COMPUTED_VALUE"""),"")</f>
        <v/>
      </c>
      <c r="K305" t="e">
        <f t="shared" ca="1" si="0"/>
        <v>#VALUE!</v>
      </c>
    </row>
    <row r="306" spans="1:11" ht="13" x14ac:dyDescent="0.15">
      <c r="A306" s="23">
        <v>5</v>
      </c>
      <c r="B306">
        <f ca="1">IFERROR(__xludf.DUMMYFUNCTION("""COMPUTED_VALUE"""),1016)</f>
        <v>1016</v>
      </c>
      <c r="C306" s="33">
        <f ca="1">IFERROR(__xludf.DUMMYFUNCTION("""COMPUTED_VALUE"""),2790)</f>
        <v>2790</v>
      </c>
      <c r="D306">
        <f ca="1">IFERROR(__xludf.DUMMYFUNCTION("""COMPUTED_VALUE"""),8)</f>
        <v>8</v>
      </c>
      <c r="E306">
        <f ca="1">IFERROR(__xludf.DUMMYFUNCTION("""COMPUTED_VALUE"""),600)</f>
        <v>600</v>
      </c>
      <c r="F306" t="str">
        <f ca="1">IFERROR(__xludf.DUMMYFUNCTION("filter(Formulas!$C:$C,Formulas!$A:$A=B306)"),"""formula"":null")</f>
        <v>"formula":null</v>
      </c>
      <c r="G306">
        <f ca="1">IFERROR(__xludf.DUMMYFUNCTION("""COMPUTED_VALUE"""),240)</f>
        <v>240</v>
      </c>
      <c r="H306" s="30" t="str">
        <f ca="1">IFERROR(__xludf.DUMMYFUNCTION("IF(D306,filter(Productos!AC:AC,Productos!A:A=B306),)"),"fabrica")</f>
        <v>fabrica</v>
      </c>
      <c r="I306" t="str">
        <f ca="1">IFERROR(__xludf.DUMMYFUNCTION("""COMPUTED_VALUE"""),"")</f>
        <v/>
      </c>
      <c r="K306" t="e">
        <f t="shared" ca="1" si="0"/>
        <v>#VALUE!</v>
      </c>
    </row>
    <row r="307" spans="1:11" ht="13" x14ac:dyDescent="0.15">
      <c r="A307" s="38">
        <v>5</v>
      </c>
      <c r="B307">
        <f ca="1">IFERROR(__xludf.DUMMYFUNCTION("""COMPUTED_VALUE"""),1101)</f>
        <v>1101</v>
      </c>
      <c r="C307" s="33">
        <f ca="1">IFERROR(__xludf.DUMMYFUNCTION("""COMPUTED_VALUE"""),500)</f>
        <v>500</v>
      </c>
      <c r="D307">
        <f ca="1">IFERROR(__xludf.DUMMYFUNCTION("""COMPUTED_VALUE"""),10)</f>
        <v>10</v>
      </c>
      <c r="E307">
        <f ca="1">IFERROR(__xludf.DUMMYFUNCTION("""COMPUTED_VALUE"""),40)</f>
        <v>40</v>
      </c>
      <c r="F307" t="str">
        <f ca="1">IFERROR(__xludf.DUMMYFUNCTION("filter(Formulas!$C:$C,Formulas!$A:$A=B307)"),"""formula"":[{""sku"":""1001"",""req"":8},{""sku"":""1003"",""req"":3},{""sku"":""1004"",""req"":2},{""sku"":""1002"",""req"":4}]")</f>
        <v>"formula":[{"sku":"1001","req":8},{"sku":"1003","req":3},{"sku":"1004","req":2},{"sku":"1002","req":4}]</v>
      </c>
      <c r="G307">
        <f ca="1">IFERROR(__xludf.DUMMYFUNCTION("""COMPUTED_VALUE"""),3)</f>
        <v>3</v>
      </c>
      <c r="H307" s="30" t="str">
        <f ca="1">IFERROR(__xludf.DUMMYFUNCTION("IF(D307,filter(Productos!AC:AC,Productos!A:A=B307),)"),"fabrica")</f>
        <v>fabrica</v>
      </c>
      <c r="I307" s="33" t="str">
        <f ca="1">IFERROR(__xludf.DUMMYFUNCTION("""COMPUTED_VALUE"""),"")</f>
        <v/>
      </c>
      <c r="K307" t="e">
        <f t="shared" ca="1" si="0"/>
        <v>#VALUE!</v>
      </c>
    </row>
    <row r="308" spans="1:11" ht="13" x14ac:dyDescent="0.15">
      <c r="A308" s="23">
        <v>5</v>
      </c>
      <c r="B308">
        <f ca="1">IFERROR(__xludf.DUMMYFUNCTION("""COMPUTED_VALUE"""),1105)</f>
        <v>1105</v>
      </c>
      <c r="C308" s="33">
        <f ca="1">IFERROR(__xludf.DUMMYFUNCTION("""COMPUTED_VALUE"""),10)</f>
        <v>10</v>
      </c>
      <c r="D308">
        <f ca="1">IFERROR(__xludf.DUMMYFUNCTION("""COMPUTED_VALUE"""),10)</f>
        <v>10</v>
      </c>
      <c r="E308">
        <f ca="1">IFERROR(__xludf.DUMMYFUNCTION("""COMPUTED_VALUE"""),10)</f>
        <v>10</v>
      </c>
      <c r="F308" t="str">
        <f ca="1">IFERROR(__xludf.DUMMYFUNCTION("filter(Formulas!$C:$C,Formulas!$A:$A=B308)"),"""formula"":[{""sku"":""1005"",""req"":1}]")</f>
        <v>"formula":[{"sku":"1005","req":1}]</v>
      </c>
      <c r="G308">
        <f ca="1">IFERROR(__xludf.DUMMYFUNCTION("""COMPUTED_VALUE"""),3)</f>
        <v>3</v>
      </c>
      <c r="H308" s="30" t="str">
        <f ca="1">IFERROR(__xludf.DUMMYFUNCTION("IF(D308,filter(Productos!AC:AC,Productos!A:A=B308),)"),"fabrica")</f>
        <v>fabrica</v>
      </c>
      <c r="I308" s="33" t="str">
        <f ca="1">IFERROR(__xludf.DUMMYFUNCTION("""COMPUTED_VALUE"""),"")</f>
        <v/>
      </c>
      <c r="K308" t="e">
        <f t="shared" ca="1" si="0"/>
        <v>#VALUE!</v>
      </c>
    </row>
    <row r="309" spans="1:11" ht="13" x14ac:dyDescent="0.15">
      <c r="A309" s="38">
        <v>5</v>
      </c>
      <c r="B309">
        <f ca="1">IFERROR(__xludf.DUMMYFUNCTION("""COMPUTED_VALUE"""),1106)</f>
        <v>1106</v>
      </c>
      <c r="C309" s="33">
        <f ca="1">IFERROR(__xludf.DUMMYFUNCTION("""COMPUTED_VALUE"""),700)</f>
        <v>700</v>
      </c>
      <c r="D309">
        <f ca="1">IFERROR(__xludf.DUMMYFUNCTION("""COMPUTED_VALUE"""),100)</f>
        <v>100</v>
      </c>
      <c r="E309">
        <f ca="1">IFERROR(__xludf.DUMMYFUNCTION("""COMPUTED_VALUE"""),30)</f>
        <v>30</v>
      </c>
      <c r="F309" t="str">
        <f ca="1">IFERROR(__xludf.DUMMYFUNCTION("filter(Formulas!$C:$C,Formulas!$A:$A=B309)"),"""formula"":[{""sku"":""1006"",""req"":1}]")</f>
        <v>"formula":[{"sku":"1006","req":1}]</v>
      </c>
      <c r="G309">
        <f ca="1">IFERROR(__xludf.DUMMYFUNCTION("""COMPUTED_VALUE"""),4)</f>
        <v>4</v>
      </c>
      <c r="H309" s="30" t="str">
        <f ca="1">IFERROR(__xludf.DUMMYFUNCTION("IF(D309,filter(Productos!AC:AC,Productos!A:A=B309),)"),"fabrica")</f>
        <v>fabrica</v>
      </c>
      <c r="I309" s="33" t="str">
        <f ca="1">IFERROR(__xludf.DUMMYFUNCTION("""COMPUTED_VALUE"""),"")</f>
        <v/>
      </c>
      <c r="K309" t="e">
        <f t="shared" ca="1" si="0"/>
        <v>#VALUE!</v>
      </c>
    </row>
    <row r="310" spans="1:11" ht="13" x14ac:dyDescent="0.15">
      <c r="A310" s="23">
        <v>5</v>
      </c>
      <c r="B310">
        <f ca="1">IFERROR(__xludf.DUMMYFUNCTION("""COMPUTED_VALUE"""),1107)</f>
        <v>1107</v>
      </c>
      <c r="C310" s="33">
        <f ca="1">IFERROR(__xludf.DUMMYFUNCTION("""COMPUTED_VALUE"""),10)</f>
        <v>10</v>
      </c>
      <c r="D310">
        <f ca="1">IFERROR(__xludf.DUMMYFUNCTION("""COMPUTED_VALUE"""),11)</f>
        <v>11</v>
      </c>
      <c r="E310">
        <f ca="1">IFERROR(__xludf.DUMMYFUNCTION("""COMPUTED_VALUE"""),20)</f>
        <v>20</v>
      </c>
      <c r="F310" t="str">
        <f ca="1">IFERROR(__xludf.DUMMYFUNCTION("filter(Formulas!$C:$C,Formulas!$A:$A=B310)"),"""formula"":[{""sku"":""1007"",""req"":1}]")</f>
        <v>"formula":[{"sku":"1007","req":1}]</v>
      </c>
      <c r="G310">
        <f ca="1">IFERROR(__xludf.DUMMYFUNCTION("""COMPUTED_VALUE"""),2)</f>
        <v>2</v>
      </c>
      <c r="H310" s="30" t="str">
        <f ca="1">IFERROR(__xludf.DUMMYFUNCTION("IF(D310,filter(Productos!AC:AC,Productos!A:A=B310),)"),"fabrica")</f>
        <v>fabrica</v>
      </c>
      <c r="I310" s="33" t="str">
        <f ca="1">IFERROR(__xludf.DUMMYFUNCTION("""COMPUTED_VALUE"""),"")</f>
        <v/>
      </c>
      <c r="K310" t="e">
        <f t="shared" ca="1" si="0"/>
        <v>#VALUE!</v>
      </c>
    </row>
    <row r="311" spans="1:11" ht="13" x14ac:dyDescent="0.15">
      <c r="A311" s="38">
        <v>5</v>
      </c>
      <c r="B311">
        <f ca="1">IFERROR(__xludf.DUMMYFUNCTION("""COMPUTED_VALUE"""),1108)</f>
        <v>1108</v>
      </c>
      <c r="C311" s="33">
        <f ca="1">IFERROR(__xludf.DUMMYFUNCTION("""COMPUTED_VALUE"""),10)</f>
        <v>10</v>
      </c>
      <c r="D311">
        <f ca="1">IFERROR(__xludf.DUMMYFUNCTION("""COMPUTED_VALUE"""),6)</f>
        <v>6</v>
      </c>
      <c r="E311">
        <f ca="1">IFERROR(__xludf.DUMMYFUNCTION("""COMPUTED_VALUE"""),20)</f>
        <v>20</v>
      </c>
      <c r="F311" t="str">
        <f ca="1">IFERROR(__xludf.DUMMYFUNCTION("filter(Formulas!$C:$C,Formulas!$A:$A=B311)"),"""formula"":[{""sku"":""1008"",""req"":1}]")</f>
        <v>"formula":[{"sku":"1008","req":1}]</v>
      </c>
      <c r="G311">
        <f ca="1">IFERROR(__xludf.DUMMYFUNCTION("""COMPUTED_VALUE"""),4)</f>
        <v>4</v>
      </c>
      <c r="H311" s="30" t="str">
        <f ca="1">IFERROR(__xludf.DUMMYFUNCTION("IF(D311,filter(Productos!AC:AC,Productos!A:A=B311),)"),"fabrica")</f>
        <v>fabrica</v>
      </c>
      <c r="I311" s="33" t="str">
        <f ca="1">IFERROR(__xludf.DUMMYFUNCTION("""COMPUTED_VALUE"""),"")</f>
        <v/>
      </c>
      <c r="K311" t="e">
        <f t="shared" ca="1" si="0"/>
        <v>#VALUE!</v>
      </c>
    </row>
    <row r="312" spans="1:11" ht="13" x14ac:dyDescent="0.15">
      <c r="A312" s="23">
        <v>5</v>
      </c>
      <c r="B312">
        <f ca="1">IFERROR(__xludf.DUMMYFUNCTION("""COMPUTED_VALUE"""),1109)</f>
        <v>1109</v>
      </c>
      <c r="C312" s="33">
        <f ca="1">IFERROR(__xludf.DUMMYFUNCTION("""COMPUTED_VALUE"""),10)</f>
        <v>10</v>
      </c>
      <c r="D312">
        <f ca="1">IFERROR(__xludf.DUMMYFUNCTION("""COMPUTED_VALUE"""),12)</f>
        <v>12</v>
      </c>
      <c r="E312">
        <f ca="1">IFERROR(__xludf.DUMMYFUNCTION("""COMPUTED_VALUE"""),30)</f>
        <v>30</v>
      </c>
      <c r="F312" t="str">
        <f ca="1">IFERROR(__xludf.DUMMYFUNCTION("filter(Formulas!$C:$C,Formulas!$A:$A=B312)"),"""formula"":[{""sku"":""1009"",""req"":1}]")</f>
        <v>"formula":[{"sku":"1009","req":1}]</v>
      </c>
      <c r="G312">
        <f ca="1">IFERROR(__xludf.DUMMYFUNCTION("""COMPUTED_VALUE"""),1.5)</f>
        <v>1.5</v>
      </c>
      <c r="H312" s="30" t="str">
        <f ca="1">IFERROR(__xludf.DUMMYFUNCTION("IF(D312,filter(Productos!AC:AC,Productos!A:A=B312),)"),"fabrica")</f>
        <v>fabrica</v>
      </c>
      <c r="I312" s="33" t="str">
        <f ca="1">IFERROR(__xludf.DUMMYFUNCTION("""COMPUTED_VALUE"""),"")</f>
        <v/>
      </c>
      <c r="K312" t="e">
        <f t="shared" ca="1" si="0"/>
        <v>#VALUE!</v>
      </c>
    </row>
    <row r="313" spans="1:11" ht="13" x14ac:dyDescent="0.15">
      <c r="A313" s="38">
        <v>5</v>
      </c>
      <c r="B313">
        <f ca="1">IFERROR(__xludf.DUMMYFUNCTION("""COMPUTED_VALUE"""),1110)</f>
        <v>1110</v>
      </c>
      <c r="C313" s="33">
        <f ca="1">IFERROR(__xludf.DUMMYFUNCTION("""COMPUTED_VALUE"""),10)</f>
        <v>10</v>
      </c>
      <c r="D313">
        <f ca="1">IFERROR(__xludf.DUMMYFUNCTION("""COMPUTED_VALUE"""),6)</f>
        <v>6</v>
      </c>
      <c r="E313">
        <f ca="1">IFERROR(__xludf.DUMMYFUNCTION("""COMPUTED_VALUE"""),10)</f>
        <v>10</v>
      </c>
      <c r="F313" t="str">
        <f ca="1">IFERROR(__xludf.DUMMYFUNCTION("filter(Formulas!$C:$C,Formulas!$A:$A=B313)"),"""formula"":[{""sku"":""1010"",""req"":1}]")</f>
        <v>"formula":[{"sku":"1010","req":1}]</v>
      </c>
      <c r="G313">
        <f ca="1">IFERROR(__xludf.DUMMYFUNCTION("""COMPUTED_VALUE"""),2)</f>
        <v>2</v>
      </c>
      <c r="H313" s="30" t="str">
        <f ca="1">IFERROR(__xludf.DUMMYFUNCTION("IF(D313,filter(Productos!AC:AC,Productos!A:A=B313),)"),"fabrica")</f>
        <v>fabrica</v>
      </c>
      <c r="I313" s="33" t="str">
        <f ca="1">IFERROR(__xludf.DUMMYFUNCTION("""COMPUTED_VALUE"""),"")</f>
        <v/>
      </c>
      <c r="K313" t="e">
        <f t="shared" ca="1" si="0"/>
        <v>#VALUE!</v>
      </c>
    </row>
    <row r="314" spans="1:11" ht="13" x14ac:dyDescent="0.15">
      <c r="A314" s="23">
        <v>5</v>
      </c>
      <c r="B314">
        <f ca="1">IFERROR(__xludf.DUMMYFUNCTION("""COMPUTED_VALUE"""),1111)</f>
        <v>1111</v>
      </c>
      <c r="C314" s="33">
        <f ca="1">IFERROR(__xludf.DUMMYFUNCTION("""COMPUTED_VALUE"""),120)</f>
        <v>120</v>
      </c>
      <c r="D314">
        <f ca="1">IFERROR(__xludf.DUMMYFUNCTION("""COMPUTED_VALUE"""),2)</f>
        <v>2</v>
      </c>
      <c r="E314">
        <f ca="1">IFERROR(__xludf.DUMMYFUNCTION("""COMPUTED_VALUE"""),30)</f>
        <v>30</v>
      </c>
      <c r="F314" t="str">
        <f ca="1">IFERROR(__xludf.DUMMYFUNCTION("filter(Formulas!$C:$C,Formulas!$A:$A=B314)"),"""formula"":[{""sku"":""1011"",""req"":2}]")</f>
        <v>"formula":[{"sku":"1011","req":2}]</v>
      </c>
      <c r="G314">
        <f ca="1">IFERROR(__xludf.DUMMYFUNCTION("""COMPUTED_VALUE"""),12)</f>
        <v>12</v>
      </c>
      <c r="H314" s="30" t="str">
        <f ca="1">IFERROR(__xludf.DUMMYFUNCTION("IF(D314,filter(Productos!AC:AC,Productos!A:A=B314),)"),"fabrica")</f>
        <v>fabrica</v>
      </c>
      <c r="I314" s="33" t="str">
        <f ca="1">IFERROR(__xludf.DUMMYFUNCTION("""COMPUTED_VALUE"""),"")</f>
        <v/>
      </c>
      <c r="K314" t="e">
        <f t="shared" ca="1" si="0"/>
        <v>#VALUE!</v>
      </c>
    </row>
    <row r="315" spans="1:11" ht="13" x14ac:dyDescent="0.15">
      <c r="A315" s="38">
        <v>5</v>
      </c>
      <c r="B315">
        <f ca="1">IFERROR(__xludf.DUMMYFUNCTION("""COMPUTED_VALUE"""),1112)</f>
        <v>1112</v>
      </c>
      <c r="C315" s="33">
        <f ca="1">IFERROR(__xludf.DUMMYFUNCTION("""COMPUTED_VALUE"""),10)</f>
        <v>10</v>
      </c>
      <c r="D315">
        <f ca="1">IFERROR(__xludf.DUMMYFUNCTION("""COMPUTED_VALUE"""),20)</f>
        <v>20</v>
      </c>
      <c r="E315">
        <f ca="1">IFERROR(__xludf.DUMMYFUNCTION("""COMPUTED_VALUE"""),10)</f>
        <v>10</v>
      </c>
      <c r="F315" t="str">
        <f ca="1">IFERROR(__xludf.DUMMYFUNCTION("filter(Formulas!$C:$C,Formulas!$A:$A=B315)"),"""formula"":[{""sku"":""1012"",""req"":1}]")</f>
        <v>"formula":[{"sku":"1012","req":1}]</v>
      </c>
      <c r="G315">
        <f ca="1">IFERROR(__xludf.DUMMYFUNCTION("""COMPUTED_VALUE"""),24)</f>
        <v>24</v>
      </c>
      <c r="H315" s="30" t="str">
        <f ca="1">IFERROR(__xludf.DUMMYFUNCTION("IF(D315,filter(Productos!AC:AC,Productos!A:A=B315),)"),"fabrica")</f>
        <v>fabrica</v>
      </c>
      <c r="I315" s="33" t="str">
        <f ca="1">IFERROR(__xludf.DUMMYFUNCTION("""COMPUTED_VALUE"""),"")</f>
        <v/>
      </c>
      <c r="K315" t="e">
        <f t="shared" ca="1" si="0"/>
        <v>#VALUE!</v>
      </c>
    </row>
    <row r="316" spans="1:11" ht="13" x14ac:dyDescent="0.15">
      <c r="A316" s="23">
        <v>5</v>
      </c>
      <c r="B316">
        <f ca="1">IFERROR(__xludf.DUMMYFUNCTION("""COMPUTED_VALUE"""),1114)</f>
        <v>1114</v>
      </c>
      <c r="C316" s="33">
        <f ca="1">IFERROR(__xludf.DUMMYFUNCTION("""COMPUTED_VALUE"""),10)</f>
        <v>10</v>
      </c>
      <c r="D316">
        <f ca="1">IFERROR(__xludf.DUMMYFUNCTION("""COMPUTED_VALUE"""),4)</f>
        <v>4</v>
      </c>
      <c r="E316">
        <f ca="1">IFERROR(__xludf.DUMMYFUNCTION("""COMPUTED_VALUE"""),10)</f>
        <v>10</v>
      </c>
      <c r="F316" t="str">
        <f ca="1">IFERROR(__xludf.DUMMYFUNCTION("filter(Formulas!$C:$C,Formulas!$A:$A=B316)"),"""formula"":[{""sku"":""1014"",""req"":1}]")</f>
        <v>"formula":[{"sku":"1014","req":1}]</v>
      </c>
      <c r="G316">
        <f ca="1">IFERROR(__xludf.DUMMYFUNCTION("""COMPUTED_VALUE"""),2)</f>
        <v>2</v>
      </c>
      <c r="H316" s="30" t="str">
        <f ca="1">IFERROR(__xludf.DUMMYFUNCTION("IF(D316,filter(Productos!AC:AC,Productos!A:A=B316),)"),"fabrica")</f>
        <v>fabrica</v>
      </c>
      <c r="I316" s="33" t="str">
        <f ca="1">IFERROR(__xludf.DUMMYFUNCTION("""COMPUTED_VALUE"""),"")</f>
        <v/>
      </c>
      <c r="K316" t="e">
        <f t="shared" ca="1" si="0"/>
        <v>#VALUE!</v>
      </c>
    </row>
    <row r="317" spans="1:11" ht="13" x14ac:dyDescent="0.15">
      <c r="A317" s="38">
        <v>5</v>
      </c>
      <c r="B317">
        <f ca="1">IFERROR(__xludf.DUMMYFUNCTION("""COMPUTED_VALUE"""),1115)</f>
        <v>1115</v>
      </c>
      <c r="C317" s="33">
        <f ca="1">IFERROR(__xludf.DUMMYFUNCTION("""COMPUTED_VALUE"""),10)</f>
        <v>10</v>
      </c>
      <c r="D317">
        <f ca="1">IFERROR(__xludf.DUMMYFUNCTION("""COMPUTED_VALUE"""),8)</f>
        <v>8</v>
      </c>
      <c r="E317">
        <f ca="1">IFERROR(__xludf.DUMMYFUNCTION("""COMPUTED_VALUE"""),10)</f>
        <v>10</v>
      </c>
      <c r="F317" t="str">
        <f ca="1">IFERROR(__xludf.DUMMYFUNCTION("filter(Formulas!$C:$C,Formulas!$A:$A=B317)"),"""formula"":[{""sku"":""1015"",""req"":2}]")</f>
        <v>"formula":[{"sku":"1015","req":2}]</v>
      </c>
      <c r="G317">
        <f ca="1">IFERROR(__xludf.DUMMYFUNCTION("""COMPUTED_VALUE"""),3)</f>
        <v>3</v>
      </c>
      <c r="H317" s="30" t="str">
        <f ca="1">IFERROR(__xludf.DUMMYFUNCTION("IF(D317,filter(Productos!AC:AC,Productos!A:A=B317),)"),"fabrica")</f>
        <v>fabrica</v>
      </c>
      <c r="I317" s="33" t="str">
        <f ca="1">IFERROR(__xludf.DUMMYFUNCTION("""COMPUTED_VALUE"""),"")</f>
        <v/>
      </c>
      <c r="K317" t="e">
        <f t="shared" ca="1" si="0"/>
        <v>#VALUE!</v>
      </c>
    </row>
    <row r="318" spans="1:11" ht="13" x14ac:dyDescent="0.15">
      <c r="A318" s="23">
        <v>5</v>
      </c>
      <c r="B318">
        <f ca="1">IFERROR(__xludf.DUMMYFUNCTION("""COMPUTED_VALUE"""),1116)</f>
        <v>1116</v>
      </c>
      <c r="C318" s="33">
        <f ca="1">IFERROR(__xludf.DUMMYFUNCTION("""COMPUTED_VALUE"""),10)</f>
        <v>10</v>
      </c>
      <c r="D318">
        <f ca="1">IFERROR(__xludf.DUMMYFUNCTION("""COMPUTED_VALUE"""),10)</f>
        <v>10</v>
      </c>
      <c r="E318">
        <f ca="1">IFERROR(__xludf.DUMMYFUNCTION("""COMPUTED_VALUE"""),40)</f>
        <v>40</v>
      </c>
      <c r="F318" t="str">
        <f ca="1">IFERROR(__xludf.DUMMYFUNCTION("filter(Formulas!$C:$C,Formulas!$A:$A=B318)"),"""formula"":[{""sku"":""1016"",""req"":11}]")</f>
        <v>"formula":[{"sku":"1016","req":11}]</v>
      </c>
      <c r="G318">
        <f ca="1">IFERROR(__xludf.DUMMYFUNCTION("""COMPUTED_VALUE"""),24)</f>
        <v>24</v>
      </c>
      <c r="H318" s="30" t="str">
        <f ca="1">IFERROR(__xludf.DUMMYFUNCTION("IF(D318,filter(Productos!AC:AC,Productos!A:A=B318),)"),"fabrica")</f>
        <v>fabrica</v>
      </c>
      <c r="I318" t="str">
        <f ca="1">IFERROR(__xludf.DUMMYFUNCTION("""COMPUTED_VALUE"""),"")</f>
        <v/>
      </c>
      <c r="K318" t="e">
        <f t="shared" ca="1" si="0"/>
        <v>#VALUE!</v>
      </c>
    </row>
    <row r="319" spans="1:11" ht="13" x14ac:dyDescent="0.15">
      <c r="A319" s="38">
        <v>5</v>
      </c>
      <c r="B319">
        <f ca="1">IFERROR(__xludf.DUMMYFUNCTION("""COMPUTED_VALUE"""),1201)</f>
        <v>1201</v>
      </c>
      <c r="C319" s="33">
        <f ca="1">IFERROR(__xludf.DUMMYFUNCTION("""COMPUTED_VALUE"""),10)</f>
        <v>10</v>
      </c>
      <c r="D319">
        <f ca="1">IFERROR(__xludf.DUMMYFUNCTION("""COMPUTED_VALUE"""),10)</f>
        <v>10</v>
      </c>
      <c r="E319">
        <f ca="1">IFERROR(__xludf.DUMMYFUNCTION("""COMPUTED_VALUE"""),10)</f>
        <v>10</v>
      </c>
      <c r="F319" t="str">
        <f ca="1">IFERROR(__xludf.DUMMYFUNCTION("filter(Formulas!$C:$C,Formulas!$A:$A=B319)"),"""formula"":[{""sku"":""1101"",""req"":1}]")</f>
        <v>"formula":[{"sku":"1101","req":1}]</v>
      </c>
      <c r="G319">
        <f ca="1">IFERROR(__xludf.DUMMYFUNCTION("""COMPUTED_VALUE"""),2)</f>
        <v>2</v>
      </c>
      <c r="H319" s="30" t="str">
        <f ca="1">IFERROR(__xludf.DUMMYFUNCTION("IF(D319,filter(Productos!AC:AC,Productos!A:A=B319),)"),"fabrica")</f>
        <v>fabrica</v>
      </c>
      <c r="I319" s="33" t="str">
        <f ca="1">IFERROR(__xludf.DUMMYFUNCTION("""COMPUTED_VALUE"""),"")</f>
        <v/>
      </c>
      <c r="K319" t="e">
        <f t="shared" ca="1" si="0"/>
        <v>#VALUE!</v>
      </c>
    </row>
    <row r="320" spans="1:11" ht="13" x14ac:dyDescent="0.15">
      <c r="A320" s="23">
        <v>5</v>
      </c>
      <c r="B320">
        <f ca="1">IFERROR(__xludf.DUMMYFUNCTION("""COMPUTED_VALUE"""),1207)</f>
        <v>1207</v>
      </c>
      <c r="C320" s="33">
        <f ca="1">IFERROR(__xludf.DUMMYFUNCTION("""COMPUTED_VALUE"""),30)</f>
        <v>30</v>
      </c>
      <c r="D320">
        <f ca="1">IFERROR(__xludf.DUMMYFUNCTION("""COMPUTED_VALUE"""),12)</f>
        <v>12</v>
      </c>
      <c r="E320">
        <f ca="1">IFERROR(__xludf.DUMMYFUNCTION("""COMPUTED_VALUE"""),20)</f>
        <v>20</v>
      </c>
      <c r="F320" t="str">
        <f ca="1">IFERROR(__xludf.DUMMYFUNCTION("filter(Formulas!$C:$C,Formulas!$A:$A=B320)"),"""formula"":[{""sku"":""1007"",""req"":1}]")</f>
        <v>"formula":[{"sku":"1007","req":1}]</v>
      </c>
      <c r="G320">
        <f ca="1">IFERROR(__xludf.DUMMYFUNCTION("""COMPUTED_VALUE"""),2)</f>
        <v>2</v>
      </c>
      <c r="H320" s="30" t="str">
        <f ca="1">IFERROR(__xludf.DUMMYFUNCTION("IF(D320,filter(Productos!AC:AC,Productos!A:A=B320),)"),"fabrica")</f>
        <v>fabrica</v>
      </c>
      <c r="I320" s="33" t="str">
        <f ca="1">IFERROR(__xludf.DUMMYFUNCTION("""COMPUTED_VALUE"""),"")</f>
        <v/>
      </c>
      <c r="K320" t="e">
        <f t="shared" ca="1" si="0"/>
        <v>#VALUE!</v>
      </c>
    </row>
    <row r="321" spans="1:11" ht="13" x14ac:dyDescent="0.15">
      <c r="A321" s="38">
        <v>5</v>
      </c>
      <c r="B321">
        <f ca="1">IFERROR(__xludf.DUMMYFUNCTION("""COMPUTED_VALUE"""),1209)</f>
        <v>1209</v>
      </c>
      <c r="C321" s="33">
        <f ca="1">IFERROR(__xludf.DUMMYFUNCTION("""COMPUTED_VALUE"""),30)</f>
        <v>30</v>
      </c>
      <c r="D321">
        <f ca="1">IFERROR(__xludf.DUMMYFUNCTION("""COMPUTED_VALUE"""),14)</f>
        <v>14</v>
      </c>
      <c r="E321">
        <f ca="1">IFERROR(__xludf.DUMMYFUNCTION("""COMPUTED_VALUE"""),30)</f>
        <v>30</v>
      </c>
      <c r="F321" t="str">
        <f ca="1">IFERROR(__xludf.DUMMYFUNCTION("filter(Formulas!$C:$C,Formulas!$A:$A=B321)"),"""formula"":[{""sku"":""1009"",""req"":1}]")</f>
        <v>"formula":[{"sku":"1009","req":1}]</v>
      </c>
      <c r="G321">
        <f ca="1">IFERROR(__xludf.DUMMYFUNCTION("""COMPUTED_VALUE"""),1.5)</f>
        <v>1.5</v>
      </c>
      <c r="H321" s="30" t="str">
        <f ca="1">IFERROR(__xludf.DUMMYFUNCTION("IF(D321,filter(Productos!AC:AC,Productos!A:A=B321),)"),"fabrica")</f>
        <v>fabrica</v>
      </c>
      <c r="I321" s="33" t="str">
        <f ca="1">IFERROR(__xludf.DUMMYFUNCTION("""COMPUTED_VALUE"""),"")</f>
        <v/>
      </c>
      <c r="K321" t="e">
        <f t="shared" ca="1" si="0"/>
        <v>#VALUE!</v>
      </c>
    </row>
    <row r="322" spans="1:11" ht="13" x14ac:dyDescent="0.15">
      <c r="A322" s="23">
        <v>5</v>
      </c>
      <c r="B322">
        <f ca="1">IFERROR(__xludf.DUMMYFUNCTION("""COMPUTED_VALUE"""),1210)</f>
        <v>1210</v>
      </c>
      <c r="C322" s="33">
        <f ca="1">IFERROR(__xludf.DUMMYFUNCTION("""COMPUTED_VALUE"""),10)</f>
        <v>10</v>
      </c>
      <c r="D322">
        <f ca="1">IFERROR(__xludf.DUMMYFUNCTION("""COMPUTED_VALUE"""),9)</f>
        <v>9</v>
      </c>
      <c r="E322">
        <f ca="1">IFERROR(__xludf.DUMMYFUNCTION("""COMPUTED_VALUE"""),10)</f>
        <v>10</v>
      </c>
      <c r="F322" t="str">
        <f ca="1">IFERROR(__xludf.DUMMYFUNCTION("filter(Formulas!$C:$C,Formulas!$A:$A=B322)"),"""formula"":[{""sku"":""1010"",""req"":1}]")</f>
        <v>"formula":[{"sku":"1010","req":1}]</v>
      </c>
      <c r="G322">
        <f ca="1">IFERROR(__xludf.DUMMYFUNCTION("""COMPUTED_VALUE"""),2.3)</f>
        <v>2.2999999999999998</v>
      </c>
      <c r="H322" s="30" t="str">
        <f ca="1">IFERROR(__xludf.DUMMYFUNCTION("IF(D322,filter(Productos!AC:AC,Productos!A:A=B322),)"),"fabrica")</f>
        <v>fabrica</v>
      </c>
      <c r="I322" s="33" t="str">
        <f ca="1">IFERROR(__xludf.DUMMYFUNCTION("""COMPUTED_VALUE"""),"")</f>
        <v/>
      </c>
      <c r="K322" t="e">
        <f t="shared" ca="1" si="0"/>
        <v>#VALUE!</v>
      </c>
    </row>
    <row r="323" spans="1:11" ht="13" x14ac:dyDescent="0.15">
      <c r="A323" s="38">
        <v>5</v>
      </c>
      <c r="B323">
        <f ca="1">IFERROR(__xludf.DUMMYFUNCTION("""COMPUTED_VALUE"""),1211)</f>
        <v>1211</v>
      </c>
      <c r="C323" s="33">
        <f ca="1">IFERROR(__xludf.DUMMYFUNCTION("""COMPUTED_VALUE"""),10)</f>
        <v>10</v>
      </c>
      <c r="D323">
        <f ca="1">IFERROR(__xludf.DUMMYFUNCTION("""COMPUTED_VALUE"""),10)</f>
        <v>10</v>
      </c>
      <c r="E323">
        <f ca="1">IFERROR(__xludf.DUMMYFUNCTION("""COMPUTED_VALUE"""),10)</f>
        <v>10</v>
      </c>
      <c r="F323" t="str">
        <f ca="1">IFERROR(__xludf.DUMMYFUNCTION("filter(Formulas!$C:$C,Formulas!$A:$A=B323)"),"""formula"":[{""sku"":""1111"",""req"":1}]")</f>
        <v>"formula":[{"sku":"1111","req":1}]</v>
      </c>
      <c r="G323">
        <f ca="1">IFERROR(__xludf.DUMMYFUNCTION("""COMPUTED_VALUE"""),12)</f>
        <v>12</v>
      </c>
      <c r="H323" s="30" t="str">
        <f ca="1">IFERROR(__xludf.DUMMYFUNCTION("IF(D323,filter(Productos!AC:AC,Productos!A:A=B323),)"),"fabrica")</f>
        <v>fabrica</v>
      </c>
      <c r="I323" s="33" t="str">
        <f ca="1">IFERROR(__xludf.DUMMYFUNCTION("""COMPUTED_VALUE"""),"")</f>
        <v/>
      </c>
      <c r="K323" t="e">
        <f t="shared" ca="1" si="0"/>
        <v>#VALUE!</v>
      </c>
    </row>
    <row r="324" spans="1:11" ht="13" x14ac:dyDescent="0.15">
      <c r="A324" s="23">
        <v>5</v>
      </c>
      <c r="B324">
        <f ca="1">IFERROR(__xludf.DUMMYFUNCTION("""COMPUTED_VALUE"""),1215)</f>
        <v>1215</v>
      </c>
      <c r="C324" s="33">
        <f ca="1">IFERROR(__xludf.DUMMYFUNCTION("""COMPUTED_VALUE"""),0)</f>
        <v>0</v>
      </c>
      <c r="D324">
        <f ca="1">IFERROR(__xludf.DUMMYFUNCTION("""COMPUTED_VALUE"""),8)</f>
        <v>8</v>
      </c>
      <c r="E324">
        <f ca="1">IFERROR(__xludf.DUMMYFUNCTION("""COMPUTED_VALUE"""),10)</f>
        <v>10</v>
      </c>
      <c r="F324" t="str">
        <f ca="1">IFERROR(__xludf.DUMMYFUNCTION("filter(Formulas!$C:$C,Formulas!$A:$A=B324)"),"""formula"":[{""sku"":""1015"",""req"":4}]")</f>
        <v>"formula":[{"sku":"1015","req":4}]</v>
      </c>
      <c r="G324">
        <f ca="1">IFERROR(__xludf.DUMMYFUNCTION("""COMPUTED_VALUE"""),3)</f>
        <v>3</v>
      </c>
      <c r="H324" s="30" t="str">
        <f ca="1">IFERROR(__xludf.DUMMYFUNCTION("IF(D324,filter(Productos!AC:AC,Productos!A:A=B324),)"),"fabrica")</f>
        <v>fabrica</v>
      </c>
      <c r="I324" s="33" t="str">
        <f ca="1">IFERROR(__xludf.DUMMYFUNCTION("""COMPUTED_VALUE"""),"")</f>
        <v/>
      </c>
      <c r="K324" t="e">
        <f t="shared" ca="1" si="0"/>
        <v>#VALUE!</v>
      </c>
    </row>
    <row r="325" spans="1:11" ht="13" x14ac:dyDescent="0.15">
      <c r="A325" s="38">
        <v>5</v>
      </c>
      <c r="B325">
        <f ca="1">IFERROR(__xludf.DUMMYFUNCTION("""COMPUTED_VALUE"""),1216)</f>
        <v>1216</v>
      </c>
      <c r="C325" s="33">
        <f ca="1">IFERROR(__xludf.DUMMYFUNCTION("""COMPUTED_VALUE"""),10)</f>
        <v>10</v>
      </c>
      <c r="D325">
        <f ca="1">IFERROR(__xludf.DUMMYFUNCTION("""COMPUTED_VALUE"""),10)</f>
        <v>10</v>
      </c>
      <c r="E325">
        <f ca="1">IFERROR(__xludf.DUMMYFUNCTION("""COMPUTED_VALUE"""),30)</f>
        <v>30</v>
      </c>
      <c r="F325" t="str">
        <f ca="1">IFERROR(__xludf.DUMMYFUNCTION("filter(Formulas!$C:$C,Formulas!$A:$A=B325)"),"""formula"":[{""sku"":""1016"",""req"":2}]")</f>
        <v>"formula":[{"sku":"1016","req":2}]</v>
      </c>
      <c r="G325">
        <f ca="1">IFERROR(__xludf.DUMMYFUNCTION("""COMPUTED_VALUE"""),24)</f>
        <v>24</v>
      </c>
      <c r="H325" s="30" t="str">
        <f ca="1">IFERROR(__xludf.DUMMYFUNCTION("IF(D325,filter(Productos!AC:AC,Productos!A:A=B325),)"),"fabrica")</f>
        <v>fabrica</v>
      </c>
      <c r="I325" t="str">
        <f ca="1">IFERROR(__xludf.DUMMYFUNCTION("""COMPUTED_VALUE"""),"")</f>
        <v/>
      </c>
      <c r="K325" t="e">
        <f t="shared" ca="1" si="0"/>
        <v>#VALUE!</v>
      </c>
    </row>
    <row r="326" spans="1:11" ht="13" x14ac:dyDescent="0.15">
      <c r="A326" s="23">
        <v>5</v>
      </c>
      <c r="B326">
        <f ca="1">IFERROR(__xludf.DUMMYFUNCTION("""COMPUTED_VALUE"""),1301)</f>
        <v>1301</v>
      </c>
      <c r="C326" s="33">
        <f ca="1">IFERROR(__xludf.DUMMYFUNCTION("""COMPUTED_VALUE"""),10)</f>
        <v>10</v>
      </c>
      <c r="D326">
        <f ca="1">IFERROR(__xludf.DUMMYFUNCTION("""COMPUTED_VALUE"""),5)</f>
        <v>5</v>
      </c>
      <c r="E326">
        <f ca="1">IFERROR(__xludf.DUMMYFUNCTION("""COMPUTED_VALUE"""),10)</f>
        <v>10</v>
      </c>
      <c r="F326" t="str">
        <f ca="1">IFERROR(__xludf.DUMMYFUNCTION("filter(Formulas!$C:$C,Formulas!$A:$A=B326)"),"""formula"":[{""sku"":""1101"",""req"":1}]")</f>
        <v>"formula":[{"sku":"1101","req":1}]</v>
      </c>
      <c r="G326">
        <f ca="1">IFERROR(__xludf.DUMMYFUNCTION("""COMPUTED_VALUE"""),2)</f>
        <v>2</v>
      </c>
      <c r="H326" s="30" t="str">
        <f ca="1">IFERROR(__xludf.DUMMYFUNCTION("IF(D326,filter(Productos!AC:AC,Productos!A:A=B326),)"),"fabrica")</f>
        <v>fabrica</v>
      </c>
      <c r="I326" s="33" t="str">
        <f ca="1">IFERROR(__xludf.DUMMYFUNCTION("""COMPUTED_VALUE"""),"")</f>
        <v/>
      </c>
      <c r="K326" t="e">
        <f t="shared" ca="1" si="0"/>
        <v>#VALUE!</v>
      </c>
    </row>
    <row r="327" spans="1:11" ht="13" x14ac:dyDescent="0.15">
      <c r="A327" s="38">
        <v>5</v>
      </c>
      <c r="B327">
        <f ca="1">IFERROR(__xludf.DUMMYFUNCTION("""COMPUTED_VALUE"""),1307)</f>
        <v>1307</v>
      </c>
      <c r="C327" s="33">
        <f ca="1">IFERROR(__xludf.DUMMYFUNCTION("""COMPUTED_VALUE"""),50)</f>
        <v>50</v>
      </c>
      <c r="D327">
        <f ca="1">IFERROR(__xludf.DUMMYFUNCTION("""COMPUTED_VALUE"""),11)</f>
        <v>11</v>
      </c>
      <c r="E327">
        <f ca="1">IFERROR(__xludf.DUMMYFUNCTION("""COMPUTED_VALUE"""),30)</f>
        <v>30</v>
      </c>
      <c r="F327" t="str">
        <f ca="1">IFERROR(__xludf.DUMMYFUNCTION("filter(Formulas!$C:$C,Formulas!$A:$A=B327)"),"""formula"":[{""sku"":""1007"",""req"":1}]")</f>
        <v>"formula":[{"sku":"1007","req":1}]</v>
      </c>
      <c r="G327">
        <f ca="1">IFERROR(__xludf.DUMMYFUNCTION("""COMPUTED_VALUE"""),1.2)</f>
        <v>1.2</v>
      </c>
      <c r="H327" s="30" t="str">
        <f ca="1">IFERROR(__xludf.DUMMYFUNCTION("IF(D327,filter(Productos!AC:AC,Productos!A:A=B327),)"),"fabrica")</f>
        <v>fabrica</v>
      </c>
      <c r="I327" s="33" t="str">
        <f ca="1">IFERROR(__xludf.DUMMYFUNCTION("""COMPUTED_VALUE"""),"")</f>
        <v/>
      </c>
      <c r="K327" t="e">
        <f t="shared" ca="1" si="0"/>
        <v>#VALUE!</v>
      </c>
    </row>
    <row r="328" spans="1:11" ht="13" x14ac:dyDescent="0.15">
      <c r="A328" s="23">
        <v>5</v>
      </c>
      <c r="B328">
        <f ca="1">IFERROR(__xludf.DUMMYFUNCTION("""COMPUTED_VALUE"""),1309)</f>
        <v>1309</v>
      </c>
      <c r="C328" s="33">
        <f ca="1">IFERROR(__xludf.DUMMYFUNCTION("""COMPUTED_VALUE"""),50)</f>
        <v>50</v>
      </c>
      <c r="D328">
        <f ca="1">IFERROR(__xludf.DUMMYFUNCTION("""COMPUTED_VALUE"""),11)</f>
        <v>11</v>
      </c>
      <c r="E328">
        <f ca="1">IFERROR(__xludf.DUMMYFUNCTION("""COMPUTED_VALUE"""),50)</f>
        <v>50</v>
      </c>
      <c r="F328" t="str">
        <f ca="1">IFERROR(__xludf.DUMMYFUNCTION("filter(Formulas!$C:$C,Formulas!$A:$A=B328)"),"""formula"":[{""sku"":""1009"",""req"":1}]")</f>
        <v>"formula":[{"sku":"1009","req":1}]</v>
      </c>
      <c r="G328">
        <f ca="1">IFERROR(__xludf.DUMMYFUNCTION("""COMPUTED_VALUE"""),1.2)</f>
        <v>1.2</v>
      </c>
      <c r="H328" s="30" t="str">
        <f ca="1">IFERROR(__xludf.DUMMYFUNCTION("IF(D328,filter(Productos!AC:AC,Productos!A:A=B328),)"),"fabrica")</f>
        <v>fabrica</v>
      </c>
      <c r="I328" s="33" t="str">
        <f ca="1">IFERROR(__xludf.DUMMYFUNCTION("""COMPUTED_VALUE"""),"")</f>
        <v/>
      </c>
      <c r="K328" t="e">
        <f t="shared" ca="1" si="0"/>
        <v>#VALUE!</v>
      </c>
    </row>
    <row r="329" spans="1:11" ht="13" x14ac:dyDescent="0.15">
      <c r="A329" s="38">
        <v>5</v>
      </c>
      <c r="B329">
        <f ca="1">IFERROR(__xludf.DUMMYFUNCTION("""COMPUTED_VALUE"""),1310)</f>
        <v>1310</v>
      </c>
      <c r="C329" s="33">
        <f ca="1">IFERROR(__xludf.DUMMYFUNCTION("""COMPUTED_VALUE"""),10)</f>
        <v>10</v>
      </c>
      <c r="D329">
        <f ca="1">IFERROR(__xludf.DUMMYFUNCTION("""COMPUTED_VALUE"""),12)</f>
        <v>12</v>
      </c>
      <c r="E329">
        <f ca="1">IFERROR(__xludf.DUMMYFUNCTION("""COMPUTED_VALUE"""),10)</f>
        <v>10</v>
      </c>
      <c r="F329" t="str">
        <f ca="1">IFERROR(__xludf.DUMMYFUNCTION("filter(Formulas!$C:$C,Formulas!$A:$A=B329)"),"""formula"":[{""sku"":""1010"",""req"":1}]")</f>
        <v>"formula":[{"sku":"1010","req":1}]</v>
      </c>
      <c r="G329">
        <f ca="1">IFERROR(__xludf.DUMMYFUNCTION("""COMPUTED_VALUE"""),2)</f>
        <v>2</v>
      </c>
      <c r="H329" s="30" t="str">
        <f ca="1">IFERROR(__xludf.DUMMYFUNCTION("IF(D329,filter(Productos!AC:AC,Productos!A:A=B329),)"),"fabrica")</f>
        <v>fabrica</v>
      </c>
      <c r="I329" s="33" t="str">
        <f ca="1">IFERROR(__xludf.DUMMYFUNCTION("""COMPUTED_VALUE"""),"")</f>
        <v/>
      </c>
      <c r="K329" t="e">
        <f t="shared" ca="1" si="0"/>
        <v>#VALUE!</v>
      </c>
    </row>
    <row r="330" spans="1:11" ht="13" x14ac:dyDescent="0.15">
      <c r="A330" s="23">
        <v>5</v>
      </c>
      <c r="B330">
        <f ca="1">IFERROR(__xludf.DUMMYFUNCTION("""COMPUTED_VALUE"""),1407)</f>
        <v>1407</v>
      </c>
      <c r="C330" s="33">
        <f ca="1">IFERROR(__xludf.DUMMYFUNCTION("""COMPUTED_VALUE"""),10)</f>
        <v>10</v>
      </c>
      <c r="D330">
        <f ca="1">IFERROR(__xludf.DUMMYFUNCTION("""COMPUTED_VALUE"""),14)</f>
        <v>14</v>
      </c>
      <c r="E330">
        <f ca="1">IFERROR(__xludf.DUMMYFUNCTION("""COMPUTED_VALUE"""),30)</f>
        <v>30</v>
      </c>
      <c r="F330" t="str">
        <f ca="1">IFERROR(__xludf.DUMMYFUNCTION("filter(Formulas!$C:$C,Formulas!$A:$A=B330)"),"""formula"":[{""sku"":""1007"",""req"":1}]")</f>
        <v>"formula":[{"sku":"1007","req":1}]</v>
      </c>
      <c r="G330">
        <f ca="1">IFERROR(__xludf.DUMMYFUNCTION("""COMPUTED_VALUE"""),2)</f>
        <v>2</v>
      </c>
      <c r="H330" s="30" t="str">
        <f ca="1">IFERROR(__xludf.DUMMYFUNCTION("IF(D330,filter(Productos!AC:AC,Productos!A:A=B330),)"),"fabrica")</f>
        <v>fabrica</v>
      </c>
      <c r="I330" s="33" t="str">
        <f ca="1">IFERROR(__xludf.DUMMYFUNCTION("""COMPUTED_VALUE"""),"")</f>
        <v/>
      </c>
      <c r="K330" t="e">
        <f t="shared" ca="1" si="0"/>
        <v>#VALUE!</v>
      </c>
    </row>
    <row r="331" spans="1:11" ht="13" x14ac:dyDescent="0.15">
      <c r="A331" s="38">
        <v>5</v>
      </c>
      <c r="B331">
        <f ca="1">IFERROR(__xludf.DUMMYFUNCTION("""COMPUTED_VALUE"""),10001)</f>
        <v>10001</v>
      </c>
      <c r="C331" s="33">
        <f ca="1">IFERROR(__xludf.DUMMYFUNCTION("""COMPUTED_VALUE"""),10)</f>
        <v>10</v>
      </c>
      <c r="D331">
        <f ca="1">IFERROR(__xludf.DUMMYFUNCTION("""COMPUTED_VALUE"""),1)</f>
        <v>1</v>
      </c>
      <c r="E331">
        <f ca="1">IFERROR(__xludf.DUMMYFUNCTION("""COMPUTED_VALUE"""),10)</f>
        <v>10</v>
      </c>
      <c r="F331" t="str">
        <f ca="1">IFERROR(__xludf.DUMMYFUNCTION("filter(Formulas!$C:$C,Formulas!$A:$A=B331)"),"""formula"":[{""sku"":""1201"",""req"":1},{""sku"":""1105"",""req"":1},{""sku"":""1210"",""req"":1},{""sku"":""1211"",""req"":1},{""sku"":""1116"",""req"":1}]")</f>
        <v>"formula":[{"sku":"1201","req":1},{"sku":"1105","req":1},{"sku":"1210","req":1},{"sku":"1211","req":1},{"sku":"1116","req":1}]</v>
      </c>
      <c r="G331">
        <f ca="1">IFERROR(__xludf.DUMMYFUNCTION("""COMPUTED_VALUE"""),1)</f>
        <v>1</v>
      </c>
      <c r="H331" s="30" t="str">
        <f ca="1">IFERROR(__xludf.DUMMYFUNCTION("IF(D331,filter(Productos!AC:AC,Productos!A:A=B331),)"),"cocina")</f>
        <v>cocina</v>
      </c>
      <c r="I331" s="33">
        <f ca="1">IFERROR(__xludf.DUMMYFUNCTION("""COMPUTED_VALUE"""),4500)</f>
        <v>4500</v>
      </c>
      <c r="K331" t="str">
        <f t="shared" ca="1" si="0"/>
        <v>{"sku":"10001", "costo":10, "grupo":"5", "lote":1, "tiempo":10, "formula":[{"sku":"1201","req":1},{"sku":"1105","req":1},{"sku":"1210","req":1},{"sku":"1211","req":1},{"sku":"1116","req":1}], "vencimiento":1, "precio":4500, "tipo":"cocina"},</v>
      </c>
    </row>
    <row r="332" spans="1:11" ht="13" x14ac:dyDescent="0.15">
      <c r="A332" s="23">
        <v>5</v>
      </c>
      <c r="B332">
        <f ca="1">IFERROR(__xludf.DUMMYFUNCTION("""COMPUTED_VALUE"""),10002)</f>
        <v>10002</v>
      </c>
      <c r="C332" s="33">
        <f ca="1">IFERROR(__xludf.DUMMYFUNCTION("""COMPUTED_VALUE"""),10)</f>
        <v>10</v>
      </c>
      <c r="D332">
        <f ca="1">IFERROR(__xludf.DUMMYFUNCTION("""COMPUTED_VALUE"""),1)</f>
        <v>1</v>
      </c>
      <c r="E332">
        <f ca="1">IFERROR(__xludf.DUMMYFUNCTION("""COMPUTED_VALUE"""),20)</f>
        <v>20</v>
      </c>
      <c r="F332" t="str">
        <f ca="1">IFERROR(__xludf.DUMMYFUNCTION("filter(Formulas!$C:$C,Formulas!$A:$A=B332)"),"""formula"":[{""sku"":""1201"",""req"":1},{""sku"":""1105"",""req"":1},{""sku"":""1013"",""req"":5},{""sku"":""1210"",""req"":1},{""sku"":""1116"",""req"":1}]")</f>
        <v>"formula":[{"sku":"1201","req":1},{"sku":"1105","req":1},{"sku":"1013","req":5},{"sku":"1210","req":1},{"sku":"1116","req":1}]</v>
      </c>
      <c r="G332">
        <f ca="1">IFERROR(__xludf.DUMMYFUNCTION("""COMPUTED_VALUE"""),1)</f>
        <v>1</v>
      </c>
      <c r="H332" s="30" t="str">
        <f ca="1">IFERROR(__xludf.DUMMYFUNCTION("IF(D332,filter(Productos!AC:AC,Productos!A:A=B332),)"),"cocina")</f>
        <v>cocina</v>
      </c>
      <c r="I332" s="33">
        <f ca="1">IFERROR(__xludf.DUMMYFUNCTION("""COMPUTED_VALUE"""),4500)</f>
        <v>4500</v>
      </c>
      <c r="K332" t="str">
        <f t="shared" ca="1" si="0"/>
        <v>{"sku":"10002", "costo":10, "grupo":"5", "lote":1, "tiempo":20, "formula":[{"sku":"1201","req":1},{"sku":"1105","req":1},{"sku":"1013","req":5},{"sku":"1210","req":1},{"sku":"1116","req":1}], "vencimiento":1, "precio":4500, "tipo":"cocina"},</v>
      </c>
    </row>
    <row r="333" spans="1:11" ht="13" x14ac:dyDescent="0.15">
      <c r="A333" s="38">
        <v>5</v>
      </c>
      <c r="B333">
        <f ca="1">IFERROR(__xludf.DUMMYFUNCTION("""COMPUTED_VALUE"""),10003)</f>
        <v>10003</v>
      </c>
      <c r="C333" s="33">
        <f ca="1">IFERROR(__xludf.DUMMYFUNCTION("""COMPUTED_VALUE"""),10)</f>
        <v>10</v>
      </c>
      <c r="D333">
        <f ca="1">IFERROR(__xludf.DUMMYFUNCTION("""COMPUTED_VALUE"""),1)</f>
        <v>1</v>
      </c>
      <c r="E333">
        <f ca="1">IFERROR(__xludf.DUMMYFUNCTION("""COMPUTED_VALUE"""),30)</f>
        <v>30</v>
      </c>
      <c r="F333" t="str">
        <f ca="1">IFERROR(__xludf.DUMMYFUNCTION("filter(Formulas!$C:$C,Formulas!$A:$A=B333)"),"""formula"":[{""sku"":""1201"",""req"":1},{""sku"":""1105"",""req"":1},{""sku"":""1013"",""req"":5},{""sku"":""1210"",""req"":1},{""sku"":""1211"",""req"":1},{""sku"":""1116"",""req"":1}]")</f>
        <v>"formula":[{"sku":"1201","req":1},{"sku":"1105","req":1},{"sku":"1013","req":5},{"sku":"1210","req":1},{"sku":"1211","req":1},{"sku":"1116","req":1}]</v>
      </c>
      <c r="G333">
        <f ca="1">IFERROR(__xludf.DUMMYFUNCTION("""COMPUTED_VALUE"""),1)</f>
        <v>1</v>
      </c>
      <c r="H333" s="30" t="str">
        <f ca="1">IFERROR(__xludf.DUMMYFUNCTION("IF(D333,filter(Productos!AC:AC,Productos!A:A=B333),)"),"cocina")</f>
        <v>cocina</v>
      </c>
      <c r="I333" s="33">
        <f ca="1">IFERROR(__xludf.DUMMYFUNCTION("""COMPUTED_VALUE"""),4700)</f>
        <v>4700</v>
      </c>
      <c r="K333" t="str">
        <f t="shared" ca="1" si="0"/>
        <v>{"sku":"10003", "costo":10, "grupo":"5", "lote":1, "tiempo":30, "formula":[{"sku":"1201","req":1},{"sku":"1105","req":1},{"sku":"1013","req":5},{"sku":"1210","req":1},{"sku":"1211","req":1},{"sku":"1116","req":1}], "vencimiento":1, "precio":4700, "tipo":"cocina"},</v>
      </c>
    </row>
    <row r="334" spans="1:11" ht="13" x14ac:dyDescent="0.15">
      <c r="A334" s="23">
        <v>5</v>
      </c>
      <c r="B334">
        <f ca="1">IFERROR(__xludf.DUMMYFUNCTION("""COMPUTED_VALUE"""),10004)</f>
        <v>10004</v>
      </c>
      <c r="C334" s="33">
        <f ca="1">IFERROR(__xludf.DUMMYFUNCTION("""COMPUTED_VALUE"""),10)</f>
        <v>10</v>
      </c>
      <c r="D334">
        <f ca="1">IFERROR(__xludf.DUMMYFUNCTION("""COMPUTED_VALUE"""),1)</f>
        <v>1</v>
      </c>
      <c r="E334">
        <f ca="1">IFERROR(__xludf.DUMMYFUNCTION("""COMPUTED_VALUE"""),10)</f>
        <v>10</v>
      </c>
      <c r="F334" t="str">
        <f ca="1">IFERROR(__xludf.DUMMYFUNCTION("filter(Formulas!$C:$C,Formulas!$A:$A=B334)"),"""formula"":[{""sku"":""1201"",""req"":1},{""sku"":""1106"",""req"":4},{""sku"":""1210"",""req"":1},{""sku"":""1211"",""req"":1},{""sku"":""1116"",""req"":1}]")</f>
        <v>"formula":[{"sku":"1201","req":1},{"sku":"1106","req":4},{"sku":"1210","req":1},{"sku":"1211","req":1},{"sku":"1116","req":1}]</v>
      </c>
      <c r="G334">
        <f ca="1">IFERROR(__xludf.DUMMYFUNCTION("""COMPUTED_VALUE"""),1)</f>
        <v>1</v>
      </c>
      <c r="H334" s="30" t="str">
        <f ca="1">IFERROR(__xludf.DUMMYFUNCTION("IF(D334,filter(Productos!AC:AC,Productos!A:A=B334),)"),"cocina")</f>
        <v>cocina</v>
      </c>
      <c r="I334" s="33">
        <f ca="1">IFERROR(__xludf.DUMMYFUNCTION("""COMPUTED_VALUE"""),4700)</f>
        <v>4700</v>
      </c>
      <c r="K334" t="str">
        <f t="shared" ca="1" si="0"/>
        <v>{"sku":"10004", "costo":10, "grupo":"5", "lote":1, "tiempo":10, "formula":[{"sku":"1201","req":1},{"sku":"1106","req":4},{"sku":"1210","req":1},{"sku":"1211","req":1},{"sku":"1116","req":1}], "vencimiento":1, "precio":4700, "tipo":"cocina"},</v>
      </c>
    </row>
    <row r="335" spans="1:11" ht="13" x14ac:dyDescent="0.15">
      <c r="A335" s="38">
        <v>5</v>
      </c>
      <c r="B335">
        <f ca="1">IFERROR(__xludf.DUMMYFUNCTION("""COMPUTED_VALUE"""),10005)</f>
        <v>10005</v>
      </c>
      <c r="C335" s="33">
        <f ca="1">IFERROR(__xludf.DUMMYFUNCTION("""COMPUTED_VALUE"""),10)</f>
        <v>10</v>
      </c>
      <c r="D335">
        <f ca="1">IFERROR(__xludf.DUMMYFUNCTION("""COMPUTED_VALUE"""),1)</f>
        <v>1</v>
      </c>
      <c r="E335">
        <f ca="1">IFERROR(__xludf.DUMMYFUNCTION("""COMPUTED_VALUE"""),20)</f>
        <v>20</v>
      </c>
      <c r="F335" t="str">
        <f ca="1">IFERROR(__xludf.DUMMYFUNCTION("filter(Formulas!$C:$C,Formulas!$A:$A=B335)"),"""formula"":[{""sku"":""1201"",""req"":1},{""sku"":""1106"",""req"":4},{""sku"":""1013"",""req"":5},{""sku"":""1210"",""req"":1},{""sku"":""1116"",""req"":1}]")</f>
        <v>"formula":[{"sku":"1201","req":1},{"sku":"1106","req":4},{"sku":"1013","req":5},{"sku":"1210","req":1},{"sku":"1116","req":1}]</v>
      </c>
      <c r="G335">
        <f ca="1">IFERROR(__xludf.DUMMYFUNCTION("""COMPUTED_VALUE"""),1)</f>
        <v>1</v>
      </c>
      <c r="H335" s="30" t="str">
        <f ca="1">IFERROR(__xludf.DUMMYFUNCTION("IF(D335,filter(Productos!AC:AC,Productos!A:A=B335),)"),"cocina")</f>
        <v>cocina</v>
      </c>
      <c r="I335" s="33">
        <f ca="1">IFERROR(__xludf.DUMMYFUNCTION("""COMPUTED_VALUE"""),4700)</f>
        <v>4700</v>
      </c>
      <c r="K335" t="str">
        <f t="shared" ca="1" si="0"/>
        <v>{"sku":"10005", "costo":10, "grupo":"5", "lote":1, "tiempo":20, "formula":[{"sku":"1201","req":1},{"sku":"1106","req":4},{"sku":"1013","req":5},{"sku":"1210","req":1},{"sku":"1116","req":1}], "vencimiento":1, "precio":4700, "tipo":"cocina"},</v>
      </c>
    </row>
    <row r="336" spans="1:11" ht="13" x14ac:dyDescent="0.15">
      <c r="A336" s="23">
        <v>5</v>
      </c>
      <c r="B336">
        <f ca="1">IFERROR(__xludf.DUMMYFUNCTION("""COMPUTED_VALUE"""),10006)</f>
        <v>10006</v>
      </c>
      <c r="C336" s="33">
        <f ca="1">IFERROR(__xludf.DUMMYFUNCTION("""COMPUTED_VALUE"""),10)</f>
        <v>10</v>
      </c>
      <c r="D336">
        <f ca="1">IFERROR(__xludf.DUMMYFUNCTION("""COMPUTED_VALUE"""),1)</f>
        <v>1</v>
      </c>
      <c r="E336">
        <f ca="1">IFERROR(__xludf.DUMMYFUNCTION("""COMPUTED_VALUE"""),10)</f>
        <v>10</v>
      </c>
      <c r="F336" t="str">
        <f ca="1">IFERROR(__xludf.DUMMYFUNCTION("filter(Formulas!$C:$C,Formulas!$A:$A=B336)"),"""formula"":[{""sku"":""1201"",""req"":1},{""sku"":""1210"",""req"":1},{""sku"":""1107"",""req"":1},{""sku"":""1211"",""req"":1},{""sku"":""1116"",""req"":1}]")</f>
        <v>"formula":[{"sku":"1201","req":1},{"sku":"1210","req":1},{"sku":"1107","req":1},{"sku":"1211","req":1},{"sku":"1116","req":1}]</v>
      </c>
      <c r="G336">
        <f ca="1">IFERROR(__xludf.DUMMYFUNCTION("""COMPUTED_VALUE"""),1)</f>
        <v>1</v>
      </c>
      <c r="H336" s="30" t="str">
        <f ca="1">IFERROR(__xludf.DUMMYFUNCTION("IF(D336,filter(Productos!AC:AC,Productos!A:A=B336),)"),"cocina")</f>
        <v>cocina</v>
      </c>
      <c r="I336" s="33">
        <f ca="1">IFERROR(__xludf.DUMMYFUNCTION("""COMPUTED_VALUE"""),4900)</f>
        <v>4900</v>
      </c>
      <c r="K336" t="str">
        <f t="shared" ca="1" si="0"/>
        <v>{"sku":"10006", "costo":10, "grupo":"5", "lote":1, "tiempo":10, "formula":[{"sku":"1201","req":1},{"sku":"1210","req":1},{"sku":"1107","req":1},{"sku":"1211","req":1},{"sku":"1116","req":1}], "vencimiento":1, "precio":4900, "tipo":"cocina"},</v>
      </c>
    </row>
    <row r="337" spans="1:11" ht="13" x14ac:dyDescent="0.15">
      <c r="A337" s="38">
        <v>5</v>
      </c>
      <c r="B337">
        <f ca="1">IFERROR(__xludf.DUMMYFUNCTION("""COMPUTED_VALUE"""),10007)</f>
        <v>10007</v>
      </c>
      <c r="C337" s="33">
        <f ca="1">IFERROR(__xludf.DUMMYFUNCTION("""COMPUTED_VALUE"""),10)</f>
        <v>10</v>
      </c>
      <c r="D337">
        <f ca="1">IFERROR(__xludf.DUMMYFUNCTION("""COMPUTED_VALUE"""),1)</f>
        <v>1</v>
      </c>
      <c r="E337">
        <f ca="1">IFERROR(__xludf.DUMMYFUNCTION("""COMPUTED_VALUE"""),20)</f>
        <v>20</v>
      </c>
      <c r="F337" t="str">
        <f ca="1">IFERROR(__xludf.DUMMYFUNCTION("filter(Formulas!$C:$C,Formulas!$A:$A=B337)"),"""formula"":[{""sku"":""1201"",""req"":1},{""sku"":""1013"",""req"":5},{""sku"":""1210"",""req"":1},{""sku"":""1107"",""req"":1},{""sku"":""1116"",""req"":1}]")</f>
        <v>"formula":[{"sku":"1201","req":1},{"sku":"1013","req":5},{"sku":"1210","req":1},{"sku":"1107","req":1},{"sku":"1116","req":1}]</v>
      </c>
      <c r="G337">
        <f ca="1">IFERROR(__xludf.DUMMYFUNCTION("""COMPUTED_VALUE"""),1)</f>
        <v>1</v>
      </c>
      <c r="H337" s="30" t="str">
        <f ca="1">IFERROR(__xludf.DUMMYFUNCTION("IF(D337,filter(Productos!AC:AC,Productos!A:A=B337),)"),"cocina")</f>
        <v>cocina</v>
      </c>
      <c r="I337" s="33">
        <f ca="1">IFERROR(__xludf.DUMMYFUNCTION("""COMPUTED_VALUE"""),4900)</f>
        <v>4900</v>
      </c>
      <c r="K337" t="str">
        <f t="shared" ca="1" si="0"/>
        <v>{"sku":"10007", "costo":10, "grupo":"5", "lote":1, "tiempo":20, "formula":[{"sku":"1201","req":1},{"sku":"1013","req":5},{"sku":"1210","req":1},{"sku":"1107","req":1},{"sku":"1116","req":1}], "vencimiento":1, "precio":4900, "tipo":"cocina"},</v>
      </c>
    </row>
    <row r="338" spans="1:11" ht="13" x14ac:dyDescent="0.15">
      <c r="A338" s="23">
        <v>5</v>
      </c>
      <c r="B338">
        <f ca="1">IFERROR(__xludf.DUMMYFUNCTION("""COMPUTED_VALUE"""),10008)</f>
        <v>10008</v>
      </c>
      <c r="C338" s="33">
        <f ca="1">IFERROR(__xludf.DUMMYFUNCTION("""COMPUTED_VALUE"""),10)</f>
        <v>10</v>
      </c>
      <c r="D338">
        <f ca="1">IFERROR(__xludf.DUMMYFUNCTION("""COMPUTED_VALUE"""),1)</f>
        <v>1</v>
      </c>
      <c r="E338">
        <f ca="1">IFERROR(__xludf.DUMMYFUNCTION("""COMPUTED_VALUE"""),20)</f>
        <v>20</v>
      </c>
      <c r="F338" t="str">
        <f ca="1">IFERROR(__xludf.DUMMYFUNCTION("filter(Formulas!$C:$C,Formulas!$A:$A=B338)"),"""formula"":[{""sku"":""1201"",""req"":1},{""sku"":""1109"",""req"":1},{""sku"":""1210"",""req"":1},{""sku"":""1211"",""req"":1},{""sku"":""1116"",""req"":1}]")</f>
        <v>"formula":[{"sku":"1201","req":1},{"sku":"1109","req":1},{"sku":"1210","req":1},{"sku":"1211","req":1},{"sku":"1116","req":1}]</v>
      </c>
      <c r="G338">
        <f ca="1">IFERROR(__xludf.DUMMYFUNCTION("""COMPUTED_VALUE"""),1)</f>
        <v>1</v>
      </c>
      <c r="H338" s="30" t="str">
        <f ca="1">IFERROR(__xludf.DUMMYFUNCTION("IF(D338,filter(Productos!AC:AC,Productos!A:A=B338),)"),"cocina")</f>
        <v>cocina</v>
      </c>
      <c r="I338" s="33">
        <f ca="1">IFERROR(__xludf.DUMMYFUNCTION("""COMPUTED_VALUE"""),4900)</f>
        <v>4900</v>
      </c>
      <c r="K338" t="str">
        <f t="shared" ca="1" si="0"/>
        <v>{"sku":"10008", "costo":10, "grupo":"5", "lote":1, "tiempo":20, "formula":[{"sku":"1201","req":1},{"sku":"1109","req":1},{"sku":"1210","req":1},{"sku":"1211","req":1},{"sku":"1116","req":1}], "vencimiento":1, "precio":4900, "tipo":"cocina"},</v>
      </c>
    </row>
    <row r="339" spans="1:11" ht="13" x14ac:dyDescent="0.15">
      <c r="A339" s="38">
        <v>5</v>
      </c>
      <c r="B339">
        <f ca="1">IFERROR(__xludf.DUMMYFUNCTION("""COMPUTED_VALUE"""),10009)</f>
        <v>10009</v>
      </c>
      <c r="C339" s="33">
        <f ca="1">IFERROR(__xludf.DUMMYFUNCTION("""COMPUTED_VALUE"""),10)</f>
        <v>10</v>
      </c>
      <c r="D339">
        <f ca="1">IFERROR(__xludf.DUMMYFUNCTION("""COMPUTED_VALUE"""),1)</f>
        <v>1</v>
      </c>
      <c r="E339">
        <f ca="1">IFERROR(__xludf.DUMMYFUNCTION("""COMPUTED_VALUE"""),30)</f>
        <v>30</v>
      </c>
      <c r="F339" t="str">
        <f ca="1">IFERROR(__xludf.DUMMYFUNCTION("filter(Formulas!$C:$C,Formulas!$A:$A=B339)"),"""formula"":[{""sku"":""1201"",""req"":1},{""sku"":""1109"",""req"":1},{""sku"":""1013"",""req"":5},{""sku"":""1210"",""req"":1},{""sku"":""1116"",""req"":1}]")</f>
        <v>"formula":[{"sku":"1201","req":1},{"sku":"1109","req":1},{"sku":"1013","req":5},{"sku":"1210","req":1},{"sku":"1116","req":1}]</v>
      </c>
      <c r="G339">
        <f ca="1">IFERROR(__xludf.DUMMYFUNCTION("""COMPUTED_VALUE"""),1)</f>
        <v>1</v>
      </c>
      <c r="H339" s="30" t="str">
        <f ca="1">IFERROR(__xludf.DUMMYFUNCTION("IF(D339,filter(Productos!AC:AC,Productos!A:A=B339),)"),"cocina")</f>
        <v>cocina</v>
      </c>
      <c r="I339" s="33">
        <f ca="1">IFERROR(__xludf.DUMMYFUNCTION("""COMPUTED_VALUE"""),4900)</f>
        <v>4900</v>
      </c>
      <c r="K339" t="str">
        <f t="shared" ca="1" si="0"/>
        <v>{"sku":"10009", "costo":10, "grupo":"5", "lote":1, "tiempo":30, "formula":[{"sku":"1201","req":1},{"sku":"1109","req":1},{"sku":"1013","req":5},{"sku":"1210","req":1},{"sku":"1116","req":1}], "vencimiento":1, "precio":4900, "tipo":"cocina"},</v>
      </c>
    </row>
    <row r="340" spans="1:11" ht="13" x14ac:dyDescent="0.15">
      <c r="A340" s="23">
        <v>5</v>
      </c>
      <c r="B340">
        <f ca="1">IFERROR(__xludf.DUMMYFUNCTION("""COMPUTED_VALUE"""),10010)</f>
        <v>10010</v>
      </c>
      <c r="C340" s="33">
        <f ca="1">IFERROR(__xludf.DUMMYFUNCTION("""COMPUTED_VALUE"""),10)</f>
        <v>10</v>
      </c>
      <c r="D340">
        <f ca="1">IFERROR(__xludf.DUMMYFUNCTION("""COMPUTED_VALUE"""),1)</f>
        <v>1</v>
      </c>
      <c r="E340">
        <f ca="1">IFERROR(__xludf.DUMMYFUNCTION("""COMPUTED_VALUE"""),10)</f>
        <v>10</v>
      </c>
      <c r="F340" t="str">
        <f ca="1">IFERROR(__xludf.DUMMYFUNCTION("filter(Formulas!$C:$C,Formulas!$A:$A=B340)"),"""formula"":[{""sku"":""1201"",""req"":1},{""sku"":""1106"",""req"":4},{""sku"":""1210"",""req"":1},{""sku"":""1110"",""req"":1},{""sku"":""1116"",""req"":1}]")</f>
        <v>"formula":[{"sku":"1201","req":1},{"sku":"1106","req":4},{"sku":"1210","req":1},{"sku":"1110","req":1},{"sku":"1116","req":1}]</v>
      </c>
      <c r="G340">
        <f ca="1">IFERROR(__xludf.DUMMYFUNCTION("""COMPUTED_VALUE"""),1)</f>
        <v>1</v>
      </c>
      <c r="H340" s="30" t="str">
        <f ca="1">IFERROR(__xludf.DUMMYFUNCTION("IF(D340,filter(Productos!AC:AC,Productos!A:A=B340),)"),"cocina")</f>
        <v>cocina</v>
      </c>
      <c r="I340" s="33">
        <f ca="1">IFERROR(__xludf.DUMMYFUNCTION("""COMPUTED_VALUE"""),4900)</f>
        <v>4900</v>
      </c>
      <c r="K340" t="str">
        <f t="shared" ca="1" si="0"/>
        <v>{"sku":"10010", "costo":10, "grupo":"5", "lote":1, "tiempo":10, "formula":[{"sku":"1201","req":1},{"sku":"1106","req":4},{"sku":"1210","req":1},{"sku":"1110","req":1},{"sku":"1116","req":1}], "vencimiento":1, "precio":4900, "tipo":"cocina"},</v>
      </c>
    </row>
    <row r="341" spans="1:11" ht="13" x14ac:dyDescent="0.15">
      <c r="A341" s="38">
        <v>5</v>
      </c>
      <c r="B341">
        <f ca="1">IFERROR(__xludf.DUMMYFUNCTION("""COMPUTED_VALUE"""),10011)</f>
        <v>10011</v>
      </c>
      <c r="C341" s="33">
        <f ca="1">IFERROR(__xludf.DUMMYFUNCTION("""COMPUTED_VALUE"""),10)</f>
        <v>10</v>
      </c>
      <c r="D341">
        <f ca="1">IFERROR(__xludf.DUMMYFUNCTION("""COMPUTED_VALUE"""),1)</f>
        <v>1</v>
      </c>
      <c r="E341">
        <f ca="1">IFERROR(__xludf.DUMMYFUNCTION("""COMPUTED_VALUE"""),20)</f>
        <v>20</v>
      </c>
      <c r="F341" t="str">
        <f ca="1">IFERROR(__xludf.DUMMYFUNCTION("filter(Formulas!$C:$C,Formulas!$A:$A=B341)"),"""formula"":[{""sku"":""1201"",""req"":1},{""sku"":""1106"",""req"":4},{""sku"":""1114"",""req"":1},{""sku"":""1110"",""req"":1},{""sku"":""1112"",""req"":1},{""sku"":""1116"",""req"":1}]")</f>
        <v>"formula":[{"sku":"1201","req":1},{"sku":"1106","req":4},{"sku":"1114","req":1},{"sku":"1110","req":1},{"sku":"1112","req":1},{"sku":"1116","req":1}]</v>
      </c>
      <c r="G341">
        <f ca="1">IFERROR(__xludf.DUMMYFUNCTION("""COMPUTED_VALUE"""),1)</f>
        <v>1</v>
      </c>
      <c r="H341" s="30" t="str">
        <f ca="1">IFERROR(__xludf.DUMMYFUNCTION("IF(D341,filter(Productos!AC:AC,Productos!A:A=B341),)"),"cocina")</f>
        <v>cocina</v>
      </c>
      <c r="I341" s="33">
        <f ca="1">IFERROR(__xludf.DUMMYFUNCTION("""COMPUTED_VALUE"""),5700)</f>
        <v>5700</v>
      </c>
      <c r="K341" t="str">
        <f t="shared" ca="1" si="0"/>
        <v>{"sku":"10011", "costo":10, "grupo":"5", "lote":1, "tiempo":20, "formula":[{"sku":"1201","req":1},{"sku":"1106","req":4},{"sku":"1114","req":1},{"sku":"1110","req":1},{"sku":"1112","req":1},{"sku":"1116","req":1}], "vencimiento":1, "precio":5700, "tipo":"cocina"},</v>
      </c>
    </row>
    <row r="342" spans="1:11" ht="13" x14ac:dyDescent="0.15">
      <c r="A342" s="23">
        <v>5</v>
      </c>
      <c r="B342">
        <f ca="1">IFERROR(__xludf.DUMMYFUNCTION("""COMPUTED_VALUE"""),10012)</f>
        <v>10012</v>
      </c>
      <c r="C342" s="33">
        <f ca="1">IFERROR(__xludf.DUMMYFUNCTION("""COMPUTED_VALUE"""),10)</f>
        <v>10</v>
      </c>
      <c r="D342">
        <f ca="1">IFERROR(__xludf.DUMMYFUNCTION("""COMPUTED_VALUE"""),1)</f>
        <v>1</v>
      </c>
      <c r="E342">
        <f ca="1">IFERROR(__xludf.DUMMYFUNCTION("""COMPUTED_VALUE"""),20)</f>
        <v>20</v>
      </c>
      <c r="F342" t="str">
        <f ca="1">IFERROR(__xludf.DUMMYFUNCTION("filter(Formulas!$C:$C,Formulas!$A:$A=B342)"),"""formula"":[{""sku"":""1201"",""req"":1},{""sku"":""1106"",""req"":4},{""sku"":""1110"",""req"":1},{""sku"":""1112"",""req"":1},{""sku"":""1108"",""req"":1},{""sku"":""1116"",""req"":1}]")</f>
        <v>"formula":[{"sku":"1201","req":1},{"sku":"1106","req":4},{"sku":"1110","req":1},{"sku":"1112","req":1},{"sku":"1108","req":1},{"sku":"1116","req":1}]</v>
      </c>
      <c r="G342">
        <f ca="1">IFERROR(__xludf.DUMMYFUNCTION("""COMPUTED_VALUE"""),1)</f>
        <v>1</v>
      </c>
      <c r="H342" s="30" t="str">
        <f ca="1">IFERROR(__xludf.DUMMYFUNCTION("IF(D342,filter(Productos!AC:AC,Productos!A:A=B342),)"),"cocina")</f>
        <v>cocina</v>
      </c>
      <c r="I342" s="33">
        <f ca="1">IFERROR(__xludf.DUMMYFUNCTION("""COMPUTED_VALUE"""),5700)</f>
        <v>5700</v>
      </c>
      <c r="K342" t="str">
        <f t="shared" ca="1" si="0"/>
        <v>{"sku":"10012", "costo":10, "grupo":"5", "lote":1, "tiempo":20, "formula":[{"sku":"1201","req":1},{"sku":"1106","req":4},{"sku":"1110","req":1},{"sku":"1112","req":1},{"sku":"1108","req":1},{"sku":"1116","req":1}], "vencimiento":1, "precio":5700, "tipo":"cocina"},</v>
      </c>
    </row>
    <row r="343" spans="1:11" ht="13" x14ac:dyDescent="0.15">
      <c r="A343" s="38">
        <v>5</v>
      </c>
      <c r="B343">
        <f ca="1">IFERROR(__xludf.DUMMYFUNCTION("""COMPUTED_VALUE"""),10013)</f>
        <v>10013</v>
      </c>
      <c r="C343" s="33">
        <f ca="1">IFERROR(__xludf.DUMMYFUNCTION("""COMPUTED_VALUE"""),10)</f>
        <v>10</v>
      </c>
      <c r="D343">
        <f ca="1">IFERROR(__xludf.DUMMYFUNCTION("""COMPUTED_VALUE"""),1)</f>
        <v>1</v>
      </c>
      <c r="E343">
        <f ca="1">IFERROR(__xludf.DUMMYFUNCTION("""COMPUTED_VALUE"""),10)</f>
        <v>10</v>
      </c>
      <c r="F343" t="str">
        <f ca="1">IFERROR(__xludf.DUMMYFUNCTION("filter(Formulas!$C:$C,Formulas!$A:$A=B343)"),"""formula"":[{""sku"":""1201"",""req"":1},{""sku"":""1106"",""req"":4},{""sku"":""1110"",""req"":1},{""sku"":""1112"",""req"":1},{""sku"":""1116"",""req"":1}]")</f>
        <v>"formula":[{"sku":"1201","req":1},{"sku":"1106","req":4},{"sku":"1110","req":1},{"sku":"1112","req":1},{"sku":"1116","req":1}]</v>
      </c>
      <c r="G343">
        <f ca="1">IFERROR(__xludf.DUMMYFUNCTION("""COMPUTED_VALUE"""),1)</f>
        <v>1</v>
      </c>
      <c r="H343" s="30" t="str">
        <f ca="1">IFERROR(__xludf.DUMMYFUNCTION("IF(D343,filter(Productos!AC:AC,Productos!A:A=B343),)"),"cocina")</f>
        <v>cocina</v>
      </c>
      <c r="I343" s="33">
        <f ca="1">IFERROR(__xludf.DUMMYFUNCTION("""COMPUTED_VALUE"""),5700)</f>
        <v>5700</v>
      </c>
      <c r="K343" t="str">
        <f t="shared" ca="1" si="0"/>
        <v>{"sku":"10013", "costo":10, "grupo":"5", "lote":1, "tiempo":10, "formula":[{"sku":"1201","req":1},{"sku":"1106","req":4},{"sku":"1110","req":1},{"sku":"1112","req":1},{"sku":"1116","req":1}], "vencimiento":1, "precio":5700, "tipo":"cocina"},</v>
      </c>
    </row>
    <row r="344" spans="1:11" ht="13" x14ac:dyDescent="0.15">
      <c r="A344" s="23">
        <v>5</v>
      </c>
      <c r="B344">
        <f ca="1">IFERROR(__xludf.DUMMYFUNCTION("""COMPUTED_VALUE"""),10014)</f>
        <v>10014</v>
      </c>
      <c r="C344" s="33">
        <f ca="1">IFERROR(__xludf.DUMMYFUNCTION("""COMPUTED_VALUE"""),10)</f>
        <v>10</v>
      </c>
      <c r="D344">
        <f ca="1">IFERROR(__xludf.DUMMYFUNCTION("""COMPUTED_VALUE"""),1)</f>
        <v>1</v>
      </c>
      <c r="E344">
        <f ca="1">IFERROR(__xludf.DUMMYFUNCTION("""COMPUTED_VALUE"""),10)</f>
        <v>10</v>
      </c>
      <c r="F344" t="str">
        <f ca="1">IFERROR(__xludf.DUMMYFUNCTION("filter(Formulas!$C:$C,Formulas!$A:$A=B344)"),"""formula"":[{""sku"":""1201"",""req"":1},{""sku"":""1105"",""req"":1},{""sku"":""1110"",""req"":1},{""sku"":""1112"",""req"":1},{""sku"":""1116"",""req"":1}]")</f>
        <v>"formula":[{"sku":"1201","req":1},{"sku":"1105","req":1},{"sku":"1110","req":1},{"sku":"1112","req":1},{"sku":"1116","req":1}]</v>
      </c>
      <c r="G344">
        <f ca="1">IFERROR(__xludf.DUMMYFUNCTION("""COMPUTED_VALUE"""),1)</f>
        <v>1</v>
      </c>
      <c r="H344" s="30" t="str">
        <f ca="1">IFERROR(__xludf.DUMMYFUNCTION("IF(D344,filter(Productos!AC:AC,Productos!A:A=B344),)"),"cocina")</f>
        <v>cocina</v>
      </c>
      <c r="I344" s="33">
        <f ca="1">IFERROR(__xludf.DUMMYFUNCTION("""COMPUTED_VALUE"""),4900)</f>
        <v>4900</v>
      </c>
      <c r="K344" t="str">
        <f t="shared" ca="1" si="0"/>
        <v>{"sku":"10014", "costo":10, "grupo":"5", "lote":1, "tiempo":10, "formula":[{"sku":"1201","req":1},{"sku":"1105","req":1},{"sku":"1110","req":1},{"sku":"1112","req":1},{"sku":"1116","req":1}], "vencimiento":1, "precio":4900, "tipo":"cocina"},</v>
      </c>
    </row>
    <row r="345" spans="1:11" ht="13" x14ac:dyDescent="0.15">
      <c r="A345" s="38">
        <v>5</v>
      </c>
      <c r="B345">
        <f ca="1">IFERROR(__xludf.DUMMYFUNCTION("""COMPUTED_VALUE"""),10015)</f>
        <v>10015</v>
      </c>
      <c r="C345" s="33">
        <f ca="1">IFERROR(__xludf.DUMMYFUNCTION("""COMPUTED_VALUE"""),10)</f>
        <v>10</v>
      </c>
      <c r="D345">
        <f ca="1">IFERROR(__xludf.DUMMYFUNCTION("""COMPUTED_VALUE"""),1)</f>
        <v>1</v>
      </c>
      <c r="E345">
        <f ca="1">IFERROR(__xludf.DUMMYFUNCTION("""COMPUTED_VALUE"""),20)</f>
        <v>20</v>
      </c>
      <c r="F345" t="str">
        <f ca="1">IFERROR(__xludf.DUMMYFUNCTION("filter(Formulas!$C:$C,Formulas!$A:$A=B345)"),"""formula"":[{""sku"":""1201"",""req"":1},{""sku"":""1109"",""req"":1},{""sku"":""1115"",""req"":1},{""sku"":""1110"",""req"":1},{""sku"":""1112"",""req"":1},{""sku"":""1116"",""req"":1}]")</f>
        <v>"formula":[{"sku":"1201","req":1},{"sku":"1109","req":1},{"sku":"1115","req":1},{"sku":"1110","req":1},{"sku":"1112","req":1},{"sku":"1116","req":1}]</v>
      </c>
      <c r="G345">
        <f ca="1">IFERROR(__xludf.DUMMYFUNCTION("""COMPUTED_VALUE"""),1)</f>
        <v>1</v>
      </c>
      <c r="H345" s="30" t="str">
        <f ca="1">IFERROR(__xludf.DUMMYFUNCTION("IF(D345,filter(Productos!AC:AC,Productos!A:A=B345),)"),"cocina")</f>
        <v>cocina</v>
      </c>
      <c r="I345" s="33">
        <f ca="1">IFERROR(__xludf.DUMMYFUNCTION("""COMPUTED_VALUE"""),5700)</f>
        <v>5700</v>
      </c>
      <c r="K345" t="str">
        <f t="shared" ca="1" si="0"/>
        <v>{"sku":"10015", "costo":10, "grupo":"5", "lote":1, "tiempo":20, "formula":[{"sku":"1201","req":1},{"sku":"1109","req":1},{"sku":"1115","req":1},{"sku":"1110","req":1},{"sku":"1112","req":1},{"sku":"1116","req":1}], "vencimiento":1, "precio":5700, "tipo":"cocina"},</v>
      </c>
    </row>
    <row r="346" spans="1:11" ht="13" x14ac:dyDescent="0.15">
      <c r="A346" s="23">
        <v>5</v>
      </c>
      <c r="B346">
        <f ca="1">IFERROR(__xludf.DUMMYFUNCTION("""COMPUTED_VALUE"""),10016)</f>
        <v>10016</v>
      </c>
      <c r="C346" s="33">
        <f ca="1">IFERROR(__xludf.DUMMYFUNCTION("""COMPUTED_VALUE"""),10)</f>
        <v>10</v>
      </c>
      <c r="D346">
        <f ca="1">IFERROR(__xludf.DUMMYFUNCTION("""COMPUTED_VALUE"""),1)</f>
        <v>1</v>
      </c>
      <c r="E346">
        <f ca="1">IFERROR(__xludf.DUMMYFUNCTION("""COMPUTED_VALUE"""),20)</f>
        <v>20</v>
      </c>
      <c r="F346" t="str">
        <f ca="1">IFERROR(__xludf.DUMMYFUNCTION("filter(Formulas!$C:$C,Formulas!$A:$A=B346)"),"""formula"":[{""sku"":""1201"",""req"":1},{""sku"":""1106"",""req"":4},{""sku"":""1110"",""req"":1},{""sku"":""1112"",""req"":1},{""sku"":""1107"",""req"":1},{""sku"":""1116"",""req"":1}]")</f>
        <v>"formula":[{"sku":"1201","req":1},{"sku":"1106","req":4},{"sku":"1110","req":1},{"sku":"1112","req":1},{"sku":"1107","req":1},{"sku":"1116","req":1}]</v>
      </c>
      <c r="G346">
        <f ca="1">IFERROR(__xludf.DUMMYFUNCTION("""COMPUTED_VALUE"""),1)</f>
        <v>1</v>
      </c>
      <c r="H346" s="30" t="str">
        <f ca="1">IFERROR(__xludf.DUMMYFUNCTION("IF(D346,filter(Productos!AC:AC,Productos!A:A=B346),)"),"cocina")</f>
        <v>cocina</v>
      </c>
      <c r="I346" s="33">
        <f ca="1">IFERROR(__xludf.DUMMYFUNCTION("""COMPUTED_VALUE"""),5700)</f>
        <v>5700</v>
      </c>
      <c r="K346" t="str">
        <f t="shared" ca="1" si="0"/>
        <v>{"sku":"10016", "costo":10, "grupo":"5", "lote":1, "tiempo":20, "formula":[{"sku":"1201","req":1},{"sku":"1106","req":4},{"sku":"1110","req":1},{"sku":"1112","req":1},{"sku":"1107","req":1},{"sku":"1116","req":1}], "vencimiento":1, "precio":5700, "tipo":"cocina"},</v>
      </c>
    </row>
    <row r="347" spans="1:11" ht="13" x14ac:dyDescent="0.15">
      <c r="A347" s="38">
        <v>5</v>
      </c>
      <c r="B347">
        <f ca="1">IFERROR(__xludf.DUMMYFUNCTION("""COMPUTED_VALUE"""),10017)</f>
        <v>10017</v>
      </c>
      <c r="C347" s="33">
        <f ca="1">IFERROR(__xludf.DUMMYFUNCTION("""COMPUTED_VALUE"""),10)</f>
        <v>10</v>
      </c>
      <c r="D347">
        <f ca="1">IFERROR(__xludf.DUMMYFUNCTION("""COMPUTED_VALUE"""),1)</f>
        <v>1</v>
      </c>
      <c r="E347">
        <f ca="1">IFERROR(__xludf.DUMMYFUNCTION("""COMPUTED_VALUE"""),10)</f>
        <v>10</v>
      </c>
      <c r="F347" t="str">
        <f ca="1">IFERROR(__xludf.DUMMYFUNCTION("filter(Formulas!$C:$C,Formulas!$A:$A=B347)"),"""formula"":[{""sku"":""1201"",""req"":1},{""sku"":""1110"",""req"":1},{""sku"":""1112"",""req"":1},{""sku"":""1107"",""req"":1},{""sku"":""1116"",""req"":1}]")</f>
        <v>"formula":[{"sku":"1201","req":1},{"sku":"1110","req":1},{"sku":"1112","req":1},{"sku":"1107","req":1},{"sku":"1116","req":1}]</v>
      </c>
      <c r="G347">
        <f ca="1">IFERROR(__xludf.DUMMYFUNCTION("""COMPUTED_VALUE"""),1)</f>
        <v>1</v>
      </c>
      <c r="H347" s="30" t="str">
        <f ca="1">IFERROR(__xludf.DUMMYFUNCTION("IF(D347,filter(Productos!AC:AC,Productos!A:A=B347),)"),"cocina")</f>
        <v>cocina</v>
      </c>
      <c r="I347" s="33">
        <f ca="1">IFERROR(__xludf.DUMMYFUNCTION("""COMPUTED_VALUE"""),5700)</f>
        <v>5700</v>
      </c>
      <c r="K347" t="str">
        <f t="shared" ca="1" si="0"/>
        <v>{"sku":"10017", "costo":10, "grupo":"5", "lote":1, "tiempo":10, "formula":[{"sku":"1201","req":1},{"sku":"1110","req":1},{"sku":"1112","req":1},{"sku":"1107","req":1},{"sku":"1116","req":1}], "vencimiento":1, "precio":5700, "tipo":"cocina"},</v>
      </c>
    </row>
    <row r="348" spans="1:11" ht="13" x14ac:dyDescent="0.15">
      <c r="A348" s="23">
        <v>5</v>
      </c>
      <c r="B348">
        <f ca="1">IFERROR(__xludf.DUMMYFUNCTION("""COMPUTED_VALUE"""),10018)</f>
        <v>10018</v>
      </c>
      <c r="C348" s="33">
        <f ca="1">IFERROR(__xludf.DUMMYFUNCTION("""COMPUTED_VALUE"""),10)</f>
        <v>10</v>
      </c>
      <c r="D348">
        <f ca="1">IFERROR(__xludf.DUMMYFUNCTION("""COMPUTED_VALUE"""),1)</f>
        <v>1</v>
      </c>
      <c r="E348">
        <f ca="1">IFERROR(__xludf.DUMMYFUNCTION("""COMPUTED_VALUE"""),10)</f>
        <v>10</v>
      </c>
      <c r="F348" t="str">
        <f ca="1">IFERROR(__xludf.DUMMYFUNCTION("filter(Formulas!$C:$C,Formulas!$A:$A=B348)"),"""formula"":[{""sku"":""1201"",""req"":1},{""sku"":""1105"",""req"":1},{""sku"":""1112"",""req"":1},{""sku"":""1407"",""req"":1},{""sku"":""1116"",""req"":1}]")</f>
        <v>"formula":[{"sku":"1201","req":1},{"sku":"1105","req":1},{"sku":"1112","req":1},{"sku":"1407","req":1},{"sku":"1116","req":1}]</v>
      </c>
      <c r="G348">
        <f ca="1">IFERROR(__xludf.DUMMYFUNCTION("""COMPUTED_VALUE"""),1)</f>
        <v>1</v>
      </c>
      <c r="H348" s="30" t="str">
        <f ca="1">IFERROR(__xludf.DUMMYFUNCTION("IF(D348,filter(Productos!AC:AC,Productos!A:A=B348),)"),"cocina")</f>
        <v>cocina</v>
      </c>
      <c r="I348" s="33">
        <f ca="1">IFERROR(__xludf.DUMMYFUNCTION("""COMPUTED_VALUE"""),5700)</f>
        <v>5700</v>
      </c>
      <c r="K348" t="str">
        <f t="shared" ca="1" si="0"/>
        <v>{"sku":"10018", "costo":10, "grupo":"5", "lote":1, "tiempo":10, "formula":[{"sku":"1201","req":1},{"sku":"1105","req":1},{"sku":"1112","req":1},{"sku":"1407","req":1},{"sku":"1116","req":1}], "vencimiento":1, "precio":5700, "tipo":"cocina"},</v>
      </c>
    </row>
    <row r="349" spans="1:11" ht="13" x14ac:dyDescent="0.15">
      <c r="A349" s="38">
        <v>5</v>
      </c>
      <c r="B349">
        <f ca="1">IFERROR(__xludf.DUMMYFUNCTION("""COMPUTED_VALUE"""),10019)</f>
        <v>10019</v>
      </c>
      <c r="C349" s="33">
        <f ca="1">IFERROR(__xludf.DUMMYFUNCTION("""COMPUTED_VALUE"""),10)</f>
        <v>10</v>
      </c>
      <c r="D349">
        <f ca="1">IFERROR(__xludf.DUMMYFUNCTION("""COMPUTED_VALUE"""),1)</f>
        <v>1</v>
      </c>
      <c r="E349">
        <f ca="1">IFERROR(__xludf.DUMMYFUNCTION("""COMPUTED_VALUE"""),10)</f>
        <v>10</v>
      </c>
      <c r="F349" t="str">
        <f ca="1">IFERROR(__xludf.DUMMYFUNCTION("filter(Formulas!$C:$C,Formulas!$A:$A=B349)"),"""formula"":[{""sku"":""1201"",""req"":1},{""sku"":""1106"",""req"":4},{""sku"":""1210"",""req"":1},{""sku"":""1116"",""req"":1},{""sku"":""1407"",""req"":1}]")</f>
        <v>"formula":[{"sku":"1201","req":1},{"sku":"1106","req":4},{"sku":"1210","req":1},{"sku":"1116","req":1},{"sku":"1407","req":1}]</v>
      </c>
      <c r="G349">
        <f ca="1">IFERROR(__xludf.DUMMYFUNCTION("""COMPUTED_VALUE"""),1)</f>
        <v>1</v>
      </c>
      <c r="H349" s="30" t="str">
        <f ca="1">IFERROR(__xludf.DUMMYFUNCTION("IF(D349,filter(Productos!AC:AC,Productos!A:A=B349),)"),"cocina")</f>
        <v>cocina</v>
      </c>
      <c r="I349" s="33">
        <f ca="1">IFERROR(__xludf.DUMMYFUNCTION("""COMPUTED_VALUE"""),5700)</f>
        <v>5700</v>
      </c>
      <c r="K349" t="str">
        <f t="shared" ca="1" si="0"/>
        <v>{"sku":"10019", "costo":10, "grupo":"5", "lote":1, "tiempo":10, "formula":[{"sku":"1201","req":1},{"sku":"1106","req":4},{"sku":"1210","req":1},{"sku":"1116","req":1},{"sku":"1407","req":1}], "vencimiento":1, "precio":5700, "tipo":"cocina"},</v>
      </c>
    </row>
    <row r="350" spans="1:11" ht="13" x14ac:dyDescent="0.15">
      <c r="A350" s="23">
        <v>5</v>
      </c>
      <c r="B350">
        <f ca="1">IFERROR(__xludf.DUMMYFUNCTION("""COMPUTED_VALUE"""),10020)</f>
        <v>10020</v>
      </c>
      <c r="C350" s="33">
        <f ca="1">IFERROR(__xludf.DUMMYFUNCTION("""COMPUTED_VALUE"""),10)</f>
        <v>10</v>
      </c>
      <c r="D350">
        <f ca="1">IFERROR(__xludf.DUMMYFUNCTION("""COMPUTED_VALUE"""),1)</f>
        <v>1</v>
      </c>
      <c r="E350">
        <f ca="1">IFERROR(__xludf.DUMMYFUNCTION("""COMPUTED_VALUE"""),20)</f>
        <v>20</v>
      </c>
      <c r="F350" t="str">
        <f ca="1">IFERROR(__xludf.DUMMYFUNCTION("filter(Formulas!$C:$C,Formulas!$A:$A=B350)"),"""formula"":[{""sku"":""1201"",""req"":1},{""sku"":""1116"",""req"":1},{""sku"":""1106"",""req"":4},{""sku"":""1112"",""req"":1},{""sku"":""1114"",""req"":1},{""sku"":""1407"",""req"":1}]")</f>
        <v>"formula":[{"sku":"1201","req":1},{"sku":"1116","req":1},{"sku":"1106","req":4},{"sku":"1112","req":1},{"sku":"1114","req":1},{"sku":"1407","req":1}]</v>
      </c>
      <c r="G350">
        <f ca="1">IFERROR(__xludf.DUMMYFUNCTION("""COMPUTED_VALUE"""),1)</f>
        <v>1</v>
      </c>
      <c r="H350" s="30" t="str">
        <f ca="1">IFERROR(__xludf.DUMMYFUNCTION("IF(D350,filter(Productos!AC:AC,Productos!A:A=B350),)"),"cocina")</f>
        <v>cocina</v>
      </c>
      <c r="I350" s="33">
        <f ca="1">IFERROR(__xludf.DUMMYFUNCTION("""COMPUTED_VALUE"""),5900)</f>
        <v>5900</v>
      </c>
      <c r="K350" t="str">
        <f t="shared" ca="1" si="0"/>
        <v>{"sku":"10020", "costo":10, "grupo":"5", "lote":1, "tiempo":20, "formula":[{"sku":"1201","req":1},{"sku":"1116","req":1},{"sku":"1106","req":4},{"sku":"1112","req":1},{"sku":"1114","req":1},{"sku":"1407","req":1}], "vencimiento":1, "precio":5900, "tipo":"cocina"},</v>
      </c>
    </row>
    <row r="351" spans="1:11" ht="13" x14ac:dyDescent="0.15">
      <c r="A351" s="38">
        <v>5</v>
      </c>
      <c r="B351">
        <f ca="1">IFERROR(__xludf.DUMMYFUNCTION("""COMPUTED_VALUE"""),10021)</f>
        <v>10021</v>
      </c>
      <c r="C351" s="33">
        <f ca="1">IFERROR(__xludf.DUMMYFUNCTION("""COMPUTED_VALUE"""),10)</f>
        <v>10</v>
      </c>
      <c r="D351">
        <f ca="1">IFERROR(__xludf.DUMMYFUNCTION("""COMPUTED_VALUE"""),1)</f>
        <v>1</v>
      </c>
      <c r="E351">
        <f ca="1">IFERROR(__xludf.DUMMYFUNCTION("""COMPUTED_VALUE"""),10)</f>
        <v>10</v>
      </c>
      <c r="F351" t="str">
        <f ca="1">IFERROR(__xludf.DUMMYFUNCTION("filter(Formulas!$C:$C,Formulas!$A:$A=B351)"),"""formula"":[{""sku"":""1201"",""req"":1},{""sku"":""1116"",""req"":1},{""sku"":""1109"",""req"":1},{""sku"":""1114"",""req"":1},{""sku"":""1407"",""req"":1}]")</f>
        <v>"formula":[{"sku":"1201","req":1},{"sku":"1116","req":1},{"sku":"1109","req":1},{"sku":"1114","req":1},{"sku":"1407","req":1}]</v>
      </c>
      <c r="G351">
        <f ca="1">IFERROR(__xludf.DUMMYFUNCTION("""COMPUTED_VALUE"""),1)</f>
        <v>1</v>
      </c>
      <c r="H351" s="30" t="str">
        <f ca="1">IFERROR(__xludf.DUMMYFUNCTION("IF(D351,filter(Productos!AC:AC,Productos!A:A=B351),)"),"cocina")</f>
        <v>cocina</v>
      </c>
      <c r="I351" s="33">
        <f ca="1">IFERROR(__xludf.DUMMYFUNCTION("""COMPUTED_VALUE"""),5900)</f>
        <v>5900</v>
      </c>
      <c r="K351" t="str">
        <f t="shared" ca="1" si="0"/>
        <v>{"sku":"10021", "costo":10, "grupo":"5", "lote":1, "tiempo":10, "formula":[{"sku":"1201","req":1},{"sku":"1116","req":1},{"sku":"1109","req":1},{"sku":"1114","req":1},{"sku":"1407","req":1}], "vencimiento":1, "precio":5900, "tipo":"cocina"},</v>
      </c>
    </row>
    <row r="352" spans="1:11" ht="13" x14ac:dyDescent="0.15">
      <c r="A352" s="23">
        <v>5</v>
      </c>
      <c r="B352">
        <f ca="1">IFERROR(__xludf.DUMMYFUNCTION("""COMPUTED_VALUE"""),10022)</f>
        <v>10022</v>
      </c>
      <c r="C352" s="33">
        <f ca="1">IFERROR(__xludf.DUMMYFUNCTION("""COMPUTED_VALUE"""),10)</f>
        <v>10</v>
      </c>
      <c r="D352">
        <f ca="1">IFERROR(__xludf.DUMMYFUNCTION("""COMPUTED_VALUE"""),1)</f>
        <v>1</v>
      </c>
      <c r="E352">
        <f ca="1">IFERROR(__xludf.DUMMYFUNCTION("""COMPUTED_VALUE"""),20)</f>
        <v>20</v>
      </c>
      <c r="F352" t="str">
        <f ca="1">IFERROR(__xludf.DUMMYFUNCTION("filter(Formulas!$C:$C,Formulas!$A:$A=B352)"),"""formula"":[{""sku"":""1201"",""req"":1},{""sku"":""1116"",""req"":1},{""sku"":""1107"",""req"":1},{""sku"":""1112"",""req"":1},{""sku"":""1210"",""req"":1},{""sku"":""1215"",""req"":1}]")</f>
        <v>"formula":[{"sku":"1201","req":1},{"sku":"1116","req":1},{"sku":"1107","req":1},{"sku":"1112","req":1},{"sku":"1210","req":1},{"sku":"1215","req":1}]</v>
      </c>
      <c r="G352">
        <f ca="1">IFERROR(__xludf.DUMMYFUNCTION("""COMPUTED_VALUE"""),1)</f>
        <v>1</v>
      </c>
      <c r="H352" s="30" t="str">
        <f ca="1">IFERROR(__xludf.DUMMYFUNCTION("IF(D352,filter(Productos!AC:AC,Productos!A:A=B352),)"),"cocina")</f>
        <v>cocina</v>
      </c>
      <c r="I352" s="33">
        <f ca="1">IFERROR(__xludf.DUMMYFUNCTION("""COMPUTED_VALUE"""),5500)</f>
        <v>5500</v>
      </c>
      <c r="K352" t="str">
        <f t="shared" ca="1" si="0"/>
        <v>{"sku":"10022", "costo":10, "grupo":"5", "lote":1, "tiempo":20, "formula":[{"sku":"1201","req":1},{"sku":"1116","req":1},{"sku":"1107","req":1},{"sku":"1112","req":1},{"sku":"1210","req":1},{"sku":"1215","req":1}], "vencimiento":1, "precio":5500, "tipo":"cocina"},</v>
      </c>
    </row>
    <row r="353" spans="1:11" ht="13" x14ac:dyDescent="0.15">
      <c r="A353" s="38">
        <v>5</v>
      </c>
      <c r="B353">
        <f ca="1">IFERROR(__xludf.DUMMYFUNCTION("""COMPUTED_VALUE"""),10023)</f>
        <v>10023</v>
      </c>
      <c r="C353" s="33">
        <f ca="1">IFERROR(__xludf.DUMMYFUNCTION("""COMPUTED_VALUE"""),10)</f>
        <v>10</v>
      </c>
      <c r="D353">
        <f ca="1">IFERROR(__xludf.DUMMYFUNCTION("""COMPUTED_VALUE"""),1)</f>
        <v>1</v>
      </c>
      <c r="E353">
        <f ca="1">IFERROR(__xludf.DUMMYFUNCTION("""COMPUTED_VALUE"""),20)</f>
        <v>20</v>
      </c>
      <c r="F353" t="str">
        <f ca="1">IFERROR(__xludf.DUMMYFUNCTION("filter(Formulas!$C:$C,Formulas!$A:$A=B353)"),"""formula"":[{""sku"":""1201"",""req"":1},{""sku"":""1116"",""req"":1},{""sku"":""1109"",""req"":1},{""sku"":""1112"",""req"":1},{""sku"":""1210"",""req"":1},{""sku"":""1215"",""req"":1}]")</f>
        <v>"formula":[{"sku":"1201","req":1},{"sku":"1116","req":1},{"sku":"1109","req":1},{"sku":"1112","req":1},{"sku":"1210","req":1},{"sku":"1215","req":1}]</v>
      </c>
      <c r="G353">
        <f ca="1">IFERROR(__xludf.DUMMYFUNCTION("""COMPUTED_VALUE"""),1)</f>
        <v>1</v>
      </c>
      <c r="H353" s="30" t="str">
        <f ca="1">IFERROR(__xludf.DUMMYFUNCTION("IF(D353,filter(Productos!AC:AC,Productos!A:A=B353),)"),"cocina")</f>
        <v>cocina</v>
      </c>
      <c r="I353" s="33">
        <f ca="1">IFERROR(__xludf.DUMMYFUNCTION("""COMPUTED_VALUE"""),5500)</f>
        <v>5500</v>
      </c>
      <c r="K353" t="str">
        <f t="shared" ca="1" si="0"/>
        <v>{"sku":"10023", "costo":10, "grupo":"5", "lote":1, "tiempo":20, "formula":[{"sku":"1201","req":1},{"sku":"1116","req":1},{"sku":"1109","req":1},{"sku":"1112","req":1},{"sku":"1210","req":1},{"sku":"1215","req":1}], "vencimiento":1, "precio":5500, "tipo":"cocina"},</v>
      </c>
    </row>
    <row r="354" spans="1:11" ht="13" x14ac:dyDescent="0.15">
      <c r="A354" s="23">
        <v>5</v>
      </c>
      <c r="B354">
        <f ca="1">IFERROR(__xludf.DUMMYFUNCTION("""COMPUTED_VALUE"""),10024)</f>
        <v>10024</v>
      </c>
      <c r="C354" s="33">
        <f ca="1">IFERROR(__xludf.DUMMYFUNCTION("""COMPUTED_VALUE"""),10)</f>
        <v>10</v>
      </c>
      <c r="D354">
        <f ca="1">IFERROR(__xludf.DUMMYFUNCTION("""COMPUTED_VALUE"""),1)</f>
        <v>1</v>
      </c>
      <c r="E354">
        <f ca="1">IFERROR(__xludf.DUMMYFUNCTION("""COMPUTED_VALUE"""),20)</f>
        <v>20</v>
      </c>
      <c r="F354" t="str">
        <f ca="1">IFERROR(__xludf.DUMMYFUNCTION("filter(Formulas!$C:$C,Formulas!$A:$A=B354)"),"""formula"":[{""sku"":""1201"",""req"":1},{""sku"":""1116"",""req"":1},{""sku"":""1210"",""req"":1},{""sku"":""1114"",""req"":1},{""sku"":""1115"",""req"":1},{""sku"":""1211"",""req"":1}]")</f>
        <v>"formula":[{"sku":"1201","req":1},{"sku":"1116","req":1},{"sku":"1210","req":1},{"sku":"1114","req":1},{"sku":"1115","req":1},{"sku":"1211","req":1}]</v>
      </c>
      <c r="G354">
        <f ca="1">IFERROR(__xludf.DUMMYFUNCTION("""COMPUTED_VALUE"""),1)</f>
        <v>1</v>
      </c>
      <c r="H354" s="30" t="str">
        <f ca="1">IFERROR(__xludf.DUMMYFUNCTION("IF(D354,filter(Productos!AC:AC,Productos!A:A=B354),)"),"cocina")</f>
        <v>cocina</v>
      </c>
      <c r="I354" s="33">
        <f ca="1">IFERROR(__xludf.DUMMYFUNCTION("""COMPUTED_VALUE"""),4900)</f>
        <v>4900</v>
      </c>
      <c r="K354" t="str">
        <f t="shared" ca="1" si="0"/>
        <v>{"sku":"10024", "costo":10, "grupo":"5", "lote":1, "tiempo":20, "formula":[{"sku":"1201","req":1},{"sku":"1116","req":1},{"sku":"1210","req":1},{"sku":"1114","req":1},{"sku":"1115","req":1},{"sku":"1211","req":1}], "vencimiento":1, "precio":4900, "tipo":"cocina"},</v>
      </c>
    </row>
    <row r="355" spans="1:11" ht="13" x14ac:dyDescent="0.15">
      <c r="A355" s="38">
        <v>5</v>
      </c>
      <c r="B355">
        <f ca="1">IFERROR(__xludf.DUMMYFUNCTION("""COMPUTED_VALUE"""),10025)</f>
        <v>10025</v>
      </c>
      <c r="C355" s="33">
        <f ca="1">IFERROR(__xludf.DUMMYFUNCTION("""COMPUTED_VALUE"""),10)</f>
        <v>10</v>
      </c>
      <c r="D355">
        <f ca="1">IFERROR(__xludf.DUMMYFUNCTION("""COMPUTED_VALUE"""),1)</f>
        <v>1</v>
      </c>
      <c r="E355">
        <f ca="1">IFERROR(__xludf.DUMMYFUNCTION("""COMPUTED_VALUE"""),20)</f>
        <v>20</v>
      </c>
      <c r="F355" t="str">
        <f ca="1">IFERROR(__xludf.DUMMYFUNCTION("filter(Formulas!$C:$C,Formulas!$A:$A=B355)"),"""formula"":[{""sku"":""1201"",""req"":1},{""sku"":""1116"",""req"":1},{""sku"":""1210"",""req"":1},{""sku"":""1114"",""req"":1},{""sku"":""1115"",""req"":1},{""sku"":""1013"",""req"":5}]")</f>
        <v>"formula":[{"sku":"1201","req":1},{"sku":"1116","req":1},{"sku":"1210","req":1},{"sku":"1114","req":1},{"sku":"1115","req":1},{"sku":"1013","req":5}]</v>
      </c>
      <c r="G355">
        <f ca="1">IFERROR(__xludf.DUMMYFUNCTION("""COMPUTED_VALUE"""),1)</f>
        <v>1</v>
      </c>
      <c r="H355" s="30" t="str">
        <f ca="1">IFERROR(__xludf.DUMMYFUNCTION("IF(D355,filter(Productos!AC:AC,Productos!A:A=B355),)"),"cocina")</f>
        <v>cocina</v>
      </c>
      <c r="I355" s="33">
        <f ca="1">IFERROR(__xludf.DUMMYFUNCTION("""COMPUTED_VALUE"""),4900)</f>
        <v>4900</v>
      </c>
      <c r="K355" t="str">
        <f t="shared" ca="1" si="0"/>
        <v>{"sku":"10025", "costo":10, "grupo":"5", "lote":1, "tiempo":20, "formula":[{"sku":"1201","req":1},{"sku":"1116","req":1},{"sku":"1210","req":1},{"sku":"1114","req":1},{"sku":"1115","req":1},{"sku":"1013","req":5}], "vencimiento":1, "precio":4900, "tipo":"cocina"},</v>
      </c>
    </row>
    <row r="356" spans="1:11" ht="13" x14ac:dyDescent="0.15">
      <c r="A356" s="23">
        <v>5</v>
      </c>
      <c r="B356">
        <f ca="1">IFERROR(__xludf.DUMMYFUNCTION("""COMPUTED_VALUE"""),20001)</f>
        <v>20001</v>
      </c>
      <c r="C356" s="33">
        <f ca="1">IFERROR(__xludf.DUMMYFUNCTION("""COMPUTED_VALUE"""),10)</f>
        <v>10</v>
      </c>
      <c r="D356">
        <f ca="1">IFERROR(__xludf.DUMMYFUNCTION("""COMPUTED_VALUE"""),1)</f>
        <v>1</v>
      </c>
      <c r="E356">
        <f ca="1">IFERROR(__xludf.DUMMYFUNCTION("""COMPUTED_VALUE"""),10)</f>
        <v>10</v>
      </c>
      <c r="F356" t="str">
        <f ca="1">IFERROR(__xludf.DUMMYFUNCTION("filter(Formulas!$C:$C,Formulas!$A:$A=B356)"),"""formula"":[{""sku"":""1301"",""req"":1},{""sku"":""1207"",""req"":1},{""sku"":""1310"",""req"":1},{""sku"":""1112"",""req"":1},{""sku"":""1216"",""req"":1}]")</f>
        <v>"formula":[{"sku":"1301","req":1},{"sku":"1207","req":1},{"sku":"1310","req":1},{"sku":"1112","req":1},{"sku":"1216","req":1}]</v>
      </c>
      <c r="G356">
        <f ca="1">IFERROR(__xludf.DUMMYFUNCTION("""COMPUTED_VALUE"""),1)</f>
        <v>1</v>
      </c>
      <c r="H356" s="30" t="str">
        <f ca="1">IFERROR(__xludf.DUMMYFUNCTION("IF(D356,filter(Productos!AC:AC,Productos!A:A=B356),)"),"cocina")</f>
        <v>cocina</v>
      </c>
      <c r="I356" s="33">
        <f ca="1">IFERROR(__xludf.DUMMYFUNCTION("""COMPUTED_VALUE"""),2700)</f>
        <v>2700</v>
      </c>
      <c r="K356" t="str">
        <f t="shared" ca="1" si="0"/>
        <v>{"sku":"20001", "costo":10, "grupo":"5", "lote":1, "tiempo":10, "formula":[{"sku":"1301","req":1},{"sku":"1207","req":1},{"sku":"1310","req":1},{"sku":"1112","req":1},{"sku":"1216","req":1}], "vencimiento":1, "precio":2700, "tipo":"cocina"},</v>
      </c>
    </row>
    <row r="357" spans="1:11" ht="13" x14ac:dyDescent="0.15">
      <c r="A357" s="38">
        <v>5</v>
      </c>
      <c r="B357">
        <f ca="1">IFERROR(__xludf.DUMMYFUNCTION("""COMPUTED_VALUE"""),20002)</f>
        <v>20002</v>
      </c>
      <c r="C357" s="33">
        <f ca="1">IFERROR(__xludf.DUMMYFUNCTION("""COMPUTED_VALUE"""),10)</f>
        <v>10</v>
      </c>
      <c r="D357">
        <f ca="1">IFERROR(__xludf.DUMMYFUNCTION("""COMPUTED_VALUE"""),1)</f>
        <v>1</v>
      </c>
      <c r="E357">
        <f ca="1">IFERROR(__xludf.DUMMYFUNCTION("""COMPUTED_VALUE"""),10)</f>
        <v>10</v>
      </c>
      <c r="F357" t="str">
        <f ca="1">IFERROR(__xludf.DUMMYFUNCTION("filter(Formulas!$C:$C,Formulas!$A:$A=B357)"),"""formula"":[{""sku"":""1301"",""req"":1},{""sku"":""1216"",""req"":1},{""sku"":""1106"",""req"":4}]")</f>
        <v>"formula":[{"sku":"1301","req":1},{"sku":"1216","req":1},{"sku":"1106","req":4}]</v>
      </c>
      <c r="G357">
        <f ca="1">IFERROR(__xludf.DUMMYFUNCTION("""COMPUTED_VALUE"""),1)</f>
        <v>1</v>
      </c>
      <c r="H357" s="30" t="str">
        <f ca="1">IFERROR(__xludf.DUMMYFUNCTION("IF(D357,filter(Productos!AC:AC,Productos!A:A=B357),)"),"cocina")</f>
        <v>cocina</v>
      </c>
      <c r="I357" s="33">
        <f ca="1">IFERROR(__xludf.DUMMYFUNCTION("""COMPUTED_VALUE"""),2700)</f>
        <v>2700</v>
      </c>
      <c r="K357" t="str">
        <f t="shared" ca="1" si="0"/>
        <v>{"sku":"20002", "costo":10, "grupo":"5", "lote":1, "tiempo":10, "formula":[{"sku":"1301","req":1},{"sku":"1216","req":1},{"sku":"1106","req":4}], "vencimiento":1, "precio":2700, "tipo":"cocina"},</v>
      </c>
    </row>
    <row r="358" spans="1:11" ht="13" x14ac:dyDescent="0.15">
      <c r="A358" s="23">
        <v>5</v>
      </c>
      <c r="B358">
        <f ca="1">IFERROR(__xludf.DUMMYFUNCTION("""COMPUTED_VALUE"""),20003)</f>
        <v>20003</v>
      </c>
      <c r="C358" s="33">
        <f ca="1">IFERROR(__xludf.DUMMYFUNCTION("""COMPUTED_VALUE"""),10)</f>
        <v>10</v>
      </c>
      <c r="D358">
        <f ca="1">IFERROR(__xludf.DUMMYFUNCTION("""COMPUTED_VALUE"""),1)</f>
        <v>1</v>
      </c>
      <c r="E358">
        <f ca="1">IFERROR(__xludf.DUMMYFUNCTION("""COMPUTED_VALUE"""),10)</f>
        <v>10</v>
      </c>
      <c r="F358" t="str">
        <f ca="1">IFERROR(__xludf.DUMMYFUNCTION("filter(Formulas!$C:$C,Formulas!$A:$A=B358)"),"""formula"":[{""sku"":""1301"",""req"":1},{""sku"":""1216"",""req"":1},{""sku"":""1207"",""req"":1}]")</f>
        <v>"formula":[{"sku":"1301","req":1},{"sku":"1216","req":1},{"sku":"1207","req":1}]</v>
      </c>
      <c r="G358">
        <f ca="1">IFERROR(__xludf.DUMMYFUNCTION("""COMPUTED_VALUE"""),1)</f>
        <v>1</v>
      </c>
      <c r="H358" s="30" t="str">
        <f ca="1">IFERROR(__xludf.DUMMYFUNCTION("IF(D358,filter(Productos!AC:AC,Productos!A:A=B358),)"),"cocina")</f>
        <v>cocina</v>
      </c>
      <c r="I358" s="33">
        <f ca="1">IFERROR(__xludf.DUMMYFUNCTION("""COMPUTED_VALUE"""),2700)</f>
        <v>2700</v>
      </c>
      <c r="K358" t="str">
        <f t="shared" ca="1" si="0"/>
        <v>{"sku":"20003", "costo":10, "grupo":"5", "lote":1, "tiempo":10, "formula":[{"sku":"1301","req":1},{"sku":"1216","req":1},{"sku":"1207","req":1}], "vencimiento":1, "precio":2700, "tipo":"cocina"},</v>
      </c>
    </row>
    <row r="359" spans="1:11" ht="13" x14ac:dyDescent="0.15">
      <c r="A359" s="38">
        <v>5</v>
      </c>
      <c r="B359">
        <f ca="1">IFERROR(__xludf.DUMMYFUNCTION("""COMPUTED_VALUE"""),20004)</f>
        <v>20004</v>
      </c>
      <c r="C359" s="33">
        <f ca="1">IFERROR(__xludf.DUMMYFUNCTION("""COMPUTED_VALUE"""),10)</f>
        <v>10</v>
      </c>
      <c r="D359">
        <f ca="1">IFERROR(__xludf.DUMMYFUNCTION("""COMPUTED_VALUE"""),1)</f>
        <v>1</v>
      </c>
      <c r="E359">
        <f ca="1">IFERROR(__xludf.DUMMYFUNCTION("""COMPUTED_VALUE"""),10)</f>
        <v>10</v>
      </c>
      <c r="F359" t="str">
        <f ca="1">IFERROR(__xludf.DUMMYFUNCTION("filter(Formulas!$C:$C,Formulas!$A:$A=B359)"),"""formula"":[{""sku"":""1301"",""req"":1},{""sku"":""1216"",""req"":1},{""sku"":""1209"",""req"":1}]")</f>
        <v>"formula":[{"sku":"1301","req":1},{"sku":"1216","req":1},{"sku":"1209","req":1}]</v>
      </c>
      <c r="G359">
        <f ca="1">IFERROR(__xludf.DUMMYFUNCTION("""COMPUTED_VALUE"""),1)</f>
        <v>1</v>
      </c>
      <c r="H359" s="30" t="str">
        <f ca="1">IFERROR(__xludf.DUMMYFUNCTION("IF(D359,filter(Productos!AC:AC,Productos!A:A=B359),)"),"cocina")</f>
        <v>cocina</v>
      </c>
      <c r="I359" s="33">
        <f ca="1">IFERROR(__xludf.DUMMYFUNCTION("""COMPUTED_VALUE"""),2700)</f>
        <v>2700</v>
      </c>
      <c r="K359" t="str">
        <f t="shared" ca="1" si="0"/>
        <v>{"sku":"20004", "costo":10, "grupo":"5", "lote":1, "tiempo":10, "formula":[{"sku":"1301","req":1},{"sku":"1216","req":1},{"sku":"1209","req":1}], "vencimiento":1, "precio":2700, "tipo":"cocina"},</v>
      </c>
    </row>
    <row r="360" spans="1:11" ht="13" x14ac:dyDescent="0.15">
      <c r="A360" s="23">
        <v>5</v>
      </c>
      <c r="B360">
        <f ca="1">IFERROR(__xludf.DUMMYFUNCTION("""COMPUTED_VALUE"""),20005)</f>
        <v>20005</v>
      </c>
      <c r="C360" s="33">
        <f ca="1">IFERROR(__xludf.DUMMYFUNCTION("""COMPUTED_VALUE"""),10)</f>
        <v>10</v>
      </c>
      <c r="D360">
        <f ca="1">IFERROR(__xludf.DUMMYFUNCTION("""COMPUTED_VALUE"""),1)</f>
        <v>1</v>
      </c>
      <c r="E360">
        <f ca="1">IFERROR(__xludf.DUMMYFUNCTION("""COMPUTED_VALUE"""),20)</f>
        <v>20</v>
      </c>
      <c r="F360" t="str">
        <f ca="1">IFERROR(__xludf.DUMMYFUNCTION("filter(Formulas!$C:$C,Formulas!$A:$A=B360)"),"""formula"":[{""sku"":""1301"",""req"":1},{""sku"":""1216"",""req"":1},{""sku"":""1209"",""req"":1},{""sku"":""1310"",""req"":1},{""sku"":""1112"",""req"":1}]")</f>
        <v>"formula":[{"sku":"1301","req":1},{"sku":"1216","req":1},{"sku":"1209","req":1},{"sku":"1310","req":1},{"sku":"1112","req":1}]</v>
      </c>
      <c r="G360">
        <f ca="1">IFERROR(__xludf.DUMMYFUNCTION("""COMPUTED_VALUE"""),1)</f>
        <v>1</v>
      </c>
      <c r="H360" s="30" t="str">
        <f ca="1">IFERROR(__xludf.DUMMYFUNCTION("IF(D360,filter(Productos!AC:AC,Productos!A:A=B360),)"),"cocina")</f>
        <v>cocina</v>
      </c>
      <c r="I360" s="33">
        <f ca="1">IFERROR(__xludf.DUMMYFUNCTION("""COMPUTED_VALUE"""),2700)</f>
        <v>2700</v>
      </c>
      <c r="K360" t="str">
        <f t="shared" ca="1" si="0"/>
        <v>{"sku":"20005", "costo":10, "grupo":"5", "lote":1, "tiempo":20, "formula":[{"sku":"1301","req":1},{"sku":"1216","req":1},{"sku":"1209","req":1},{"sku":"1310","req":1},{"sku":"1112","req":1}], "vencimiento":1, "precio":2700, "tipo":"cocina"},</v>
      </c>
    </row>
    <row r="361" spans="1:11" ht="13" x14ac:dyDescent="0.15">
      <c r="A361" s="38">
        <v>5</v>
      </c>
      <c r="B361">
        <f ca="1">IFERROR(__xludf.DUMMYFUNCTION("""COMPUTED_VALUE"""),30001)</f>
        <v>30001</v>
      </c>
      <c r="C361" s="33">
        <f ca="1">IFERROR(__xludf.DUMMYFUNCTION("""COMPUTED_VALUE"""),10)</f>
        <v>10</v>
      </c>
      <c r="D361">
        <f ca="1">IFERROR(__xludf.DUMMYFUNCTION("""COMPUTED_VALUE"""),1)</f>
        <v>1</v>
      </c>
      <c r="E361">
        <f ca="1">IFERROR(__xludf.DUMMYFUNCTION("""COMPUTED_VALUE"""),10)</f>
        <v>10</v>
      </c>
      <c r="F361" t="str">
        <f ca="1">IFERROR(__xludf.DUMMYFUNCTION("filter(Formulas!$C:$C,Formulas!$A:$A=B361)"),"""formula"":[{""sku"":""1307"",""req"":3}]")</f>
        <v>"formula":[{"sku":"1307","req":3}]</v>
      </c>
      <c r="G361">
        <f ca="1">IFERROR(__xludf.DUMMYFUNCTION("""COMPUTED_VALUE"""),1)</f>
        <v>1</v>
      </c>
      <c r="H361" s="30" t="str">
        <f ca="1">IFERROR(__xludf.DUMMYFUNCTION("IF(D361,filter(Productos!AC:AC,Productos!A:A=B361),)"),"cocina")</f>
        <v>cocina</v>
      </c>
      <c r="I361" s="33">
        <f ca="1">IFERROR(__xludf.DUMMYFUNCTION("""COMPUTED_VALUE"""),7900)</f>
        <v>7900</v>
      </c>
      <c r="K361" t="str">
        <f t="shared" ca="1" si="0"/>
        <v>{"sku":"30001", "costo":10, "grupo":"5", "lote":1, "tiempo":10, "formula":[{"sku":"1307","req":3}], "vencimiento":1, "precio":7900, "tipo":"cocina"},</v>
      </c>
    </row>
    <row r="362" spans="1:11" ht="13" x14ac:dyDescent="0.15">
      <c r="A362" s="23">
        <v>5</v>
      </c>
      <c r="B362">
        <f ca="1">IFERROR(__xludf.DUMMYFUNCTION("""COMPUTED_VALUE"""),30002)</f>
        <v>30002</v>
      </c>
      <c r="C362" s="33">
        <f ca="1">IFERROR(__xludf.DUMMYFUNCTION("""COMPUTED_VALUE"""),10)</f>
        <v>10</v>
      </c>
      <c r="D362">
        <f ca="1">IFERROR(__xludf.DUMMYFUNCTION("""COMPUTED_VALUE"""),1)</f>
        <v>1</v>
      </c>
      <c r="E362">
        <f ca="1">IFERROR(__xludf.DUMMYFUNCTION("""COMPUTED_VALUE"""),10)</f>
        <v>10</v>
      </c>
      <c r="F362" t="str">
        <f ca="1">IFERROR(__xludf.DUMMYFUNCTION("filter(Formulas!$C:$C,Formulas!$A:$A=B362)"),"""formula"":[{""sku"":""1307"",""req"":4}]")</f>
        <v>"formula":[{"sku":"1307","req":4}]</v>
      </c>
      <c r="G362">
        <f ca="1">IFERROR(__xludf.DUMMYFUNCTION("""COMPUTED_VALUE"""),1)</f>
        <v>1</v>
      </c>
      <c r="H362" s="30" t="str">
        <f ca="1">IFERROR(__xludf.DUMMYFUNCTION("IF(D362,filter(Productos!AC:AC,Productos!A:A=B362),)"),"cocina")</f>
        <v>cocina</v>
      </c>
      <c r="I362" s="33">
        <f ca="1">IFERROR(__xludf.DUMMYFUNCTION("""COMPUTED_VALUE"""),9900)</f>
        <v>9900</v>
      </c>
      <c r="K362" t="str">
        <f t="shared" ca="1" si="0"/>
        <v>{"sku":"30002", "costo":10, "grupo":"5", "lote":1, "tiempo":10, "formula":[{"sku":"1307","req":4}], "vencimiento":1, "precio":9900, "tipo":"cocina"},</v>
      </c>
    </row>
    <row r="363" spans="1:11" ht="13" x14ac:dyDescent="0.15">
      <c r="A363" s="38">
        <v>5</v>
      </c>
      <c r="B363">
        <f ca="1">IFERROR(__xludf.DUMMYFUNCTION("""COMPUTED_VALUE"""),30003)</f>
        <v>30003</v>
      </c>
      <c r="C363" s="33">
        <f ca="1">IFERROR(__xludf.DUMMYFUNCTION("""COMPUTED_VALUE"""),10)</f>
        <v>10</v>
      </c>
      <c r="D363">
        <f ca="1">IFERROR(__xludf.DUMMYFUNCTION("""COMPUTED_VALUE"""),1)</f>
        <v>1</v>
      </c>
      <c r="E363">
        <f ca="1">IFERROR(__xludf.DUMMYFUNCTION("""COMPUTED_VALUE"""),10)</f>
        <v>10</v>
      </c>
      <c r="F363" t="str">
        <f ca="1">IFERROR(__xludf.DUMMYFUNCTION("filter(Formulas!$C:$C,Formulas!$A:$A=B363)"),"""formula"":[{""sku"":""1307"",""req"":5}]")</f>
        <v>"formula":[{"sku":"1307","req":5}]</v>
      </c>
      <c r="G363">
        <f ca="1">IFERROR(__xludf.DUMMYFUNCTION("""COMPUTED_VALUE"""),1)</f>
        <v>1</v>
      </c>
      <c r="H363" s="30" t="str">
        <f ca="1">IFERROR(__xludf.DUMMYFUNCTION("IF(D363,filter(Productos!AC:AC,Productos!A:A=B363),)"),"cocina")</f>
        <v>cocina</v>
      </c>
      <c r="I363" s="33">
        <f ca="1">IFERROR(__xludf.DUMMYFUNCTION("""COMPUTED_VALUE"""),12500)</f>
        <v>12500</v>
      </c>
      <c r="K363" t="str">
        <f t="shared" ca="1" si="0"/>
        <v>{"sku":"30003", "costo":10, "grupo":"5", "lote":1, "tiempo":10, "formula":[{"sku":"1307","req":5}], "vencimiento":1, "precio":12500, "tipo":"cocina"},</v>
      </c>
    </row>
    <row r="364" spans="1:11" ht="13" x14ac:dyDescent="0.15">
      <c r="A364" s="23">
        <v>5</v>
      </c>
      <c r="B364">
        <f ca="1">IFERROR(__xludf.DUMMYFUNCTION("""COMPUTED_VALUE"""),30004)</f>
        <v>30004</v>
      </c>
      <c r="C364" s="33">
        <f ca="1">IFERROR(__xludf.DUMMYFUNCTION("""COMPUTED_VALUE"""),10)</f>
        <v>10</v>
      </c>
      <c r="D364">
        <f ca="1">IFERROR(__xludf.DUMMYFUNCTION("""COMPUTED_VALUE"""),1)</f>
        <v>1</v>
      </c>
      <c r="E364">
        <f ca="1">IFERROR(__xludf.DUMMYFUNCTION("""COMPUTED_VALUE"""),10)</f>
        <v>10</v>
      </c>
      <c r="F364" t="str">
        <f ca="1">IFERROR(__xludf.DUMMYFUNCTION("filter(Formulas!$C:$C,Formulas!$A:$A=B364)"),"""formula"":[{""sku"":""1309"",""req"":3}]")</f>
        <v>"formula":[{"sku":"1309","req":3}]</v>
      </c>
      <c r="G364">
        <f ca="1">IFERROR(__xludf.DUMMYFUNCTION("""COMPUTED_VALUE"""),1)</f>
        <v>1</v>
      </c>
      <c r="H364" s="30" t="str">
        <f ca="1">IFERROR(__xludf.DUMMYFUNCTION("IF(D364,filter(Productos!AC:AC,Productos!A:A=B364),)"),"cocina")</f>
        <v>cocina</v>
      </c>
      <c r="I364" s="33">
        <f ca="1">IFERROR(__xludf.DUMMYFUNCTION("""COMPUTED_VALUE"""),7900)</f>
        <v>7900</v>
      </c>
      <c r="K364" t="str">
        <f t="shared" ca="1" si="0"/>
        <v>{"sku":"30004", "costo":10, "grupo":"5", "lote":1, "tiempo":10, "formula":[{"sku":"1309","req":3}], "vencimiento":1, "precio":7900, "tipo":"cocina"},</v>
      </c>
    </row>
    <row r="365" spans="1:11" ht="13" x14ac:dyDescent="0.15">
      <c r="A365" s="38">
        <v>5</v>
      </c>
      <c r="B365">
        <f ca="1">IFERROR(__xludf.DUMMYFUNCTION("""COMPUTED_VALUE"""),30005)</f>
        <v>30005</v>
      </c>
      <c r="C365" s="33">
        <f ca="1">IFERROR(__xludf.DUMMYFUNCTION("""COMPUTED_VALUE"""),10)</f>
        <v>10</v>
      </c>
      <c r="D365">
        <f ca="1">IFERROR(__xludf.DUMMYFUNCTION("""COMPUTED_VALUE"""),1)</f>
        <v>1</v>
      </c>
      <c r="E365">
        <f ca="1">IFERROR(__xludf.DUMMYFUNCTION("""COMPUTED_VALUE"""),10)</f>
        <v>10</v>
      </c>
      <c r="F365" t="str">
        <f ca="1">IFERROR(__xludf.DUMMYFUNCTION("filter(Formulas!$C:$C,Formulas!$A:$A=B365)"),"""formula"":[{""sku"":""1309"",""req"":4}]")</f>
        <v>"formula":[{"sku":"1309","req":4}]</v>
      </c>
      <c r="G365">
        <f ca="1">IFERROR(__xludf.DUMMYFUNCTION("""COMPUTED_VALUE"""),1)</f>
        <v>1</v>
      </c>
      <c r="H365" s="30" t="str">
        <f ca="1">IFERROR(__xludf.DUMMYFUNCTION("IF(D365,filter(Productos!AC:AC,Productos!A:A=B365),)"),"cocina")</f>
        <v>cocina</v>
      </c>
      <c r="I365" s="33">
        <f ca="1">IFERROR(__xludf.DUMMYFUNCTION("""COMPUTED_VALUE"""),9900)</f>
        <v>9900</v>
      </c>
      <c r="K365" t="str">
        <f t="shared" ca="1" si="0"/>
        <v>{"sku":"30005", "costo":10, "grupo":"5", "lote":1, "tiempo":10, "formula":[{"sku":"1309","req":4}], "vencimiento":1, "precio":9900, "tipo":"cocina"},</v>
      </c>
    </row>
    <row r="366" spans="1:11" ht="13" x14ac:dyDescent="0.15">
      <c r="A366" s="38">
        <v>5</v>
      </c>
      <c r="B366">
        <f ca="1">IFERROR(__xludf.DUMMYFUNCTION("""COMPUTED_VALUE"""),30006)</f>
        <v>30006</v>
      </c>
      <c r="C366" s="33">
        <f ca="1">IFERROR(__xludf.DUMMYFUNCTION("""COMPUTED_VALUE"""),10)</f>
        <v>10</v>
      </c>
      <c r="D366">
        <f ca="1">IFERROR(__xludf.DUMMYFUNCTION("""COMPUTED_VALUE"""),1)</f>
        <v>1</v>
      </c>
      <c r="E366">
        <f ca="1">IFERROR(__xludf.DUMMYFUNCTION("""COMPUTED_VALUE"""),10)</f>
        <v>10</v>
      </c>
      <c r="F366" t="str">
        <f ca="1">IFERROR(__xludf.DUMMYFUNCTION("filter(Formulas!$C:$C,Formulas!$A:$A=B366)"),"""formula"":[{""sku"":""1309"",""req"":5}]")</f>
        <v>"formula":[{"sku":"1309","req":5}]</v>
      </c>
      <c r="G366">
        <f ca="1">IFERROR(__xludf.DUMMYFUNCTION("""COMPUTED_VALUE"""),1)</f>
        <v>1</v>
      </c>
      <c r="H366" s="30" t="str">
        <f ca="1">IFERROR(__xludf.DUMMYFUNCTION("IF(D366,filter(Productos!AC:AC,Productos!A:A=B366),)"),"cocina")</f>
        <v>cocina</v>
      </c>
      <c r="I366" s="33">
        <f ca="1">IFERROR(__xludf.DUMMYFUNCTION("""COMPUTED_VALUE"""),12500)</f>
        <v>12500</v>
      </c>
      <c r="K366" t="str">
        <f t="shared" ca="1" si="0"/>
        <v>{"sku":"30006", "costo":10, "grupo":"5", "lote":1, "tiempo":10, "formula":[{"sku":"1309","req":5}], "vencimiento":1, "precio":12500, "tipo":"cocina"},</v>
      </c>
    </row>
    <row r="367" spans="1:11" ht="13" x14ac:dyDescent="0.15">
      <c r="A367" s="23">
        <v>5</v>
      </c>
      <c r="B367">
        <f ca="1">IFERROR(__xludf.DUMMYFUNCTION("""COMPUTED_VALUE"""),30007)</f>
        <v>30007</v>
      </c>
      <c r="C367" s="33">
        <f ca="1">IFERROR(__xludf.DUMMYFUNCTION("""COMPUTED_VALUE"""),10)</f>
        <v>10</v>
      </c>
      <c r="D367">
        <f ca="1">IFERROR(__xludf.DUMMYFUNCTION("""COMPUTED_VALUE"""),1)</f>
        <v>1</v>
      </c>
      <c r="E367">
        <f ca="1">IFERROR(__xludf.DUMMYFUNCTION("""COMPUTED_VALUE"""),10)</f>
        <v>10</v>
      </c>
      <c r="F367" t="str">
        <f ca="1">IFERROR(__xludf.DUMMYFUNCTION("filter(Formulas!$C:$C,Formulas!$A:$A=B367)"),"""formula"":[{""sku"":""1309"",""req"":2},{""sku"":""1307"",""req"":2}]")</f>
        <v>"formula":[{"sku":"1309","req":2},{"sku":"1307","req":2}]</v>
      </c>
      <c r="G367">
        <f ca="1">IFERROR(__xludf.DUMMYFUNCTION("""COMPUTED_VALUE"""),1)</f>
        <v>1</v>
      </c>
      <c r="H367" s="30" t="str">
        <f ca="1">IFERROR(__xludf.DUMMYFUNCTION("IF(D367,filter(Productos!AC:AC,Productos!A:A=B367),)"),"cocina")</f>
        <v>cocina</v>
      </c>
      <c r="I367" s="33">
        <f ca="1">IFERROR(__xludf.DUMMYFUNCTION("""COMPUTED_VALUE"""),9900)</f>
        <v>9900</v>
      </c>
      <c r="K367" t="str">
        <f t="shared" ca="1" si="0"/>
        <v>{"sku":"30007", "costo":10, "grupo":"5", "lote":1, "tiempo":10, "formula":[{"sku":"1309","req":2},{"sku":"1307","req":2}], "vencimiento":1, "precio":9900, "tipo":"cocina"},</v>
      </c>
    </row>
    <row r="368" spans="1:11" ht="13" x14ac:dyDescent="0.15">
      <c r="A368" s="38">
        <v>5</v>
      </c>
      <c r="B368">
        <f ca="1">IFERROR(__xludf.DUMMYFUNCTION("""COMPUTED_VALUE"""),30008)</f>
        <v>30008</v>
      </c>
      <c r="C368" s="33">
        <f ca="1">IFERROR(__xludf.DUMMYFUNCTION("""COMPUTED_VALUE"""),10)</f>
        <v>10</v>
      </c>
      <c r="D368">
        <f ca="1">IFERROR(__xludf.DUMMYFUNCTION("""COMPUTED_VALUE"""),1)</f>
        <v>1</v>
      </c>
      <c r="E368">
        <f ca="1">IFERROR(__xludf.DUMMYFUNCTION("""COMPUTED_VALUE"""),10)</f>
        <v>10</v>
      </c>
      <c r="F368" t="str">
        <f ca="1">IFERROR(__xludf.DUMMYFUNCTION("filter(Formulas!$C:$C,Formulas!$A:$A=B368)"),"""formula"":[{""sku"":""1309"",""req"":3},{""sku"":""1307"",""req"":3}]")</f>
        <v>"formula":[{"sku":"1309","req":3},{"sku":"1307","req":3}]</v>
      </c>
      <c r="G368">
        <f ca="1">IFERROR(__xludf.DUMMYFUNCTION("""COMPUTED_VALUE"""),1)</f>
        <v>1</v>
      </c>
      <c r="H368" s="30" t="str">
        <f ca="1">IFERROR(__xludf.DUMMYFUNCTION("IF(D368,filter(Productos!AC:AC,Productos!A:A=B368),)"),"cocina")</f>
        <v>cocina</v>
      </c>
      <c r="I368" s="33">
        <f ca="1">IFERROR(__xludf.DUMMYFUNCTION("""COMPUTED_VALUE"""),15990)</f>
        <v>15990</v>
      </c>
      <c r="K368" t="str">
        <f t="shared" ca="1" si="0"/>
        <v>{"sku":"30008", "costo":10, "grupo":"5", "lote":1, "tiempo":10, "formula":[{"sku":"1309","req":3},{"sku":"1307","req":3}], "vencimiento":1, "precio":15990, "tipo":"cocina"},</v>
      </c>
    </row>
    <row r="369" spans="1:11" ht="13" x14ac:dyDescent="0.15">
      <c r="H369" s="30" t="str">
        <f ca="1">IFERROR(__xludf.DUMMYFUNCTION("IF(D369,filter(Productos!AC:AC,Productos!A:A=B369),)"),"")</f>
        <v/>
      </c>
      <c r="K369">
        <f t="shared" si="0"/>
        <v>0</v>
      </c>
    </row>
    <row r="370" spans="1:11" ht="13" x14ac:dyDescent="0.15">
      <c r="A370" s="34" t="s">
        <v>220</v>
      </c>
      <c r="B370" s="35" t="s">
        <v>221</v>
      </c>
      <c r="C370" s="36"/>
      <c r="D370" s="36"/>
      <c r="E370" s="36"/>
      <c r="F370" s="36"/>
      <c r="G370" s="37"/>
      <c r="H370" s="30" t="str">
        <f ca="1">IFERROR(__xludf.DUMMYFUNCTION("IF(D370,filter(Productos!AC:AC,Productos!A:A=B370),)"),"")</f>
        <v/>
      </c>
      <c r="K370">
        <f t="shared" si="0"/>
        <v>0</v>
      </c>
    </row>
    <row r="371" spans="1:11" ht="13" x14ac:dyDescent="0.15">
      <c r="A371" s="38">
        <v>6</v>
      </c>
      <c r="B371" s="25">
        <f ca="1">IFERROR(__xludf.DUMMYFUNCTION("filter(Productos!$A$2:$A1017,INDIRECT(B370))"),1001)</f>
        <v>1001</v>
      </c>
      <c r="C371" s="33">
        <f ca="1">IFERROR(__xludf.DUMMYFUNCTION("filter(Productos!$D$2:$D1017,INDIRECT(B370))"),3000)</f>
        <v>3000</v>
      </c>
      <c r="D371" s="25">
        <f ca="1">IFERROR(__xludf.DUMMYFUNCTION("filter(Productos!$K$2:$L1017,INDIRECT(B370))"),10)</f>
        <v>10</v>
      </c>
      <c r="E371" s="25">
        <f ca="1">IFERROR(__xludf.DUMMYFUNCTION("""COMPUTED_VALUE"""),240)</f>
        <v>240</v>
      </c>
      <c r="F371" s="36" t="str">
        <f ca="1">IFERROR(__xludf.DUMMYFUNCTION("filter(Formulas!$C:$C,Formulas!$A:$A=B371)"),"""formula"":null")</f>
        <v>"formula":null</v>
      </c>
      <c r="G371" s="39">
        <f ca="1">IFERROR(__xludf.DUMMYFUNCTION("filter(Productos!$H$2:$H1017,INDIRECT(B370))"),720)</f>
        <v>720</v>
      </c>
      <c r="H371" s="30" t="str">
        <f ca="1">IFERROR(__xludf.DUMMYFUNCTION("IF(D371,filter(Productos!AC:AC,Productos!A:A=B371),)"),"fabrica")</f>
        <v>fabrica</v>
      </c>
      <c r="I371" s="33" t="str">
        <f ca="1">IFERROR(__xludf.DUMMYFUNCTION("filter(Productos!$E$2:$E1017,INDIRECT(B370))"),"")</f>
        <v/>
      </c>
      <c r="K371" t="e">
        <f t="shared" ca="1" si="0"/>
        <v>#VALUE!</v>
      </c>
    </row>
    <row r="372" spans="1:11" ht="13" x14ac:dyDescent="0.15">
      <c r="A372" s="23">
        <v>6</v>
      </c>
      <c r="B372">
        <f ca="1">IFERROR(__xludf.DUMMYFUNCTION("""COMPUTED_VALUE"""),1002)</f>
        <v>1002</v>
      </c>
      <c r="C372" s="33">
        <f ca="1">IFERROR(__xludf.DUMMYFUNCTION("""COMPUTED_VALUE"""),4590)</f>
        <v>4590</v>
      </c>
      <c r="D372">
        <f ca="1">IFERROR(__xludf.DUMMYFUNCTION("""COMPUTED_VALUE"""),10)</f>
        <v>10</v>
      </c>
      <c r="E372">
        <f ca="1">IFERROR(__xludf.DUMMYFUNCTION("""COMPUTED_VALUE"""),300)</f>
        <v>300</v>
      </c>
      <c r="F372" t="str">
        <f ca="1">IFERROR(__xludf.DUMMYFUNCTION("filter(Formulas!$C:$C,Formulas!$A:$A=B372)"),"""formula"":null")</f>
        <v>"formula":null</v>
      </c>
      <c r="G372">
        <f ca="1">IFERROR(__xludf.DUMMYFUNCTION("""COMPUTED_VALUE"""),720)</f>
        <v>720</v>
      </c>
      <c r="H372" s="30" t="str">
        <f ca="1">IFERROR(__xludf.DUMMYFUNCTION("IF(D372,filter(Productos!AC:AC,Productos!A:A=B372),)"),"fabrica")</f>
        <v>fabrica</v>
      </c>
      <c r="I372" s="33" t="str">
        <f ca="1">IFERROR(__xludf.DUMMYFUNCTION("""COMPUTED_VALUE"""),"")</f>
        <v/>
      </c>
      <c r="K372" t="e">
        <f t="shared" ca="1" si="0"/>
        <v>#VALUE!</v>
      </c>
    </row>
    <row r="373" spans="1:11" ht="13" x14ac:dyDescent="0.15">
      <c r="A373" s="38">
        <v>6</v>
      </c>
      <c r="B373">
        <f ca="1">IFERROR(__xludf.DUMMYFUNCTION("""COMPUTED_VALUE"""),1003)</f>
        <v>1003</v>
      </c>
      <c r="C373" s="33">
        <f ca="1">IFERROR(__xludf.DUMMYFUNCTION("""COMPUTED_VALUE"""),1290)</f>
        <v>1290</v>
      </c>
      <c r="D373">
        <f ca="1">IFERROR(__xludf.DUMMYFUNCTION("""COMPUTED_VALUE"""),100)</f>
        <v>100</v>
      </c>
      <c r="E373">
        <f ca="1">IFERROR(__xludf.DUMMYFUNCTION("""COMPUTED_VALUE"""),320)</f>
        <v>320</v>
      </c>
      <c r="F373" t="str">
        <f ca="1">IFERROR(__xludf.DUMMYFUNCTION("filter(Formulas!$C:$C,Formulas!$A:$A=B373)"),"""formula"":null")</f>
        <v>"formula":null</v>
      </c>
      <c r="G373">
        <f ca="1">IFERROR(__xludf.DUMMYFUNCTION("""COMPUTED_VALUE"""),720)</f>
        <v>720</v>
      </c>
      <c r="H373" s="30" t="str">
        <f ca="1">IFERROR(__xludf.DUMMYFUNCTION("IF(D373,filter(Productos!AC:AC,Productos!A:A=B373),)"),"fabrica")</f>
        <v>fabrica</v>
      </c>
      <c r="I373" s="33" t="str">
        <f ca="1">IFERROR(__xludf.DUMMYFUNCTION("""COMPUTED_VALUE"""),"")</f>
        <v/>
      </c>
      <c r="K373" t="e">
        <f t="shared" ca="1" si="0"/>
        <v>#VALUE!</v>
      </c>
    </row>
    <row r="374" spans="1:11" ht="13" x14ac:dyDescent="0.15">
      <c r="A374" s="23">
        <v>6</v>
      </c>
      <c r="B374">
        <f ca="1">IFERROR(__xludf.DUMMYFUNCTION("""COMPUTED_VALUE"""),1005)</f>
        <v>1005</v>
      </c>
      <c r="C374" s="33">
        <f ca="1">IFERROR(__xludf.DUMMYFUNCTION("""COMPUTED_VALUE"""),9990)</f>
        <v>9990</v>
      </c>
      <c r="D374">
        <f ca="1">IFERROR(__xludf.DUMMYFUNCTION("""COMPUTED_VALUE"""),5)</f>
        <v>5</v>
      </c>
      <c r="E374">
        <f ca="1">IFERROR(__xludf.DUMMYFUNCTION("""COMPUTED_VALUE"""),260)</f>
        <v>260</v>
      </c>
      <c r="F374" t="str">
        <f ca="1">IFERROR(__xludf.DUMMYFUNCTION("filter(Formulas!$C:$C,Formulas!$A:$A=B374)"),"""formula"":null")</f>
        <v>"formula":null</v>
      </c>
      <c r="G374">
        <f ca="1">IFERROR(__xludf.DUMMYFUNCTION("""COMPUTED_VALUE"""),24)</f>
        <v>24</v>
      </c>
      <c r="H374" s="30" t="str">
        <f ca="1">IFERROR(__xludf.DUMMYFUNCTION("IF(D374,filter(Productos!AC:AC,Productos!A:A=B374),)"),"fabrica")</f>
        <v>fabrica</v>
      </c>
      <c r="I374" s="33" t="str">
        <f ca="1">IFERROR(__xludf.DUMMYFUNCTION("""COMPUTED_VALUE"""),"")</f>
        <v/>
      </c>
      <c r="K374" t="e">
        <f t="shared" ca="1" si="0"/>
        <v>#VALUE!</v>
      </c>
    </row>
    <row r="375" spans="1:11" ht="13" x14ac:dyDescent="0.15">
      <c r="A375" s="38">
        <v>6</v>
      </c>
      <c r="B375">
        <f ca="1">IFERROR(__xludf.DUMMYFUNCTION("""COMPUTED_VALUE"""),1007)</f>
        <v>1007</v>
      </c>
      <c r="C375" s="33">
        <f ca="1">IFERROR(__xludf.DUMMYFUNCTION("""COMPUTED_VALUE"""),32990)</f>
        <v>32990</v>
      </c>
      <c r="D375">
        <f ca="1">IFERROR(__xludf.DUMMYFUNCTION("""COMPUTED_VALUE"""),8)</f>
        <v>8</v>
      </c>
      <c r="E375">
        <f ca="1">IFERROR(__xludf.DUMMYFUNCTION("""COMPUTED_VALUE"""),300)</f>
        <v>300</v>
      </c>
      <c r="F375" t="str">
        <f ca="1">IFERROR(__xludf.DUMMYFUNCTION("filter(Formulas!$C:$C,Formulas!$A:$A=B375)"),"""formula"":null")</f>
        <v>"formula":null</v>
      </c>
      <c r="G375">
        <f ca="1">IFERROR(__xludf.DUMMYFUNCTION("""COMPUTED_VALUE"""),20)</f>
        <v>20</v>
      </c>
      <c r="H375" s="30" t="str">
        <f ca="1">IFERROR(__xludf.DUMMYFUNCTION("IF(D375,filter(Productos!AC:AC,Productos!A:A=B375),)"),"fabrica")</f>
        <v>fabrica</v>
      </c>
      <c r="I375" s="33" t="str">
        <f ca="1">IFERROR(__xludf.DUMMYFUNCTION("""COMPUTED_VALUE"""),"")</f>
        <v/>
      </c>
      <c r="K375" t="e">
        <f t="shared" ca="1" si="0"/>
        <v>#VALUE!</v>
      </c>
    </row>
    <row r="376" spans="1:11" ht="13" x14ac:dyDescent="0.15">
      <c r="A376" s="23">
        <v>6</v>
      </c>
      <c r="B376">
        <f ca="1">IFERROR(__xludf.DUMMYFUNCTION("""COMPUTED_VALUE"""),1012)</f>
        <v>1012</v>
      </c>
      <c r="C376" s="33">
        <f ca="1">IFERROR(__xludf.DUMMYFUNCTION("""COMPUTED_VALUE"""),9990)</f>
        <v>9990</v>
      </c>
      <c r="D376">
        <f ca="1">IFERROR(__xludf.DUMMYFUNCTION("""COMPUTED_VALUE"""),7)</f>
        <v>7</v>
      </c>
      <c r="E376">
        <f ca="1">IFERROR(__xludf.DUMMYFUNCTION("""COMPUTED_VALUE"""),150)</f>
        <v>150</v>
      </c>
      <c r="F376" t="str">
        <f ca="1">IFERROR(__xludf.DUMMYFUNCTION("filter(Formulas!$C:$C,Formulas!$A:$A=B376)"),"""formula"":null")</f>
        <v>"formula":null</v>
      </c>
      <c r="G376">
        <f ca="1">IFERROR(__xludf.DUMMYFUNCTION("""COMPUTED_VALUE"""),72)</f>
        <v>72</v>
      </c>
      <c r="H376" s="30" t="str">
        <f ca="1">IFERROR(__xludf.DUMMYFUNCTION("IF(D376,filter(Productos!AC:AC,Productos!A:A=B376),)"),"fabrica")</f>
        <v>fabrica</v>
      </c>
      <c r="I376" s="33" t="str">
        <f ca="1">IFERROR(__xludf.DUMMYFUNCTION("""COMPUTED_VALUE"""),"")</f>
        <v/>
      </c>
      <c r="K376" t="e">
        <f t="shared" ca="1" si="0"/>
        <v>#VALUE!</v>
      </c>
    </row>
    <row r="377" spans="1:11" ht="13" x14ac:dyDescent="0.15">
      <c r="A377" s="38">
        <v>6</v>
      </c>
      <c r="B377">
        <f ca="1">IFERROR(__xludf.DUMMYFUNCTION("""COMPUTED_VALUE"""),1015)</f>
        <v>1015</v>
      </c>
      <c r="C377" s="33">
        <f ca="1">IFERROR(__xludf.DUMMYFUNCTION("""COMPUTED_VALUE"""),350)</f>
        <v>350</v>
      </c>
      <c r="D377">
        <f ca="1">IFERROR(__xludf.DUMMYFUNCTION("""COMPUTED_VALUE"""),4)</f>
        <v>4</v>
      </c>
      <c r="E377">
        <f ca="1">IFERROR(__xludf.DUMMYFUNCTION("""COMPUTED_VALUE"""),400)</f>
        <v>400</v>
      </c>
      <c r="F377" t="str">
        <f ca="1">IFERROR(__xludf.DUMMYFUNCTION("filter(Formulas!$C:$C,Formulas!$A:$A=B377)"),"""formula"":null")</f>
        <v>"formula":null</v>
      </c>
      <c r="G377">
        <f ca="1">IFERROR(__xludf.DUMMYFUNCTION("""COMPUTED_VALUE"""),30)</f>
        <v>30</v>
      </c>
      <c r="H377" s="30" t="str">
        <f ca="1">IFERROR(__xludf.DUMMYFUNCTION("IF(D377,filter(Productos!AC:AC,Productos!A:A=B377),)"),"fabrica")</f>
        <v>fabrica</v>
      </c>
      <c r="I377" s="33" t="str">
        <f ca="1">IFERROR(__xludf.DUMMYFUNCTION("""COMPUTED_VALUE"""),"")</f>
        <v/>
      </c>
      <c r="K377" t="e">
        <f t="shared" ca="1" si="0"/>
        <v>#VALUE!</v>
      </c>
    </row>
    <row r="378" spans="1:11" ht="13" x14ac:dyDescent="0.15">
      <c r="A378" s="23">
        <v>6</v>
      </c>
      <c r="B378">
        <f ca="1">IFERROR(__xludf.DUMMYFUNCTION("""COMPUTED_VALUE"""),1016)</f>
        <v>1016</v>
      </c>
      <c r="C378" s="33">
        <f ca="1">IFERROR(__xludf.DUMMYFUNCTION("""COMPUTED_VALUE"""),2790)</f>
        <v>2790</v>
      </c>
      <c r="D378">
        <f ca="1">IFERROR(__xludf.DUMMYFUNCTION("""COMPUTED_VALUE"""),8)</f>
        <v>8</v>
      </c>
      <c r="E378">
        <f ca="1">IFERROR(__xludf.DUMMYFUNCTION("""COMPUTED_VALUE"""),600)</f>
        <v>600</v>
      </c>
      <c r="F378" t="str">
        <f ca="1">IFERROR(__xludf.DUMMYFUNCTION("filter(Formulas!$C:$C,Formulas!$A:$A=B378)"),"""formula"":null")</f>
        <v>"formula":null</v>
      </c>
      <c r="G378">
        <f ca="1">IFERROR(__xludf.DUMMYFUNCTION("""COMPUTED_VALUE"""),240)</f>
        <v>240</v>
      </c>
      <c r="H378" s="30" t="str">
        <f ca="1">IFERROR(__xludf.DUMMYFUNCTION("IF(D378,filter(Productos!AC:AC,Productos!A:A=B378),)"),"fabrica")</f>
        <v>fabrica</v>
      </c>
      <c r="I378" t="str">
        <f ca="1">IFERROR(__xludf.DUMMYFUNCTION("""COMPUTED_VALUE"""),"")</f>
        <v/>
      </c>
      <c r="K378" t="e">
        <f t="shared" ca="1" si="0"/>
        <v>#VALUE!</v>
      </c>
    </row>
    <row r="379" spans="1:11" ht="13" x14ac:dyDescent="0.15">
      <c r="A379" s="38">
        <v>6</v>
      </c>
      <c r="B379">
        <f ca="1">IFERROR(__xludf.DUMMYFUNCTION("""COMPUTED_VALUE"""),1101)</f>
        <v>1101</v>
      </c>
      <c r="C379" s="33">
        <f ca="1">IFERROR(__xludf.DUMMYFUNCTION("""COMPUTED_VALUE"""),500)</f>
        <v>500</v>
      </c>
      <c r="D379">
        <f ca="1">IFERROR(__xludf.DUMMYFUNCTION("""COMPUTED_VALUE"""),10)</f>
        <v>10</v>
      </c>
      <c r="E379">
        <f ca="1">IFERROR(__xludf.DUMMYFUNCTION("""COMPUTED_VALUE"""),40)</f>
        <v>40</v>
      </c>
      <c r="F379" t="str">
        <f ca="1">IFERROR(__xludf.DUMMYFUNCTION("filter(Formulas!$C:$C,Formulas!$A:$A=B379)"),"""formula"":[{""sku"":""1001"",""req"":8},{""sku"":""1003"",""req"":3},{""sku"":""1004"",""req"":2},{""sku"":""1002"",""req"":4}]")</f>
        <v>"formula":[{"sku":"1001","req":8},{"sku":"1003","req":3},{"sku":"1004","req":2},{"sku":"1002","req":4}]</v>
      </c>
      <c r="G379">
        <f ca="1">IFERROR(__xludf.DUMMYFUNCTION("""COMPUTED_VALUE"""),3)</f>
        <v>3</v>
      </c>
      <c r="H379" s="30" t="str">
        <f ca="1">IFERROR(__xludf.DUMMYFUNCTION("IF(D379,filter(Productos!AC:AC,Productos!A:A=B379),)"),"fabrica")</f>
        <v>fabrica</v>
      </c>
      <c r="I379" s="33" t="str">
        <f ca="1">IFERROR(__xludf.DUMMYFUNCTION("""COMPUTED_VALUE"""),"")</f>
        <v/>
      </c>
      <c r="K379" t="e">
        <f t="shared" ca="1" si="0"/>
        <v>#VALUE!</v>
      </c>
    </row>
    <row r="380" spans="1:11" ht="13" x14ac:dyDescent="0.15">
      <c r="A380" s="23">
        <v>6</v>
      </c>
      <c r="B380">
        <f ca="1">IFERROR(__xludf.DUMMYFUNCTION("""COMPUTED_VALUE"""),1105)</f>
        <v>1105</v>
      </c>
      <c r="C380" s="33">
        <f ca="1">IFERROR(__xludf.DUMMYFUNCTION("""COMPUTED_VALUE"""),10)</f>
        <v>10</v>
      </c>
      <c r="D380">
        <f ca="1">IFERROR(__xludf.DUMMYFUNCTION("""COMPUTED_VALUE"""),10)</f>
        <v>10</v>
      </c>
      <c r="E380">
        <f ca="1">IFERROR(__xludf.DUMMYFUNCTION("""COMPUTED_VALUE"""),10)</f>
        <v>10</v>
      </c>
      <c r="F380" t="str">
        <f ca="1">IFERROR(__xludf.DUMMYFUNCTION("filter(Formulas!$C:$C,Formulas!$A:$A=B380)"),"""formula"":[{""sku"":""1005"",""req"":1}]")</f>
        <v>"formula":[{"sku":"1005","req":1}]</v>
      </c>
      <c r="G380">
        <f ca="1">IFERROR(__xludf.DUMMYFUNCTION("""COMPUTED_VALUE"""),3)</f>
        <v>3</v>
      </c>
      <c r="H380" s="30" t="str">
        <f ca="1">IFERROR(__xludf.DUMMYFUNCTION("IF(D380,filter(Productos!AC:AC,Productos!A:A=B380),)"),"fabrica")</f>
        <v>fabrica</v>
      </c>
      <c r="I380" s="33" t="str">
        <f ca="1">IFERROR(__xludf.DUMMYFUNCTION("""COMPUTED_VALUE"""),"")</f>
        <v/>
      </c>
      <c r="K380" t="e">
        <f t="shared" ca="1" si="0"/>
        <v>#VALUE!</v>
      </c>
    </row>
    <row r="381" spans="1:11" ht="13" x14ac:dyDescent="0.15">
      <c r="A381" s="38">
        <v>6</v>
      </c>
      <c r="B381">
        <f ca="1">IFERROR(__xludf.DUMMYFUNCTION("""COMPUTED_VALUE"""),1106)</f>
        <v>1106</v>
      </c>
      <c r="C381" s="33">
        <f ca="1">IFERROR(__xludf.DUMMYFUNCTION("""COMPUTED_VALUE"""),700)</f>
        <v>700</v>
      </c>
      <c r="D381">
        <f ca="1">IFERROR(__xludf.DUMMYFUNCTION("""COMPUTED_VALUE"""),100)</f>
        <v>100</v>
      </c>
      <c r="E381">
        <f ca="1">IFERROR(__xludf.DUMMYFUNCTION("""COMPUTED_VALUE"""),30)</f>
        <v>30</v>
      </c>
      <c r="F381" t="str">
        <f ca="1">IFERROR(__xludf.DUMMYFUNCTION("filter(Formulas!$C:$C,Formulas!$A:$A=B381)"),"""formula"":[{""sku"":""1006"",""req"":1}]")</f>
        <v>"formula":[{"sku":"1006","req":1}]</v>
      </c>
      <c r="G381">
        <f ca="1">IFERROR(__xludf.DUMMYFUNCTION("""COMPUTED_VALUE"""),4)</f>
        <v>4</v>
      </c>
      <c r="H381" s="30" t="str">
        <f ca="1">IFERROR(__xludf.DUMMYFUNCTION("IF(D381,filter(Productos!AC:AC,Productos!A:A=B381),)"),"fabrica")</f>
        <v>fabrica</v>
      </c>
      <c r="I381" s="33" t="str">
        <f ca="1">IFERROR(__xludf.DUMMYFUNCTION("""COMPUTED_VALUE"""),"")</f>
        <v/>
      </c>
      <c r="K381" t="e">
        <f t="shared" ca="1" si="0"/>
        <v>#VALUE!</v>
      </c>
    </row>
    <row r="382" spans="1:11" ht="13" x14ac:dyDescent="0.15">
      <c r="A382" s="23">
        <v>6</v>
      </c>
      <c r="B382">
        <f ca="1">IFERROR(__xludf.DUMMYFUNCTION("""COMPUTED_VALUE"""),1107)</f>
        <v>1107</v>
      </c>
      <c r="C382" s="33">
        <f ca="1">IFERROR(__xludf.DUMMYFUNCTION("""COMPUTED_VALUE"""),10)</f>
        <v>10</v>
      </c>
      <c r="D382">
        <f ca="1">IFERROR(__xludf.DUMMYFUNCTION("""COMPUTED_VALUE"""),11)</f>
        <v>11</v>
      </c>
      <c r="E382">
        <f ca="1">IFERROR(__xludf.DUMMYFUNCTION("""COMPUTED_VALUE"""),20)</f>
        <v>20</v>
      </c>
      <c r="F382" t="str">
        <f ca="1">IFERROR(__xludf.DUMMYFUNCTION("filter(Formulas!$C:$C,Formulas!$A:$A=B382)"),"""formula"":[{""sku"":""1007"",""req"":1}]")</f>
        <v>"formula":[{"sku":"1007","req":1}]</v>
      </c>
      <c r="G382">
        <f ca="1">IFERROR(__xludf.DUMMYFUNCTION("""COMPUTED_VALUE"""),2)</f>
        <v>2</v>
      </c>
      <c r="H382" s="30" t="str">
        <f ca="1">IFERROR(__xludf.DUMMYFUNCTION("IF(D382,filter(Productos!AC:AC,Productos!A:A=B382),)"),"fabrica")</f>
        <v>fabrica</v>
      </c>
      <c r="I382" s="33" t="str">
        <f ca="1">IFERROR(__xludf.DUMMYFUNCTION("""COMPUTED_VALUE"""),"")</f>
        <v/>
      </c>
      <c r="K382" t="e">
        <f t="shared" ca="1" si="0"/>
        <v>#VALUE!</v>
      </c>
    </row>
    <row r="383" spans="1:11" ht="13" x14ac:dyDescent="0.15">
      <c r="A383" s="38">
        <v>6</v>
      </c>
      <c r="B383">
        <f ca="1">IFERROR(__xludf.DUMMYFUNCTION("""COMPUTED_VALUE"""),1108)</f>
        <v>1108</v>
      </c>
      <c r="C383" s="33">
        <f ca="1">IFERROR(__xludf.DUMMYFUNCTION("""COMPUTED_VALUE"""),10)</f>
        <v>10</v>
      </c>
      <c r="D383">
        <f ca="1">IFERROR(__xludf.DUMMYFUNCTION("""COMPUTED_VALUE"""),6)</f>
        <v>6</v>
      </c>
      <c r="E383">
        <f ca="1">IFERROR(__xludf.DUMMYFUNCTION("""COMPUTED_VALUE"""),20)</f>
        <v>20</v>
      </c>
      <c r="F383" t="str">
        <f ca="1">IFERROR(__xludf.DUMMYFUNCTION("filter(Formulas!$C:$C,Formulas!$A:$A=B383)"),"""formula"":[{""sku"":""1008"",""req"":1}]")</f>
        <v>"formula":[{"sku":"1008","req":1}]</v>
      </c>
      <c r="G383">
        <f ca="1">IFERROR(__xludf.DUMMYFUNCTION("""COMPUTED_VALUE"""),4)</f>
        <v>4</v>
      </c>
      <c r="H383" s="30" t="str">
        <f ca="1">IFERROR(__xludf.DUMMYFUNCTION("IF(D383,filter(Productos!AC:AC,Productos!A:A=B383),)"),"fabrica")</f>
        <v>fabrica</v>
      </c>
      <c r="I383" s="33" t="str">
        <f ca="1">IFERROR(__xludf.DUMMYFUNCTION("""COMPUTED_VALUE"""),"")</f>
        <v/>
      </c>
      <c r="K383" t="e">
        <f t="shared" ca="1" si="0"/>
        <v>#VALUE!</v>
      </c>
    </row>
    <row r="384" spans="1:11" ht="13" x14ac:dyDescent="0.15">
      <c r="A384" s="23">
        <v>6</v>
      </c>
      <c r="B384">
        <f ca="1">IFERROR(__xludf.DUMMYFUNCTION("""COMPUTED_VALUE"""),1109)</f>
        <v>1109</v>
      </c>
      <c r="C384" s="33">
        <f ca="1">IFERROR(__xludf.DUMMYFUNCTION("""COMPUTED_VALUE"""),10)</f>
        <v>10</v>
      </c>
      <c r="D384">
        <f ca="1">IFERROR(__xludf.DUMMYFUNCTION("""COMPUTED_VALUE"""),12)</f>
        <v>12</v>
      </c>
      <c r="E384">
        <f ca="1">IFERROR(__xludf.DUMMYFUNCTION("""COMPUTED_VALUE"""),30)</f>
        <v>30</v>
      </c>
      <c r="F384" t="str">
        <f ca="1">IFERROR(__xludf.DUMMYFUNCTION("filter(Formulas!$C:$C,Formulas!$A:$A=B384)"),"""formula"":[{""sku"":""1009"",""req"":1}]")</f>
        <v>"formula":[{"sku":"1009","req":1}]</v>
      </c>
      <c r="G384">
        <f ca="1">IFERROR(__xludf.DUMMYFUNCTION("""COMPUTED_VALUE"""),1.5)</f>
        <v>1.5</v>
      </c>
      <c r="H384" s="30" t="str">
        <f ca="1">IFERROR(__xludf.DUMMYFUNCTION("IF(D384,filter(Productos!AC:AC,Productos!A:A=B384),)"),"fabrica")</f>
        <v>fabrica</v>
      </c>
      <c r="I384" s="33" t="str">
        <f ca="1">IFERROR(__xludf.DUMMYFUNCTION("""COMPUTED_VALUE"""),"")</f>
        <v/>
      </c>
      <c r="K384" t="e">
        <f t="shared" ca="1" si="0"/>
        <v>#VALUE!</v>
      </c>
    </row>
    <row r="385" spans="1:11" ht="13" x14ac:dyDescent="0.15">
      <c r="A385" s="38">
        <v>6</v>
      </c>
      <c r="B385">
        <f ca="1">IFERROR(__xludf.DUMMYFUNCTION("""COMPUTED_VALUE"""),1110)</f>
        <v>1110</v>
      </c>
      <c r="C385" s="33">
        <f ca="1">IFERROR(__xludf.DUMMYFUNCTION("""COMPUTED_VALUE"""),10)</f>
        <v>10</v>
      </c>
      <c r="D385">
        <f ca="1">IFERROR(__xludf.DUMMYFUNCTION("""COMPUTED_VALUE"""),6)</f>
        <v>6</v>
      </c>
      <c r="E385">
        <f ca="1">IFERROR(__xludf.DUMMYFUNCTION("""COMPUTED_VALUE"""),10)</f>
        <v>10</v>
      </c>
      <c r="F385" t="str">
        <f ca="1">IFERROR(__xludf.DUMMYFUNCTION("filter(Formulas!$C:$C,Formulas!$A:$A=B385)"),"""formula"":[{""sku"":""1010"",""req"":1}]")</f>
        <v>"formula":[{"sku":"1010","req":1}]</v>
      </c>
      <c r="G385">
        <f ca="1">IFERROR(__xludf.DUMMYFUNCTION("""COMPUTED_VALUE"""),2)</f>
        <v>2</v>
      </c>
      <c r="H385" s="30" t="str">
        <f ca="1">IFERROR(__xludf.DUMMYFUNCTION("IF(D385,filter(Productos!AC:AC,Productos!A:A=B385),)"),"fabrica")</f>
        <v>fabrica</v>
      </c>
      <c r="I385" s="33" t="str">
        <f ca="1">IFERROR(__xludf.DUMMYFUNCTION("""COMPUTED_VALUE"""),"")</f>
        <v/>
      </c>
      <c r="K385" t="e">
        <f t="shared" ca="1" si="0"/>
        <v>#VALUE!</v>
      </c>
    </row>
    <row r="386" spans="1:11" ht="13" x14ac:dyDescent="0.15">
      <c r="A386" s="23">
        <v>6</v>
      </c>
      <c r="B386">
        <f ca="1">IFERROR(__xludf.DUMMYFUNCTION("""COMPUTED_VALUE"""),1111)</f>
        <v>1111</v>
      </c>
      <c r="C386" s="33">
        <f ca="1">IFERROR(__xludf.DUMMYFUNCTION("""COMPUTED_VALUE"""),120)</f>
        <v>120</v>
      </c>
      <c r="D386">
        <f ca="1">IFERROR(__xludf.DUMMYFUNCTION("""COMPUTED_VALUE"""),2)</f>
        <v>2</v>
      </c>
      <c r="E386">
        <f ca="1">IFERROR(__xludf.DUMMYFUNCTION("""COMPUTED_VALUE"""),30)</f>
        <v>30</v>
      </c>
      <c r="F386" t="str">
        <f ca="1">IFERROR(__xludf.DUMMYFUNCTION("filter(Formulas!$C:$C,Formulas!$A:$A=B386)"),"""formula"":[{""sku"":""1011"",""req"":2}]")</f>
        <v>"formula":[{"sku":"1011","req":2}]</v>
      </c>
      <c r="G386">
        <f ca="1">IFERROR(__xludf.DUMMYFUNCTION("""COMPUTED_VALUE"""),12)</f>
        <v>12</v>
      </c>
      <c r="H386" s="30" t="str">
        <f ca="1">IFERROR(__xludf.DUMMYFUNCTION("IF(D386,filter(Productos!AC:AC,Productos!A:A=B386),)"),"fabrica")</f>
        <v>fabrica</v>
      </c>
      <c r="I386" s="33" t="str">
        <f ca="1">IFERROR(__xludf.DUMMYFUNCTION("""COMPUTED_VALUE"""),"")</f>
        <v/>
      </c>
      <c r="K386" t="e">
        <f t="shared" ca="1" si="0"/>
        <v>#VALUE!</v>
      </c>
    </row>
    <row r="387" spans="1:11" ht="13" x14ac:dyDescent="0.15">
      <c r="A387" s="38">
        <v>6</v>
      </c>
      <c r="B387">
        <f ca="1">IFERROR(__xludf.DUMMYFUNCTION("""COMPUTED_VALUE"""),1112)</f>
        <v>1112</v>
      </c>
      <c r="C387" s="33">
        <f ca="1">IFERROR(__xludf.DUMMYFUNCTION("""COMPUTED_VALUE"""),10)</f>
        <v>10</v>
      </c>
      <c r="D387">
        <f ca="1">IFERROR(__xludf.DUMMYFUNCTION("""COMPUTED_VALUE"""),20)</f>
        <v>20</v>
      </c>
      <c r="E387">
        <f ca="1">IFERROR(__xludf.DUMMYFUNCTION("""COMPUTED_VALUE"""),10)</f>
        <v>10</v>
      </c>
      <c r="F387" t="str">
        <f ca="1">IFERROR(__xludf.DUMMYFUNCTION("filter(Formulas!$C:$C,Formulas!$A:$A=B387)"),"""formula"":[{""sku"":""1012"",""req"":1}]")</f>
        <v>"formula":[{"sku":"1012","req":1}]</v>
      </c>
      <c r="G387">
        <f ca="1">IFERROR(__xludf.DUMMYFUNCTION("""COMPUTED_VALUE"""),24)</f>
        <v>24</v>
      </c>
      <c r="H387" s="30" t="str">
        <f ca="1">IFERROR(__xludf.DUMMYFUNCTION("IF(D387,filter(Productos!AC:AC,Productos!A:A=B387),)"),"fabrica")</f>
        <v>fabrica</v>
      </c>
      <c r="I387" s="33" t="str">
        <f ca="1">IFERROR(__xludf.DUMMYFUNCTION("""COMPUTED_VALUE"""),"")</f>
        <v/>
      </c>
      <c r="K387" t="e">
        <f t="shared" ca="1" si="0"/>
        <v>#VALUE!</v>
      </c>
    </row>
    <row r="388" spans="1:11" ht="13" x14ac:dyDescent="0.15">
      <c r="A388" s="23">
        <v>6</v>
      </c>
      <c r="B388">
        <f ca="1">IFERROR(__xludf.DUMMYFUNCTION("""COMPUTED_VALUE"""),1114)</f>
        <v>1114</v>
      </c>
      <c r="C388" s="33">
        <f ca="1">IFERROR(__xludf.DUMMYFUNCTION("""COMPUTED_VALUE"""),10)</f>
        <v>10</v>
      </c>
      <c r="D388">
        <f ca="1">IFERROR(__xludf.DUMMYFUNCTION("""COMPUTED_VALUE"""),4)</f>
        <v>4</v>
      </c>
      <c r="E388">
        <f ca="1">IFERROR(__xludf.DUMMYFUNCTION("""COMPUTED_VALUE"""),10)</f>
        <v>10</v>
      </c>
      <c r="F388" t="str">
        <f ca="1">IFERROR(__xludf.DUMMYFUNCTION("filter(Formulas!$C:$C,Formulas!$A:$A=B388)"),"""formula"":[{""sku"":""1014"",""req"":1}]")</f>
        <v>"formula":[{"sku":"1014","req":1}]</v>
      </c>
      <c r="G388">
        <f ca="1">IFERROR(__xludf.DUMMYFUNCTION("""COMPUTED_VALUE"""),2)</f>
        <v>2</v>
      </c>
      <c r="H388" s="30" t="str">
        <f ca="1">IFERROR(__xludf.DUMMYFUNCTION("IF(D388,filter(Productos!AC:AC,Productos!A:A=B388),)"),"fabrica")</f>
        <v>fabrica</v>
      </c>
      <c r="I388" s="33" t="str">
        <f ca="1">IFERROR(__xludf.DUMMYFUNCTION("""COMPUTED_VALUE"""),"")</f>
        <v/>
      </c>
      <c r="K388" t="e">
        <f t="shared" ca="1" si="0"/>
        <v>#VALUE!</v>
      </c>
    </row>
    <row r="389" spans="1:11" ht="13" x14ac:dyDescent="0.15">
      <c r="A389" s="38">
        <v>6</v>
      </c>
      <c r="B389">
        <f ca="1">IFERROR(__xludf.DUMMYFUNCTION("""COMPUTED_VALUE"""),1115)</f>
        <v>1115</v>
      </c>
      <c r="C389" s="33">
        <f ca="1">IFERROR(__xludf.DUMMYFUNCTION("""COMPUTED_VALUE"""),10)</f>
        <v>10</v>
      </c>
      <c r="D389">
        <f ca="1">IFERROR(__xludf.DUMMYFUNCTION("""COMPUTED_VALUE"""),8)</f>
        <v>8</v>
      </c>
      <c r="E389">
        <f ca="1">IFERROR(__xludf.DUMMYFUNCTION("""COMPUTED_VALUE"""),10)</f>
        <v>10</v>
      </c>
      <c r="F389" t="str">
        <f ca="1">IFERROR(__xludf.DUMMYFUNCTION("filter(Formulas!$C:$C,Formulas!$A:$A=B389)"),"""formula"":[{""sku"":""1015"",""req"":2}]")</f>
        <v>"formula":[{"sku":"1015","req":2}]</v>
      </c>
      <c r="G389">
        <f ca="1">IFERROR(__xludf.DUMMYFUNCTION("""COMPUTED_VALUE"""),3)</f>
        <v>3</v>
      </c>
      <c r="H389" s="30" t="str">
        <f ca="1">IFERROR(__xludf.DUMMYFUNCTION("IF(D389,filter(Productos!AC:AC,Productos!A:A=B389),)"),"fabrica")</f>
        <v>fabrica</v>
      </c>
      <c r="I389" s="33" t="str">
        <f ca="1">IFERROR(__xludf.DUMMYFUNCTION("""COMPUTED_VALUE"""),"")</f>
        <v/>
      </c>
      <c r="K389" t="e">
        <f t="shared" ca="1" si="0"/>
        <v>#VALUE!</v>
      </c>
    </row>
    <row r="390" spans="1:11" ht="13" x14ac:dyDescent="0.15">
      <c r="A390" s="23">
        <v>6</v>
      </c>
      <c r="B390">
        <f ca="1">IFERROR(__xludf.DUMMYFUNCTION("""COMPUTED_VALUE"""),1116)</f>
        <v>1116</v>
      </c>
      <c r="C390" s="33">
        <f ca="1">IFERROR(__xludf.DUMMYFUNCTION("""COMPUTED_VALUE"""),10)</f>
        <v>10</v>
      </c>
      <c r="D390">
        <f ca="1">IFERROR(__xludf.DUMMYFUNCTION("""COMPUTED_VALUE"""),10)</f>
        <v>10</v>
      </c>
      <c r="E390">
        <f ca="1">IFERROR(__xludf.DUMMYFUNCTION("""COMPUTED_VALUE"""),40)</f>
        <v>40</v>
      </c>
      <c r="F390" t="str">
        <f ca="1">IFERROR(__xludf.DUMMYFUNCTION("filter(Formulas!$C:$C,Formulas!$A:$A=B390)"),"""formula"":[{""sku"":""1016"",""req"":11}]")</f>
        <v>"formula":[{"sku":"1016","req":11}]</v>
      </c>
      <c r="G390">
        <f ca="1">IFERROR(__xludf.DUMMYFUNCTION("""COMPUTED_VALUE"""),24)</f>
        <v>24</v>
      </c>
      <c r="H390" s="30" t="str">
        <f ca="1">IFERROR(__xludf.DUMMYFUNCTION("IF(D390,filter(Productos!AC:AC,Productos!A:A=B390),)"),"fabrica")</f>
        <v>fabrica</v>
      </c>
      <c r="I390" t="str">
        <f ca="1">IFERROR(__xludf.DUMMYFUNCTION("""COMPUTED_VALUE"""),"")</f>
        <v/>
      </c>
      <c r="K390" t="e">
        <f t="shared" ca="1" si="0"/>
        <v>#VALUE!</v>
      </c>
    </row>
    <row r="391" spans="1:11" ht="13" x14ac:dyDescent="0.15">
      <c r="A391" s="38">
        <v>6</v>
      </c>
      <c r="B391">
        <f ca="1">IFERROR(__xludf.DUMMYFUNCTION("""COMPUTED_VALUE"""),1201)</f>
        <v>1201</v>
      </c>
      <c r="C391" s="33">
        <f ca="1">IFERROR(__xludf.DUMMYFUNCTION("""COMPUTED_VALUE"""),10)</f>
        <v>10</v>
      </c>
      <c r="D391">
        <f ca="1">IFERROR(__xludf.DUMMYFUNCTION("""COMPUTED_VALUE"""),10)</f>
        <v>10</v>
      </c>
      <c r="E391">
        <f ca="1">IFERROR(__xludf.DUMMYFUNCTION("""COMPUTED_VALUE"""),10)</f>
        <v>10</v>
      </c>
      <c r="F391" t="str">
        <f ca="1">IFERROR(__xludf.DUMMYFUNCTION("filter(Formulas!$C:$C,Formulas!$A:$A=B391)"),"""formula"":[{""sku"":""1101"",""req"":1}]")</f>
        <v>"formula":[{"sku":"1101","req":1}]</v>
      </c>
      <c r="G391">
        <f ca="1">IFERROR(__xludf.DUMMYFUNCTION("""COMPUTED_VALUE"""),2)</f>
        <v>2</v>
      </c>
      <c r="H391" s="30" t="str">
        <f ca="1">IFERROR(__xludf.DUMMYFUNCTION("IF(D391,filter(Productos!AC:AC,Productos!A:A=B391),)"),"fabrica")</f>
        <v>fabrica</v>
      </c>
      <c r="I391" s="33" t="str">
        <f ca="1">IFERROR(__xludf.DUMMYFUNCTION("""COMPUTED_VALUE"""),"")</f>
        <v/>
      </c>
      <c r="K391" t="e">
        <f t="shared" ca="1" si="0"/>
        <v>#VALUE!</v>
      </c>
    </row>
    <row r="392" spans="1:11" ht="13" x14ac:dyDescent="0.15">
      <c r="A392" s="23">
        <v>6</v>
      </c>
      <c r="B392">
        <f ca="1">IFERROR(__xludf.DUMMYFUNCTION("""COMPUTED_VALUE"""),1207)</f>
        <v>1207</v>
      </c>
      <c r="C392" s="33">
        <f ca="1">IFERROR(__xludf.DUMMYFUNCTION("""COMPUTED_VALUE"""),30)</f>
        <v>30</v>
      </c>
      <c r="D392">
        <f ca="1">IFERROR(__xludf.DUMMYFUNCTION("""COMPUTED_VALUE"""),12)</f>
        <v>12</v>
      </c>
      <c r="E392">
        <f ca="1">IFERROR(__xludf.DUMMYFUNCTION("""COMPUTED_VALUE"""),20)</f>
        <v>20</v>
      </c>
      <c r="F392" t="str">
        <f ca="1">IFERROR(__xludf.DUMMYFUNCTION("filter(Formulas!$C:$C,Formulas!$A:$A=B392)"),"""formula"":[{""sku"":""1007"",""req"":1}]")</f>
        <v>"formula":[{"sku":"1007","req":1}]</v>
      </c>
      <c r="G392">
        <f ca="1">IFERROR(__xludf.DUMMYFUNCTION("""COMPUTED_VALUE"""),2)</f>
        <v>2</v>
      </c>
      <c r="H392" s="30" t="str">
        <f ca="1">IFERROR(__xludf.DUMMYFUNCTION("IF(D392,filter(Productos!AC:AC,Productos!A:A=B392),)"),"fabrica")</f>
        <v>fabrica</v>
      </c>
      <c r="I392" s="33" t="str">
        <f ca="1">IFERROR(__xludf.DUMMYFUNCTION("""COMPUTED_VALUE"""),"")</f>
        <v/>
      </c>
      <c r="K392" t="e">
        <f t="shared" ca="1" si="0"/>
        <v>#VALUE!</v>
      </c>
    </row>
    <row r="393" spans="1:11" ht="13" x14ac:dyDescent="0.15">
      <c r="A393" s="38">
        <v>6</v>
      </c>
      <c r="B393">
        <f ca="1">IFERROR(__xludf.DUMMYFUNCTION("""COMPUTED_VALUE"""),1209)</f>
        <v>1209</v>
      </c>
      <c r="C393" s="33">
        <f ca="1">IFERROR(__xludf.DUMMYFUNCTION("""COMPUTED_VALUE"""),30)</f>
        <v>30</v>
      </c>
      <c r="D393">
        <f ca="1">IFERROR(__xludf.DUMMYFUNCTION("""COMPUTED_VALUE"""),14)</f>
        <v>14</v>
      </c>
      <c r="E393">
        <f ca="1">IFERROR(__xludf.DUMMYFUNCTION("""COMPUTED_VALUE"""),30)</f>
        <v>30</v>
      </c>
      <c r="F393" t="str">
        <f ca="1">IFERROR(__xludf.DUMMYFUNCTION("filter(Formulas!$C:$C,Formulas!$A:$A=B393)"),"""formula"":[{""sku"":""1009"",""req"":1}]")</f>
        <v>"formula":[{"sku":"1009","req":1}]</v>
      </c>
      <c r="G393">
        <f ca="1">IFERROR(__xludf.DUMMYFUNCTION("""COMPUTED_VALUE"""),1.5)</f>
        <v>1.5</v>
      </c>
      <c r="H393" s="30" t="str">
        <f ca="1">IFERROR(__xludf.DUMMYFUNCTION("IF(D393,filter(Productos!AC:AC,Productos!A:A=B393),)"),"fabrica")</f>
        <v>fabrica</v>
      </c>
      <c r="I393" s="33" t="str">
        <f ca="1">IFERROR(__xludf.DUMMYFUNCTION("""COMPUTED_VALUE"""),"")</f>
        <v/>
      </c>
      <c r="K393" t="e">
        <f t="shared" ca="1" si="0"/>
        <v>#VALUE!</v>
      </c>
    </row>
    <row r="394" spans="1:11" ht="13" x14ac:dyDescent="0.15">
      <c r="A394" s="23">
        <v>6</v>
      </c>
      <c r="B394">
        <f ca="1">IFERROR(__xludf.DUMMYFUNCTION("""COMPUTED_VALUE"""),1210)</f>
        <v>1210</v>
      </c>
      <c r="C394" s="33">
        <f ca="1">IFERROR(__xludf.DUMMYFUNCTION("""COMPUTED_VALUE"""),10)</f>
        <v>10</v>
      </c>
      <c r="D394">
        <f ca="1">IFERROR(__xludf.DUMMYFUNCTION("""COMPUTED_VALUE"""),9)</f>
        <v>9</v>
      </c>
      <c r="E394">
        <f ca="1">IFERROR(__xludf.DUMMYFUNCTION("""COMPUTED_VALUE"""),10)</f>
        <v>10</v>
      </c>
      <c r="F394" t="str">
        <f ca="1">IFERROR(__xludf.DUMMYFUNCTION("filter(Formulas!$C:$C,Formulas!$A:$A=B394)"),"""formula"":[{""sku"":""1010"",""req"":1}]")</f>
        <v>"formula":[{"sku":"1010","req":1}]</v>
      </c>
      <c r="G394">
        <f ca="1">IFERROR(__xludf.DUMMYFUNCTION("""COMPUTED_VALUE"""),2.3)</f>
        <v>2.2999999999999998</v>
      </c>
      <c r="H394" s="30" t="str">
        <f ca="1">IFERROR(__xludf.DUMMYFUNCTION("IF(D394,filter(Productos!AC:AC,Productos!A:A=B394),)"),"fabrica")</f>
        <v>fabrica</v>
      </c>
      <c r="I394" s="33" t="str">
        <f ca="1">IFERROR(__xludf.DUMMYFUNCTION("""COMPUTED_VALUE"""),"")</f>
        <v/>
      </c>
      <c r="K394" t="e">
        <f t="shared" ca="1" si="0"/>
        <v>#VALUE!</v>
      </c>
    </row>
    <row r="395" spans="1:11" ht="13" x14ac:dyDescent="0.15">
      <c r="A395" s="38">
        <v>6</v>
      </c>
      <c r="B395">
        <f ca="1">IFERROR(__xludf.DUMMYFUNCTION("""COMPUTED_VALUE"""),1211)</f>
        <v>1211</v>
      </c>
      <c r="C395" s="33">
        <f ca="1">IFERROR(__xludf.DUMMYFUNCTION("""COMPUTED_VALUE"""),10)</f>
        <v>10</v>
      </c>
      <c r="D395">
        <f ca="1">IFERROR(__xludf.DUMMYFUNCTION("""COMPUTED_VALUE"""),10)</f>
        <v>10</v>
      </c>
      <c r="E395">
        <f ca="1">IFERROR(__xludf.DUMMYFUNCTION("""COMPUTED_VALUE"""),10)</f>
        <v>10</v>
      </c>
      <c r="F395" t="str">
        <f ca="1">IFERROR(__xludf.DUMMYFUNCTION("filter(Formulas!$C:$C,Formulas!$A:$A=B395)"),"""formula"":[{""sku"":""1111"",""req"":1}]")</f>
        <v>"formula":[{"sku":"1111","req":1}]</v>
      </c>
      <c r="G395">
        <f ca="1">IFERROR(__xludf.DUMMYFUNCTION("""COMPUTED_VALUE"""),12)</f>
        <v>12</v>
      </c>
      <c r="H395" s="30" t="str">
        <f ca="1">IFERROR(__xludf.DUMMYFUNCTION("IF(D395,filter(Productos!AC:AC,Productos!A:A=B395),)"),"fabrica")</f>
        <v>fabrica</v>
      </c>
      <c r="I395" s="33" t="str">
        <f ca="1">IFERROR(__xludf.DUMMYFUNCTION("""COMPUTED_VALUE"""),"")</f>
        <v/>
      </c>
      <c r="K395" t="e">
        <f t="shared" ca="1" si="0"/>
        <v>#VALUE!</v>
      </c>
    </row>
    <row r="396" spans="1:11" ht="13" x14ac:dyDescent="0.15">
      <c r="A396" s="23">
        <v>6</v>
      </c>
      <c r="B396">
        <f ca="1">IFERROR(__xludf.DUMMYFUNCTION("""COMPUTED_VALUE"""),1215)</f>
        <v>1215</v>
      </c>
      <c r="C396" s="33">
        <f ca="1">IFERROR(__xludf.DUMMYFUNCTION("""COMPUTED_VALUE"""),0)</f>
        <v>0</v>
      </c>
      <c r="D396">
        <f ca="1">IFERROR(__xludf.DUMMYFUNCTION("""COMPUTED_VALUE"""),8)</f>
        <v>8</v>
      </c>
      <c r="E396">
        <f ca="1">IFERROR(__xludf.DUMMYFUNCTION("""COMPUTED_VALUE"""),10)</f>
        <v>10</v>
      </c>
      <c r="F396" t="str">
        <f ca="1">IFERROR(__xludf.DUMMYFUNCTION("filter(Formulas!$C:$C,Formulas!$A:$A=B396)"),"""formula"":[{""sku"":""1015"",""req"":4}]")</f>
        <v>"formula":[{"sku":"1015","req":4}]</v>
      </c>
      <c r="G396">
        <f ca="1">IFERROR(__xludf.DUMMYFUNCTION("""COMPUTED_VALUE"""),3)</f>
        <v>3</v>
      </c>
      <c r="H396" s="30" t="str">
        <f ca="1">IFERROR(__xludf.DUMMYFUNCTION("IF(D396,filter(Productos!AC:AC,Productos!A:A=B396),)"),"fabrica")</f>
        <v>fabrica</v>
      </c>
      <c r="I396" s="33" t="str">
        <f ca="1">IFERROR(__xludf.DUMMYFUNCTION("""COMPUTED_VALUE"""),"")</f>
        <v/>
      </c>
      <c r="K396" t="e">
        <f t="shared" ca="1" si="0"/>
        <v>#VALUE!</v>
      </c>
    </row>
    <row r="397" spans="1:11" ht="13" x14ac:dyDescent="0.15">
      <c r="A397" s="38">
        <v>6</v>
      </c>
      <c r="B397">
        <f ca="1">IFERROR(__xludf.DUMMYFUNCTION("""COMPUTED_VALUE"""),1216)</f>
        <v>1216</v>
      </c>
      <c r="C397" s="33">
        <f ca="1">IFERROR(__xludf.DUMMYFUNCTION("""COMPUTED_VALUE"""),10)</f>
        <v>10</v>
      </c>
      <c r="D397">
        <f ca="1">IFERROR(__xludf.DUMMYFUNCTION("""COMPUTED_VALUE"""),10)</f>
        <v>10</v>
      </c>
      <c r="E397">
        <f ca="1">IFERROR(__xludf.DUMMYFUNCTION("""COMPUTED_VALUE"""),30)</f>
        <v>30</v>
      </c>
      <c r="F397" t="str">
        <f ca="1">IFERROR(__xludf.DUMMYFUNCTION("filter(Formulas!$C:$C,Formulas!$A:$A=B397)"),"""formula"":[{""sku"":""1016"",""req"":2}]")</f>
        <v>"formula":[{"sku":"1016","req":2}]</v>
      </c>
      <c r="G397">
        <f ca="1">IFERROR(__xludf.DUMMYFUNCTION("""COMPUTED_VALUE"""),24)</f>
        <v>24</v>
      </c>
      <c r="H397" s="30" t="str">
        <f ca="1">IFERROR(__xludf.DUMMYFUNCTION("IF(D397,filter(Productos!AC:AC,Productos!A:A=B397),)"),"fabrica")</f>
        <v>fabrica</v>
      </c>
      <c r="I397" t="str">
        <f ca="1">IFERROR(__xludf.DUMMYFUNCTION("""COMPUTED_VALUE"""),"")</f>
        <v/>
      </c>
      <c r="K397" t="e">
        <f t="shared" ca="1" si="0"/>
        <v>#VALUE!</v>
      </c>
    </row>
    <row r="398" spans="1:11" ht="13" x14ac:dyDescent="0.15">
      <c r="A398" s="23">
        <v>6</v>
      </c>
      <c r="B398">
        <f ca="1">IFERROR(__xludf.DUMMYFUNCTION("""COMPUTED_VALUE"""),1301)</f>
        <v>1301</v>
      </c>
      <c r="C398" s="33">
        <f ca="1">IFERROR(__xludf.DUMMYFUNCTION("""COMPUTED_VALUE"""),10)</f>
        <v>10</v>
      </c>
      <c r="D398">
        <f ca="1">IFERROR(__xludf.DUMMYFUNCTION("""COMPUTED_VALUE"""),5)</f>
        <v>5</v>
      </c>
      <c r="E398">
        <f ca="1">IFERROR(__xludf.DUMMYFUNCTION("""COMPUTED_VALUE"""),10)</f>
        <v>10</v>
      </c>
      <c r="F398" t="str">
        <f ca="1">IFERROR(__xludf.DUMMYFUNCTION("filter(Formulas!$C:$C,Formulas!$A:$A=B398)"),"""formula"":[{""sku"":""1101"",""req"":1}]")</f>
        <v>"formula":[{"sku":"1101","req":1}]</v>
      </c>
      <c r="G398">
        <f ca="1">IFERROR(__xludf.DUMMYFUNCTION("""COMPUTED_VALUE"""),2)</f>
        <v>2</v>
      </c>
      <c r="H398" s="30" t="str">
        <f ca="1">IFERROR(__xludf.DUMMYFUNCTION("IF(D398,filter(Productos!AC:AC,Productos!A:A=B398),)"),"fabrica")</f>
        <v>fabrica</v>
      </c>
      <c r="I398" s="33" t="str">
        <f ca="1">IFERROR(__xludf.DUMMYFUNCTION("""COMPUTED_VALUE"""),"")</f>
        <v/>
      </c>
      <c r="K398" t="e">
        <f t="shared" ca="1" si="0"/>
        <v>#VALUE!</v>
      </c>
    </row>
    <row r="399" spans="1:11" ht="13" x14ac:dyDescent="0.15">
      <c r="A399" s="38">
        <v>6</v>
      </c>
      <c r="B399">
        <f ca="1">IFERROR(__xludf.DUMMYFUNCTION("""COMPUTED_VALUE"""),1307)</f>
        <v>1307</v>
      </c>
      <c r="C399" s="33">
        <f ca="1">IFERROR(__xludf.DUMMYFUNCTION("""COMPUTED_VALUE"""),50)</f>
        <v>50</v>
      </c>
      <c r="D399">
        <f ca="1">IFERROR(__xludf.DUMMYFUNCTION("""COMPUTED_VALUE"""),11)</f>
        <v>11</v>
      </c>
      <c r="E399">
        <f ca="1">IFERROR(__xludf.DUMMYFUNCTION("""COMPUTED_VALUE"""),30)</f>
        <v>30</v>
      </c>
      <c r="F399" t="str">
        <f ca="1">IFERROR(__xludf.DUMMYFUNCTION("filter(Formulas!$C:$C,Formulas!$A:$A=B399)"),"""formula"":[{""sku"":""1007"",""req"":1}]")</f>
        <v>"formula":[{"sku":"1007","req":1}]</v>
      </c>
      <c r="G399">
        <f ca="1">IFERROR(__xludf.DUMMYFUNCTION("""COMPUTED_VALUE"""),1.2)</f>
        <v>1.2</v>
      </c>
      <c r="H399" s="30" t="str">
        <f ca="1">IFERROR(__xludf.DUMMYFUNCTION("IF(D399,filter(Productos!AC:AC,Productos!A:A=B399),)"),"fabrica")</f>
        <v>fabrica</v>
      </c>
      <c r="I399" s="33" t="str">
        <f ca="1">IFERROR(__xludf.DUMMYFUNCTION("""COMPUTED_VALUE"""),"")</f>
        <v/>
      </c>
      <c r="K399" t="e">
        <f t="shared" ca="1" si="0"/>
        <v>#VALUE!</v>
      </c>
    </row>
    <row r="400" spans="1:11" ht="13" x14ac:dyDescent="0.15">
      <c r="A400" s="23">
        <v>6</v>
      </c>
      <c r="B400">
        <f ca="1">IFERROR(__xludf.DUMMYFUNCTION("""COMPUTED_VALUE"""),1309)</f>
        <v>1309</v>
      </c>
      <c r="C400" s="33">
        <f ca="1">IFERROR(__xludf.DUMMYFUNCTION("""COMPUTED_VALUE"""),50)</f>
        <v>50</v>
      </c>
      <c r="D400">
        <f ca="1">IFERROR(__xludf.DUMMYFUNCTION("""COMPUTED_VALUE"""),11)</f>
        <v>11</v>
      </c>
      <c r="E400">
        <f ca="1">IFERROR(__xludf.DUMMYFUNCTION("""COMPUTED_VALUE"""),50)</f>
        <v>50</v>
      </c>
      <c r="F400" t="str">
        <f ca="1">IFERROR(__xludf.DUMMYFUNCTION("filter(Formulas!$C:$C,Formulas!$A:$A=B400)"),"""formula"":[{""sku"":""1009"",""req"":1}]")</f>
        <v>"formula":[{"sku":"1009","req":1}]</v>
      </c>
      <c r="G400">
        <f ca="1">IFERROR(__xludf.DUMMYFUNCTION("""COMPUTED_VALUE"""),1.2)</f>
        <v>1.2</v>
      </c>
      <c r="H400" s="30" t="str">
        <f ca="1">IFERROR(__xludf.DUMMYFUNCTION("IF(D400,filter(Productos!AC:AC,Productos!A:A=B400),)"),"fabrica")</f>
        <v>fabrica</v>
      </c>
      <c r="I400" s="33" t="str">
        <f ca="1">IFERROR(__xludf.DUMMYFUNCTION("""COMPUTED_VALUE"""),"")</f>
        <v/>
      </c>
      <c r="K400" t="e">
        <f t="shared" ca="1" si="0"/>
        <v>#VALUE!</v>
      </c>
    </row>
    <row r="401" spans="1:11" ht="13" x14ac:dyDescent="0.15">
      <c r="A401" s="38">
        <v>6</v>
      </c>
      <c r="B401">
        <f ca="1">IFERROR(__xludf.DUMMYFUNCTION("""COMPUTED_VALUE"""),1310)</f>
        <v>1310</v>
      </c>
      <c r="C401" s="33">
        <f ca="1">IFERROR(__xludf.DUMMYFUNCTION("""COMPUTED_VALUE"""),10)</f>
        <v>10</v>
      </c>
      <c r="D401">
        <f ca="1">IFERROR(__xludf.DUMMYFUNCTION("""COMPUTED_VALUE"""),12)</f>
        <v>12</v>
      </c>
      <c r="E401">
        <f ca="1">IFERROR(__xludf.DUMMYFUNCTION("""COMPUTED_VALUE"""),10)</f>
        <v>10</v>
      </c>
      <c r="F401" t="str">
        <f ca="1">IFERROR(__xludf.DUMMYFUNCTION("filter(Formulas!$C:$C,Formulas!$A:$A=B401)"),"""formula"":[{""sku"":""1010"",""req"":1}]")</f>
        <v>"formula":[{"sku":"1010","req":1}]</v>
      </c>
      <c r="G401">
        <f ca="1">IFERROR(__xludf.DUMMYFUNCTION("""COMPUTED_VALUE"""),2)</f>
        <v>2</v>
      </c>
      <c r="H401" s="30" t="str">
        <f ca="1">IFERROR(__xludf.DUMMYFUNCTION("IF(D401,filter(Productos!AC:AC,Productos!A:A=B401),)"),"fabrica")</f>
        <v>fabrica</v>
      </c>
      <c r="I401" s="33" t="str">
        <f ca="1">IFERROR(__xludf.DUMMYFUNCTION("""COMPUTED_VALUE"""),"")</f>
        <v/>
      </c>
      <c r="K401" t="e">
        <f t="shared" ca="1" si="0"/>
        <v>#VALUE!</v>
      </c>
    </row>
    <row r="402" spans="1:11" ht="13" x14ac:dyDescent="0.15">
      <c r="A402" s="23">
        <v>6</v>
      </c>
      <c r="B402">
        <f ca="1">IFERROR(__xludf.DUMMYFUNCTION("""COMPUTED_VALUE"""),1407)</f>
        <v>1407</v>
      </c>
      <c r="C402" s="33">
        <f ca="1">IFERROR(__xludf.DUMMYFUNCTION("""COMPUTED_VALUE"""),10)</f>
        <v>10</v>
      </c>
      <c r="D402">
        <f ca="1">IFERROR(__xludf.DUMMYFUNCTION("""COMPUTED_VALUE"""),14)</f>
        <v>14</v>
      </c>
      <c r="E402">
        <f ca="1">IFERROR(__xludf.DUMMYFUNCTION("""COMPUTED_VALUE"""),30)</f>
        <v>30</v>
      </c>
      <c r="F402" t="str">
        <f ca="1">IFERROR(__xludf.DUMMYFUNCTION("filter(Formulas!$C:$C,Formulas!$A:$A=B402)"),"""formula"":[{""sku"":""1007"",""req"":1}]")</f>
        <v>"formula":[{"sku":"1007","req":1}]</v>
      </c>
      <c r="G402">
        <f ca="1">IFERROR(__xludf.DUMMYFUNCTION("""COMPUTED_VALUE"""),2)</f>
        <v>2</v>
      </c>
      <c r="H402" s="30" t="str">
        <f ca="1">IFERROR(__xludf.DUMMYFUNCTION("IF(D402,filter(Productos!AC:AC,Productos!A:A=B402),)"),"fabrica")</f>
        <v>fabrica</v>
      </c>
      <c r="I402" s="33" t="str">
        <f ca="1">IFERROR(__xludf.DUMMYFUNCTION("""COMPUTED_VALUE"""),"")</f>
        <v/>
      </c>
      <c r="K402" t="e">
        <f t="shared" ca="1" si="0"/>
        <v>#VALUE!</v>
      </c>
    </row>
    <row r="403" spans="1:11" ht="13" x14ac:dyDescent="0.15">
      <c r="A403" s="38">
        <v>6</v>
      </c>
      <c r="B403">
        <f ca="1">IFERROR(__xludf.DUMMYFUNCTION("""COMPUTED_VALUE"""),10001)</f>
        <v>10001</v>
      </c>
      <c r="C403" s="33">
        <f ca="1">IFERROR(__xludf.DUMMYFUNCTION("""COMPUTED_VALUE"""),10)</f>
        <v>10</v>
      </c>
      <c r="D403">
        <f ca="1">IFERROR(__xludf.DUMMYFUNCTION("""COMPUTED_VALUE"""),1)</f>
        <v>1</v>
      </c>
      <c r="E403">
        <f ca="1">IFERROR(__xludf.DUMMYFUNCTION("""COMPUTED_VALUE"""),10)</f>
        <v>10</v>
      </c>
      <c r="F403" t="str">
        <f ca="1">IFERROR(__xludf.DUMMYFUNCTION("filter(Formulas!$C:$C,Formulas!$A:$A=B403)"),"""formula"":[{""sku"":""1201"",""req"":1},{""sku"":""1105"",""req"":1},{""sku"":""1210"",""req"":1},{""sku"":""1211"",""req"":1},{""sku"":""1116"",""req"":1}]")</f>
        <v>"formula":[{"sku":"1201","req":1},{"sku":"1105","req":1},{"sku":"1210","req":1},{"sku":"1211","req":1},{"sku":"1116","req":1}]</v>
      </c>
      <c r="G403">
        <f ca="1">IFERROR(__xludf.DUMMYFUNCTION("""COMPUTED_VALUE"""),1)</f>
        <v>1</v>
      </c>
      <c r="H403" s="30" t="str">
        <f ca="1">IFERROR(__xludf.DUMMYFUNCTION("IF(D403,filter(Productos!AC:AC,Productos!A:A=B403),)"),"cocina")</f>
        <v>cocina</v>
      </c>
      <c r="I403" s="33">
        <f ca="1">IFERROR(__xludf.DUMMYFUNCTION("""COMPUTED_VALUE"""),4500)</f>
        <v>4500</v>
      </c>
      <c r="K403" t="str">
        <f t="shared" ca="1" si="0"/>
        <v>{"sku":"10001", "costo":10, "grupo":"6", "lote":1, "tiempo":10, "formula":[{"sku":"1201","req":1},{"sku":"1105","req":1},{"sku":"1210","req":1},{"sku":"1211","req":1},{"sku":"1116","req":1}], "vencimiento":1, "precio":4500, "tipo":"cocina"},</v>
      </c>
    </row>
    <row r="404" spans="1:11" ht="13" x14ac:dyDescent="0.15">
      <c r="A404" s="23">
        <v>6</v>
      </c>
      <c r="B404">
        <f ca="1">IFERROR(__xludf.DUMMYFUNCTION("""COMPUTED_VALUE"""),10002)</f>
        <v>10002</v>
      </c>
      <c r="C404" s="33">
        <f ca="1">IFERROR(__xludf.DUMMYFUNCTION("""COMPUTED_VALUE"""),10)</f>
        <v>10</v>
      </c>
      <c r="D404">
        <f ca="1">IFERROR(__xludf.DUMMYFUNCTION("""COMPUTED_VALUE"""),1)</f>
        <v>1</v>
      </c>
      <c r="E404">
        <f ca="1">IFERROR(__xludf.DUMMYFUNCTION("""COMPUTED_VALUE"""),20)</f>
        <v>20</v>
      </c>
      <c r="F404" t="str">
        <f ca="1">IFERROR(__xludf.DUMMYFUNCTION("filter(Formulas!$C:$C,Formulas!$A:$A=B404)"),"""formula"":[{""sku"":""1201"",""req"":1},{""sku"":""1105"",""req"":1},{""sku"":""1013"",""req"":5},{""sku"":""1210"",""req"":1},{""sku"":""1116"",""req"":1}]")</f>
        <v>"formula":[{"sku":"1201","req":1},{"sku":"1105","req":1},{"sku":"1013","req":5},{"sku":"1210","req":1},{"sku":"1116","req":1}]</v>
      </c>
      <c r="G404">
        <f ca="1">IFERROR(__xludf.DUMMYFUNCTION("""COMPUTED_VALUE"""),1)</f>
        <v>1</v>
      </c>
      <c r="H404" s="30" t="str">
        <f ca="1">IFERROR(__xludf.DUMMYFUNCTION("IF(D404,filter(Productos!AC:AC,Productos!A:A=B404),)"),"cocina")</f>
        <v>cocina</v>
      </c>
      <c r="I404" s="33">
        <f ca="1">IFERROR(__xludf.DUMMYFUNCTION("""COMPUTED_VALUE"""),4500)</f>
        <v>4500</v>
      </c>
      <c r="K404" t="str">
        <f t="shared" ca="1" si="0"/>
        <v>{"sku":"10002", "costo":10, "grupo":"6", "lote":1, "tiempo":20, "formula":[{"sku":"1201","req":1},{"sku":"1105","req":1},{"sku":"1013","req":5},{"sku":"1210","req":1},{"sku":"1116","req":1}], "vencimiento":1, "precio":4500, "tipo":"cocina"},</v>
      </c>
    </row>
    <row r="405" spans="1:11" ht="13" x14ac:dyDescent="0.15">
      <c r="A405" s="38">
        <v>6</v>
      </c>
      <c r="B405">
        <f ca="1">IFERROR(__xludf.DUMMYFUNCTION("""COMPUTED_VALUE"""),10003)</f>
        <v>10003</v>
      </c>
      <c r="C405" s="33">
        <f ca="1">IFERROR(__xludf.DUMMYFUNCTION("""COMPUTED_VALUE"""),10)</f>
        <v>10</v>
      </c>
      <c r="D405">
        <f ca="1">IFERROR(__xludf.DUMMYFUNCTION("""COMPUTED_VALUE"""),1)</f>
        <v>1</v>
      </c>
      <c r="E405">
        <f ca="1">IFERROR(__xludf.DUMMYFUNCTION("""COMPUTED_VALUE"""),30)</f>
        <v>30</v>
      </c>
      <c r="F405" t="str">
        <f ca="1">IFERROR(__xludf.DUMMYFUNCTION("filter(Formulas!$C:$C,Formulas!$A:$A=B405)"),"""formula"":[{""sku"":""1201"",""req"":1},{""sku"":""1105"",""req"":1},{""sku"":""1013"",""req"":5},{""sku"":""1210"",""req"":1},{""sku"":""1211"",""req"":1},{""sku"":""1116"",""req"":1}]")</f>
        <v>"formula":[{"sku":"1201","req":1},{"sku":"1105","req":1},{"sku":"1013","req":5},{"sku":"1210","req":1},{"sku":"1211","req":1},{"sku":"1116","req":1}]</v>
      </c>
      <c r="G405">
        <f ca="1">IFERROR(__xludf.DUMMYFUNCTION("""COMPUTED_VALUE"""),1)</f>
        <v>1</v>
      </c>
      <c r="H405" s="30" t="str">
        <f ca="1">IFERROR(__xludf.DUMMYFUNCTION("IF(D405,filter(Productos!AC:AC,Productos!A:A=B405),)"),"cocina")</f>
        <v>cocina</v>
      </c>
      <c r="I405" s="33">
        <f ca="1">IFERROR(__xludf.DUMMYFUNCTION("""COMPUTED_VALUE"""),4700)</f>
        <v>4700</v>
      </c>
      <c r="K405" t="str">
        <f t="shared" ca="1" si="0"/>
        <v>{"sku":"10003", "costo":10, "grupo":"6", "lote":1, "tiempo":30, "formula":[{"sku":"1201","req":1},{"sku":"1105","req":1},{"sku":"1013","req":5},{"sku":"1210","req":1},{"sku":"1211","req":1},{"sku":"1116","req":1}], "vencimiento":1, "precio":4700, "tipo":"cocina"},</v>
      </c>
    </row>
    <row r="406" spans="1:11" ht="13" x14ac:dyDescent="0.15">
      <c r="A406" s="23">
        <v>6</v>
      </c>
      <c r="B406">
        <f ca="1">IFERROR(__xludf.DUMMYFUNCTION("""COMPUTED_VALUE"""),10004)</f>
        <v>10004</v>
      </c>
      <c r="C406" s="33">
        <f ca="1">IFERROR(__xludf.DUMMYFUNCTION("""COMPUTED_VALUE"""),10)</f>
        <v>10</v>
      </c>
      <c r="D406">
        <f ca="1">IFERROR(__xludf.DUMMYFUNCTION("""COMPUTED_VALUE"""),1)</f>
        <v>1</v>
      </c>
      <c r="E406">
        <f ca="1">IFERROR(__xludf.DUMMYFUNCTION("""COMPUTED_VALUE"""),10)</f>
        <v>10</v>
      </c>
      <c r="F406" t="str">
        <f ca="1">IFERROR(__xludf.DUMMYFUNCTION("filter(Formulas!$C:$C,Formulas!$A:$A=B406)"),"""formula"":[{""sku"":""1201"",""req"":1},{""sku"":""1106"",""req"":4},{""sku"":""1210"",""req"":1},{""sku"":""1211"",""req"":1},{""sku"":""1116"",""req"":1}]")</f>
        <v>"formula":[{"sku":"1201","req":1},{"sku":"1106","req":4},{"sku":"1210","req":1},{"sku":"1211","req":1},{"sku":"1116","req":1}]</v>
      </c>
      <c r="G406">
        <f ca="1">IFERROR(__xludf.DUMMYFUNCTION("""COMPUTED_VALUE"""),1)</f>
        <v>1</v>
      </c>
      <c r="H406" s="30" t="str">
        <f ca="1">IFERROR(__xludf.DUMMYFUNCTION("IF(D406,filter(Productos!AC:AC,Productos!A:A=B406),)"),"cocina")</f>
        <v>cocina</v>
      </c>
      <c r="I406" s="33">
        <f ca="1">IFERROR(__xludf.DUMMYFUNCTION("""COMPUTED_VALUE"""),4700)</f>
        <v>4700</v>
      </c>
      <c r="K406" t="str">
        <f t="shared" ca="1" si="0"/>
        <v>{"sku":"10004", "costo":10, "grupo":"6", "lote":1, "tiempo":10, "formula":[{"sku":"1201","req":1},{"sku":"1106","req":4},{"sku":"1210","req":1},{"sku":"1211","req":1},{"sku":"1116","req":1}], "vencimiento":1, "precio":4700, "tipo":"cocina"},</v>
      </c>
    </row>
    <row r="407" spans="1:11" ht="13" x14ac:dyDescent="0.15">
      <c r="A407" s="38">
        <v>6</v>
      </c>
      <c r="B407">
        <f ca="1">IFERROR(__xludf.DUMMYFUNCTION("""COMPUTED_VALUE"""),10005)</f>
        <v>10005</v>
      </c>
      <c r="C407" s="33">
        <f ca="1">IFERROR(__xludf.DUMMYFUNCTION("""COMPUTED_VALUE"""),10)</f>
        <v>10</v>
      </c>
      <c r="D407">
        <f ca="1">IFERROR(__xludf.DUMMYFUNCTION("""COMPUTED_VALUE"""),1)</f>
        <v>1</v>
      </c>
      <c r="E407">
        <f ca="1">IFERROR(__xludf.DUMMYFUNCTION("""COMPUTED_VALUE"""),20)</f>
        <v>20</v>
      </c>
      <c r="F407" t="str">
        <f ca="1">IFERROR(__xludf.DUMMYFUNCTION("filter(Formulas!$C:$C,Formulas!$A:$A=B407)"),"""formula"":[{""sku"":""1201"",""req"":1},{""sku"":""1106"",""req"":4},{""sku"":""1013"",""req"":5},{""sku"":""1210"",""req"":1},{""sku"":""1116"",""req"":1}]")</f>
        <v>"formula":[{"sku":"1201","req":1},{"sku":"1106","req":4},{"sku":"1013","req":5},{"sku":"1210","req":1},{"sku":"1116","req":1}]</v>
      </c>
      <c r="G407">
        <f ca="1">IFERROR(__xludf.DUMMYFUNCTION("""COMPUTED_VALUE"""),1)</f>
        <v>1</v>
      </c>
      <c r="H407" s="30" t="str">
        <f ca="1">IFERROR(__xludf.DUMMYFUNCTION("IF(D407,filter(Productos!AC:AC,Productos!A:A=B407),)"),"cocina")</f>
        <v>cocina</v>
      </c>
      <c r="I407" s="33">
        <f ca="1">IFERROR(__xludf.DUMMYFUNCTION("""COMPUTED_VALUE"""),4700)</f>
        <v>4700</v>
      </c>
      <c r="K407" t="str">
        <f t="shared" ca="1" si="0"/>
        <v>{"sku":"10005", "costo":10, "grupo":"6", "lote":1, "tiempo":20, "formula":[{"sku":"1201","req":1},{"sku":"1106","req":4},{"sku":"1013","req":5},{"sku":"1210","req":1},{"sku":"1116","req":1}], "vencimiento":1, "precio":4700, "tipo":"cocina"},</v>
      </c>
    </row>
    <row r="408" spans="1:11" ht="13" x14ac:dyDescent="0.15">
      <c r="A408" s="23">
        <v>6</v>
      </c>
      <c r="B408">
        <f ca="1">IFERROR(__xludf.DUMMYFUNCTION("""COMPUTED_VALUE"""),10006)</f>
        <v>10006</v>
      </c>
      <c r="C408" s="33">
        <f ca="1">IFERROR(__xludf.DUMMYFUNCTION("""COMPUTED_VALUE"""),10)</f>
        <v>10</v>
      </c>
      <c r="D408">
        <f ca="1">IFERROR(__xludf.DUMMYFUNCTION("""COMPUTED_VALUE"""),1)</f>
        <v>1</v>
      </c>
      <c r="E408">
        <f ca="1">IFERROR(__xludf.DUMMYFUNCTION("""COMPUTED_VALUE"""),10)</f>
        <v>10</v>
      </c>
      <c r="F408" t="str">
        <f ca="1">IFERROR(__xludf.DUMMYFUNCTION("filter(Formulas!$C:$C,Formulas!$A:$A=B408)"),"""formula"":[{""sku"":""1201"",""req"":1},{""sku"":""1210"",""req"":1},{""sku"":""1107"",""req"":1},{""sku"":""1211"",""req"":1},{""sku"":""1116"",""req"":1}]")</f>
        <v>"formula":[{"sku":"1201","req":1},{"sku":"1210","req":1},{"sku":"1107","req":1},{"sku":"1211","req":1},{"sku":"1116","req":1}]</v>
      </c>
      <c r="G408">
        <f ca="1">IFERROR(__xludf.DUMMYFUNCTION("""COMPUTED_VALUE"""),1)</f>
        <v>1</v>
      </c>
      <c r="H408" s="30" t="str">
        <f ca="1">IFERROR(__xludf.DUMMYFUNCTION("IF(D408,filter(Productos!AC:AC,Productos!A:A=B408),)"),"cocina")</f>
        <v>cocina</v>
      </c>
      <c r="I408" s="33">
        <f ca="1">IFERROR(__xludf.DUMMYFUNCTION("""COMPUTED_VALUE"""),4900)</f>
        <v>4900</v>
      </c>
      <c r="K408" t="str">
        <f t="shared" ca="1" si="0"/>
        <v>{"sku":"10006", "costo":10, "grupo":"6", "lote":1, "tiempo":10, "formula":[{"sku":"1201","req":1},{"sku":"1210","req":1},{"sku":"1107","req":1},{"sku":"1211","req":1},{"sku":"1116","req":1}], "vencimiento":1, "precio":4900, "tipo":"cocina"},</v>
      </c>
    </row>
    <row r="409" spans="1:11" ht="13" x14ac:dyDescent="0.15">
      <c r="A409" s="38">
        <v>6</v>
      </c>
      <c r="B409">
        <f ca="1">IFERROR(__xludf.DUMMYFUNCTION("""COMPUTED_VALUE"""),10007)</f>
        <v>10007</v>
      </c>
      <c r="C409" s="33">
        <f ca="1">IFERROR(__xludf.DUMMYFUNCTION("""COMPUTED_VALUE"""),10)</f>
        <v>10</v>
      </c>
      <c r="D409">
        <f ca="1">IFERROR(__xludf.DUMMYFUNCTION("""COMPUTED_VALUE"""),1)</f>
        <v>1</v>
      </c>
      <c r="E409">
        <f ca="1">IFERROR(__xludf.DUMMYFUNCTION("""COMPUTED_VALUE"""),20)</f>
        <v>20</v>
      </c>
      <c r="F409" t="str">
        <f ca="1">IFERROR(__xludf.DUMMYFUNCTION("filter(Formulas!$C:$C,Formulas!$A:$A=B409)"),"""formula"":[{""sku"":""1201"",""req"":1},{""sku"":""1013"",""req"":5},{""sku"":""1210"",""req"":1},{""sku"":""1107"",""req"":1},{""sku"":""1116"",""req"":1}]")</f>
        <v>"formula":[{"sku":"1201","req":1},{"sku":"1013","req":5},{"sku":"1210","req":1},{"sku":"1107","req":1},{"sku":"1116","req":1}]</v>
      </c>
      <c r="G409">
        <f ca="1">IFERROR(__xludf.DUMMYFUNCTION("""COMPUTED_VALUE"""),1)</f>
        <v>1</v>
      </c>
      <c r="H409" s="30" t="str">
        <f ca="1">IFERROR(__xludf.DUMMYFUNCTION("IF(D409,filter(Productos!AC:AC,Productos!A:A=B409),)"),"cocina")</f>
        <v>cocina</v>
      </c>
      <c r="I409" s="33">
        <f ca="1">IFERROR(__xludf.DUMMYFUNCTION("""COMPUTED_VALUE"""),4900)</f>
        <v>4900</v>
      </c>
      <c r="K409" t="str">
        <f t="shared" ca="1" si="0"/>
        <v>{"sku":"10007", "costo":10, "grupo":"6", "lote":1, "tiempo":20, "formula":[{"sku":"1201","req":1},{"sku":"1013","req":5},{"sku":"1210","req":1},{"sku":"1107","req":1},{"sku":"1116","req":1}], "vencimiento":1, "precio":4900, "tipo":"cocina"},</v>
      </c>
    </row>
    <row r="410" spans="1:11" ht="13" x14ac:dyDescent="0.15">
      <c r="A410" s="23">
        <v>6</v>
      </c>
      <c r="B410">
        <f ca="1">IFERROR(__xludf.DUMMYFUNCTION("""COMPUTED_VALUE"""),10008)</f>
        <v>10008</v>
      </c>
      <c r="C410" s="33">
        <f ca="1">IFERROR(__xludf.DUMMYFUNCTION("""COMPUTED_VALUE"""),10)</f>
        <v>10</v>
      </c>
      <c r="D410">
        <f ca="1">IFERROR(__xludf.DUMMYFUNCTION("""COMPUTED_VALUE"""),1)</f>
        <v>1</v>
      </c>
      <c r="E410">
        <f ca="1">IFERROR(__xludf.DUMMYFUNCTION("""COMPUTED_VALUE"""),20)</f>
        <v>20</v>
      </c>
      <c r="F410" t="str">
        <f ca="1">IFERROR(__xludf.DUMMYFUNCTION("filter(Formulas!$C:$C,Formulas!$A:$A=B410)"),"""formula"":[{""sku"":""1201"",""req"":1},{""sku"":""1109"",""req"":1},{""sku"":""1210"",""req"":1},{""sku"":""1211"",""req"":1},{""sku"":""1116"",""req"":1}]")</f>
        <v>"formula":[{"sku":"1201","req":1},{"sku":"1109","req":1},{"sku":"1210","req":1},{"sku":"1211","req":1},{"sku":"1116","req":1}]</v>
      </c>
      <c r="G410">
        <f ca="1">IFERROR(__xludf.DUMMYFUNCTION("""COMPUTED_VALUE"""),1)</f>
        <v>1</v>
      </c>
      <c r="H410" s="30" t="str">
        <f ca="1">IFERROR(__xludf.DUMMYFUNCTION("IF(D410,filter(Productos!AC:AC,Productos!A:A=B410),)"),"cocina")</f>
        <v>cocina</v>
      </c>
      <c r="I410" s="33">
        <f ca="1">IFERROR(__xludf.DUMMYFUNCTION("""COMPUTED_VALUE"""),4900)</f>
        <v>4900</v>
      </c>
      <c r="K410" t="str">
        <f t="shared" ca="1" si="0"/>
        <v>{"sku":"10008", "costo":10, "grupo":"6", "lote":1, "tiempo":20, "formula":[{"sku":"1201","req":1},{"sku":"1109","req":1},{"sku":"1210","req":1},{"sku":"1211","req":1},{"sku":"1116","req":1}], "vencimiento":1, "precio":4900, "tipo":"cocina"},</v>
      </c>
    </row>
    <row r="411" spans="1:11" ht="13" x14ac:dyDescent="0.15">
      <c r="A411" s="38">
        <v>6</v>
      </c>
      <c r="B411">
        <f ca="1">IFERROR(__xludf.DUMMYFUNCTION("""COMPUTED_VALUE"""),10009)</f>
        <v>10009</v>
      </c>
      <c r="C411" s="33">
        <f ca="1">IFERROR(__xludf.DUMMYFUNCTION("""COMPUTED_VALUE"""),10)</f>
        <v>10</v>
      </c>
      <c r="D411">
        <f ca="1">IFERROR(__xludf.DUMMYFUNCTION("""COMPUTED_VALUE"""),1)</f>
        <v>1</v>
      </c>
      <c r="E411">
        <f ca="1">IFERROR(__xludf.DUMMYFUNCTION("""COMPUTED_VALUE"""),30)</f>
        <v>30</v>
      </c>
      <c r="F411" t="str">
        <f ca="1">IFERROR(__xludf.DUMMYFUNCTION("filter(Formulas!$C:$C,Formulas!$A:$A=B411)"),"""formula"":[{""sku"":""1201"",""req"":1},{""sku"":""1109"",""req"":1},{""sku"":""1013"",""req"":5},{""sku"":""1210"",""req"":1},{""sku"":""1116"",""req"":1}]")</f>
        <v>"formula":[{"sku":"1201","req":1},{"sku":"1109","req":1},{"sku":"1013","req":5},{"sku":"1210","req":1},{"sku":"1116","req":1}]</v>
      </c>
      <c r="G411">
        <f ca="1">IFERROR(__xludf.DUMMYFUNCTION("""COMPUTED_VALUE"""),1)</f>
        <v>1</v>
      </c>
      <c r="H411" s="30" t="str">
        <f ca="1">IFERROR(__xludf.DUMMYFUNCTION("IF(D411,filter(Productos!AC:AC,Productos!A:A=B411),)"),"cocina")</f>
        <v>cocina</v>
      </c>
      <c r="I411" s="33">
        <f ca="1">IFERROR(__xludf.DUMMYFUNCTION("""COMPUTED_VALUE"""),4900)</f>
        <v>4900</v>
      </c>
      <c r="K411" t="str">
        <f t="shared" ca="1" si="0"/>
        <v>{"sku":"10009", "costo":10, "grupo":"6", "lote":1, "tiempo":30, "formula":[{"sku":"1201","req":1},{"sku":"1109","req":1},{"sku":"1013","req":5},{"sku":"1210","req":1},{"sku":"1116","req":1}], "vencimiento":1, "precio":4900, "tipo":"cocina"},</v>
      </c>
    </row>
    <row r="412" spans="1:11" ht="13" x14ac:dyDescent="0.15">
      <c r="A412" s="23">
        <v>6</v>
      </c>
      <c r="B412">
        <f ca="1">IFERROR(__xludf.DUMMYFUNCTION("""COMPUTED_VALUE"""),10010)</f>
        <v>10010</v>
      </c>
      <c r="C412" s="33">
        <f ca="1">IFERROR(__xludf.DUMMYFUNCTION("""COMPUTED_VALUE"""),10)</f>
        <v>10</v>
      </c>
      <c r="D412">
        <f ca="1">IFERROR(__xludf.DUMMYFUNCTION("""COMPUTED_VALUE"""),1)</f>
        <v>1</v>
      </c>
      <c r="E412">
        <f ca="1">IFERROR(__xludf.DUMMYFUNCTION("""COMPUTED_VALUE"""),10)</f>
        <v>10</v>
      </c>
      <c r="F412" t="str">
        <f ca="1">IFERROR(__xludf.DUMMYFUNCTION("filter(Formulas!$C:$C,Formulas!$A:$A=B412)"),"""formula"":[{""sku"":""1201"",""req"":1},{""sku"":""1106"",""req"":4},{""sku"":""1210"",""req"":1},{""sku"":""1110"",""req"":1},{""sku"":""1116"",""req"":1}]")</f>
        <v>"formula":[{"sku":"1201","req":1},{"sku":"1106","req":4},{"sku":"1210","req":1},{"sku":"1110","req":1},{"sku":"1116","req":1}]</v>
      </c>
      <c r="G412">
        <f ca="1">IFERROR(__xludf.DUMMYFUNCTION("""COMPUTED_VALUE"""),1)</f>
        <v>1</v>
      </c>
      <c r="H412" s="30" t="str">
        <f ca="1">IFERROR(__xludf.DUMMYFUNCTION("IF(D412,filter(Productos!AC:AC,Productos!A:A=B412),)"),"cocina")</f>
        <v>cocina</v>
      </c>
      <c r="I412" s="33">
        <f ca="1">IFERROR(__xludf.DUMMYFUNCTION("""COMPUTED_VALUE"""),4900)</f>
        <v>4900</v>
      </c>
      <c r="K412" t="str">
        <f t="shared" ca="1" si="0"/>
        <v>{"sku":"10010", "costo":10, "grupo":"6", "lote":1, "tiempo":10, "formula":[{"sku":"1201","req":1},{"sku":"1106","req":4},{"sku":"1210","req":1},{"sku":"1110","req":1},{"sku":"1116","req":1}], "vencimiento":1, "precio":4900, "tipo":"cocina"},</v>
      </c>
    </row>
    <row r="413" spans="1:11" ht="13" x14ac:dyDescent="0.15">
      <c r="A413" s="38">
        <v>6</v>
      </c>
      <c r="B413">
        <f ca="1">IFERROR(__xludf.DUMMYFUNCTION("""COMPUTED_VALUE"""),10011)</f>
        <v>10011</v>
      </c>
      <c r="C413" s="33">
        <f ca="1">IFERROR(__xludf.DUMMYFUNCTION("""COMPUTED_VALUE"""),10)</f>
        <v>10</v>
      </c>
      <c r="D413">
        <f ca="1">IFERROR(__xludf.DUMMYFUNCTION("""COMPUTED_VALUE"""),1)</f>
        <v>1</v>
      </c>
      <c r="E413">
        <f ca="1">IFERROR(__xludf.DUMMYFUNCTION("""COMPUTED_VALUE"""),20)</f>
        <v>20</v>
      </c>
      <c r="F413" t="str">
        <f ca="1">IFERROR(__xludf.DUMMYFUNCTION("filter(Formulas!$C:$C,Formulas!$A:$A=B413)"),"""formula"":[{""sku"":""1201"",""req"":1},{""sku"":""1106"",""req"":4},{""sku"":""1114"",""req"":1},{""sku"":""1110"",""req"":1},{""sku"":""1112"",""req"":1},{""sku"":""1116"",""req"":1}]")</f>
        <v>"formula":[{"sku":"1201","req":1},{"sku":"1106","req":4},{"sku":"1114","req":1},{"sku":"1110","req":1},{"sku":"1112","req":1},{"sku":"1116","req":1}]</v>
      </c>
      <c r="G413">
        <f ca="1">IFERROR(__xludf.DUMMYFUNCTION("""COMPUTED_VALUE"""),1)</f>
        <v>1</v>
      </c>
      <c r="H413" s="30" t="str">
        <f ca="1">IFERROR(__xludf.DUMMYFUNCTION("IF(D413,filter(Productos!AC:AC,Productos!A:A=B413),)"),"cocina")</f>
        <v>cocina</v>
      </c>
      <c r="I413" s="33">
        <f ca="1">IFERROR(__xludf.DUMMYFUNCTION("""COMPUTED_VALUE"""),5700)</f>
        <v>5700</v>
      </c>
      <c r="K413" t="str">
        <f t="shared" ca="1" si="0"/>
        <v>{"sku":"10011", "costo":10, "grupo":"6", "lote":1, "tiempo":20, "formula":[{"sku":"1201","req":1},{"sku":"1106","req":4},{"sku":"1114","req":1},{"sku":"1110","req":1},{"sku":"1112","req":1},{"sku":"1116","req":1}], "vencimiento":1, "precio":5700, "tipo":"cocina"},</v>
      </c>
    </row>
    <row r="414" spans="1:11" ht="13" x14ac:dyDescent="0.15">
      <c r="A414" s="23">
        <v>6</v>
      </c>
      <c r="B414">
        <f ca="1">IFERROR(__xludf.DUMMYFUNCTION("""COMPUTED_VALUE"""),10012)</f>
        <v>10012</v>
      </c>
      <c r="C414" s="33">
        <f ca="1">IFERROR(__xludf.DUMMYFUNCTION("""COMPUTED_VALUE"""),10)</f>
        <v>10</v>
      </c>
      <c r="D414">
        <f ca="1">IFERROR(__xludf.DUMMYFUNCTION("""COMPUTED_VALUE"""),1)</f>
        <v>1</v>
      </c>
      <c r="E414">
        <f ca="1">IFERROR(__xludf.DUMMYFUNCTION("""COMPUTED_VALUE"""),20)</f>
        <v>20</v>
      </c>
      <c r="F414" t="str">
        <f ca="1">IFERROR(__xludf.DUMMYFUNCTION("filter(Formulas!$C:$C,Formulas!$A:$A=B414)"),"""formula"":[{""sku"":""1201"",""req"":1},{""sku"":""1106"",""req"":4},{""sku"":""1110"",""req"":1},{""sku"":""1112"",""req"":1},{""sku"":""1108"",""req"":1},{""sku"":""1116"",""req"":1}]")</f>
        <v>"formula":[{"sku":"1201","req":1},{"sku":"1106","req":4},{"sku":"1110","req":1},{"sku":"1112","req":1},{"sku":"1108","req":1},{"sku":"1116","req":1}]</v>
      </c>
      <c r="G414">
        <f ca="1">IFERROR(__xludf.DUMMYFUNCTION("""COMPUTED_VALUE"""),1)</f>
        <v>1</v>
      </c>
      <c r="H414" s="30" t="str">
        <f ca="1">IFERROR(__xludf.DUMMYFUNCTION("IF(D414,filter(Productos!AC:AC,Productos!A:A=B414),)"),"cocina")</f>
        <v>cocina</v>
      </c>
      <c r="I414" s="33">
        <f ca="1">IFERROR(__xludf.DUMMYFUNCTION("""COMPUTED_VALUE"""),5700)</f>
        <v>5700</v>
      </c>
      <c r="K414" t="str">
        <f t="shared" ca="1" si="0"/>
        <v>{"sku":"10012", "costo":10, "grupo":"6", "lote":1, "tiempo":20, "formula":[{"sku":"1201","req":1},{"sku":"1106","req":4},{"sku":"1110","req":1},{"sku":"1112","req":1},{"sku":"1108","req":1},{"sku":"1116","req":1}], "vencimiento":1, "precio":5700, "tipo":"cocina"},</v>
      </c>
    </row>
    <row r="415" spans="1:11" ht="13" x14ac:dyDescent="0.15">
      <c r="A415" s="38">
        <v>6</v>
      </c>
      <c r="B415">
        <f ca="1">IFERROR(__xludf.DUMMYFUNCTION("""COMPUTED_VALUE"""),10013)</f>
        <v>10013</v>
      </c>
      <c r="C415" s="33">
        <f ca="1">IFERROR(__xludf.DUMMYFUNCTION("""COMPUTED_VALUE"""),10)</f>
        <v>10</v>
      </c>
      <c r="D415">
        <f ca="1">IFERROR(__xludf.DUMMYFUNCTION("""COMPUTED_VALUE"""),1)</f>
        <v>1</v>
      </c>
      <c r="E415">
        <f ca="1">IFERROR(__xludf.DUMMYFUNCTION("""COMPUTED_VALUE"""),10)</f>
        <v>10</v>
      </c>
      <c r="F415" t="str">
        <f ca="1">IFERROR(__xludf.DUMMYFUNCTION("filter(Formulas!$C:$C,Formulas!$A:$A=B415)"),"""formula"":[{""sku"":""1201"",""req"":1},{""sku"":""1106"",""req"":4},{""sku"":""1110"",""req"":1},{""sku"":""1112"",""req"":1},{""sku"":""1116"",""req"":1}]")</f>
        <v>"formula":[{"sku":"1201","req":1},{"sku":"1106","req":4},{"sku":"1110","req":1},{"sku":"1112","req":1},{"sku":"1116","req":1}]</v>
      </c>
      <c r="G415">
        <f ca="1">IFERROR(__xludf.DUMMYFUNCTION("""COMPUTED_VALUE"""),1)</f>
        <v>1</v>
      </c>
      <c r="H415" s="30" t="str">
        <f ca="1">IFERROR(__xludf.DUMMYFUNCTION("IF(D415,filter(Productos!AC:AC,Productos!A:A=B415),)"),"cocina")</f>
        <v>cocina</v>
      </c>
      <c r="I415" s="33">
        <f ca="1">IFERROR(__xludf.DUMMYFUNCTION("""COMPUTED_VALUE"""),5700)</f>
        <v>5700</v>
      </c>
      <c r="K415" t="str">
        <f t="shared" ca="1" si="0"/>
        <v>{"sku":"10013", "costo":10, "grupo":"6", "lote":1, "tiempo":10, "formula":[{"sku":"1201","req":1},{"sku":"1106","req":4},{"sku":"1110","req":1},{"sku":"1112","req":1},{"sku":"1116","req":1}], "vencimiento":1, "precio":5700, "tipo":"cocina"},</v>
      </c>
    </row>
    <row r="416" spans="1:11" ht="13" x14ac:dyDescent="0.15">
      <c r="A416" s="23">
        <v>6</v>
      </c>
      <c r="B416">
        <f ca="1">IFERROR(__xludf.DUMMYFUNCTION("""COMPUTED_VALUE"""),10014)</f>
        <v>10014</v>
      </c>
      <c r="C416" s="33">
        <f ca="1">IFERROR(__xludf.DUMMYFUNCTION("""COMPUTED_VALUE"""),10)</f>
        <v>10</v>
      </c>
      <c r="D416">
        <f ca="1">IFERROR(__xludf.DUMMYFUNCTION("""COMPUTED_VALUE"""),1)</f>
        <v>1</v>
      </c>
      <c r="E416">
        <f ca="1">IFERROR(__xludf.DUMMYFUNCTION("""COMPUTED_VALUE"""),10)</f>
        <v>10</v>
      </c>
      <c r="F416" t="str">
        <f ca="1">IFERROR(__xludf.DUMMYFUNCTION("filter(Formulas!$C:$C,Formulas!$A:$A=B416)"),"""formula"":[{""sku"":""1201"",""req"":1},{""sku"":""1105"",""req"":1},{""sku"":""1110"",""req"":1},{""sku"":""1112"",""req"":1},{""sku"":""1116"",""req"":1}]")</f>
        <v>"formula":[{"sku":"1201","req":1},{"sku":"1105","req":1},{"sku":"1110","req":1},{"sku":"1112","req":1},{"sku":"1116","req":1}]</v>
      </c>
      <c r="G416">
        <f ca="1">IFERROR(__xludf.DUMMYFUNCTION("""COMPUTED_VALUE"""),1)</f>
        <v>1</v>
      </c>
      <c r="H416" s="30" t="str">
        <f ca="1">IFERROR(__xludf.DUMMYFUNCTION("IF(D416,filter(Productos!AC:AC,Productos!A:A=B416),)"),"cocina")</f>
        <v>cocina</v>
      </c>
      <c r="I416" s="33">
        <f ca="1">IFERROR(__xludf.DUMMYFUNCTION("""COMPUTED_VALUE"""),4900)</f>
        <v>4900</v>
      </c>
      <c r="K416" t="str">
        <f t="shared" ca="1" si="0"/>
        <v>{"sku":"10014", "costo":10, "grupo":"6", "lote":1, "tiempo":10, "formula":[{"sku":"1201","req":1},{"sku":"1105","req":1},{"sku":"1110","req":1},{"sku":"1112","req":1},{"sku":"1116","req":1}], "vencimiento":1, "precio":4900, "tipo":"cocina"},</v>
      </c>
    </row>
    <row r="417" spans="1:11" ht="13" x14ac:dyDescent="0.15">
      <c r="A417" s="38">
        <v>6</v>
      </c>
      <c r="B417">
        <f ca="1">IFERROR(__xludf.DUMMYFUNCTION("""COMPUTED_VALUE"""),10015)</f>
        <v>10015</v>
      </c>
      <c r="C417" s="33">
        <f ca="1">IFERROR(__xludf.DUMMYFUNCTION("""COMPUTED_VALUE"""),10)</f>
        <v>10</v>
      </c>
      <c r="D417">
        <f ca="1">IFERROR(__xludf.DUMMYFUNCTION("""COMPUTED_VALUE"""),1)</f>
        <v>1</v>
      </c>
      <c r="E417">
        <f ca="1">IFERROR(__xludf.DUMMYFUNCTION("""COMPUTED_VALUE"""),20)</f>
        <v>20</v>
      </c>
      <c r="F417" t="str">
        <f ca="1">IFERROR(__xludf.DUMMYFUNCTION("filter(Formulas!$C:$C,Formulas!$A:$A=B417)"),"""formula"":[{""sku"":""1201"",""req"":1},{""sku"":""1109"",""req"":1},{""sku"":""1115"",""req"":1},{""sku"":""1110"",""req"":1},{""sku"":""1112"",""req"":1},{""sku"":""1116"",""req"":1}]")</f>
        <v>"formula":[{"sku":"1201","req":1},{"sku":"1109","req":1},{"sku":"1115","req":1},{"sku":"1110","req":1},{"sku":"1112","req":1},{"sku":"1116","req":1}]</v>
      </c>
      <c r="G417">
        <f ca="1">IFERROR(__xludf.DUMMYFUNCTION("""COMPUTED_VALUE"""),1)</f>
        <v>1</v>
      </c>
      <c r="H417" s="30" t="str">
        <f ca="1">IFERROR(__xludf.DUMMYFUNCTION("IF(D417,filter(Productos!AC:AC,Productos!A:A=B417),)"),"cocina")</f>
        <v>cocina</v>
      </c>
      <c r="I417" s="33">
        <f ca="1">IFERROR(__xludf.DUMMYFUNCTION("""COMPUTED_VALUE"""),5700)</f>
        <v>5700</v>
      </c>
      <c r="K417" t="str">
        <f t="shared" ca="1" si="0"/>
        <v>{"sku":"10015", "costo":10, "grupo":"6", "lote":1, "tiempo":20, "formula":[{"sku":"1201","req":1},{"sku":"1109","req":1},{"sku":"1115","req":1},{"sku":"1110","req":1},{"sku":"1112","req":1},{"sku":"1116","req":1}], "vencimiento":1, "precio":5700, "tipo":"cocina"},</v>
      </c>
    </row>
    <row r="418" spans="1:11" ht="13" x14ac:dyDescent="0.15">
      <c r="A418" s="23">
        <v>6</v>
      </c>
      <c r="B418">
        <f ca="1">IFERROR(__xludf.DUMMYFUNCTION("""COMPUTED_VALUE"""),10016)</f>
        <v>10016</v>
      </c>
      <c r="C418" s="33">
        <f ca="1">IFERROR(__xludf.DUMMYFUNCTION("""COMPUTED_VALUE"""),10)</f>
        <v>10</v>
      </c>
      <c r="D418">
        <f ca="1">IFERROR(__xludf.DUMMYFUNCTION("""COMPUTED_VALUE"""),1)</f>
        <v>1</v>
      </c>
      <c r="E418">
        <f ca="1">IFERROR(__xludf.DUMMYFUNCTION("""COMPUTED_VALUE"""),20)</f>
        <v>20</v>
      </c>
      <c r="F418" t="str">
        <f ca="1">IFERROR(__xludf.DUMMYFUNCTION("filter(Formulas!$C:$C,Formulas!$A:$A=B418)"),"""formula"":[{""sku"":""1201"",""req"":1},{""sku"":""1106"",""req"":4},{""sku"":""1110"",""req"":1},{""sku"":""1112"",""req"":1},{""sku"":""1107"",""req"":1},{""sku"":""1116"",""req"":1}]")</f>
        <v>"formula":[{"sku":"1201","req":1},{"sku":"1106","req":4},{"sku":"1110","req":1},{"sku":"1112","req":1},{"sku":"1107","req":1},{"sku":"1116","req":1}]</v>
      </c>
      <c r="G418">
        <f ca="1">IFERROR(__xludf.DUMMYFUNCTION("""COMPUTED_VALUE"""),1)</f>
        <v>1</v>
      </c>
      <c r="H418" s="30" t="str">
        <f ca="1">IFERROR(__xludf.DUMMYFUNCTION("IF(D418,filter(Productos!AC:AC,Productos!A:A=B418),)"),"cocina")</f>
        <v>cocina</v>
      </c>
      <c r="I418" s="33">
        <f ca="1">IFERROR(__xludf.DUMMYFUNCTION("""COMPUTED_VALUE"""),5700)</f>
        <v>5700</v>
      </c>
      <c r="K418" t="str">
        <f t="shared" ca="1" si="0"/>
        <v>{"sku":"10016", "costo":10, "grupo":"6", "lote":1, "tiempo":20, "formula":[{"sku":"1201","req":1},{"sku":"1106","req":4},{"sku":"1110","req":1},{"sku":"1112","req":1},{"sku":"1107","req":1},{"sku":"1116","req":1}], "vencimiento":1, "precio":5700, "tipo":"cocina"},</v>
      </c>
    </row>
    <row r="419" spans="1:11" ht="13" x14ac:dyDescent="0.15">
      <c r="A419" s="38">
        <v>6</v>
      </c>
      <c r="B419">
        <f ca="1">IFERROR(__xludf.DUMMYFUNCTION("""COMPUTED_VALUE"""),10017)</f>
        <v>10017</v>
      </c>
      <c r="C419" s="33">
        <f ca="1">IFERROR(__xludf.DUMMYFUNCTION("""COMPUTED_VALUE"""),10)</f>
        <v>10</v>
      </c>
      <c r="D419">
        <f ca="1">IFERROR(__xludf.DUMMYFUNCTION("""COMPUTED_VALUE"""),1)</f>
        <v>1</v>
      </c>
      <c r="E419">
        <f ca="1">IFERROR(__xludf.DUMMYFUNCTION("""COMPUTED_VALUE"""),10)</f>
        <v>10</v>
      </c>
      <c r="F419" t="str">
        <f ca="1">IFERROR(__xludf.DUMMYFUNCTION("filter(Formulas!$C:$C,Formulas!$A:$A=B419)"),"""formula"":[{""sku"":""1201"",""req"":1},{""sku"":""1110"",""req"":1},{""sku"":""1112"",""req"":1},{""sku"":""1107"",""req"":1},{""sku"":""1116"",""req"":1}]")</f>
        <v>"formula":[{"sku":"1201","req":1},{"sku":"1110","req":1},{"sku":"1112","req":1},{"sku":"1107","req":1},{"sku":"1116","req":1}]</v>
      </c>
      <c r="G419">
        <f ca="1">IFERROR(__xludf.DUMMYFUNCTION("""COMPUTED_VALUE"""),1)</f>
        <v>1</v>
      </c>
      <c r="H419" s="30" t="str">
        <f ca="1">IFERROR(__xludf.DUMMYFUNCTION("IF(D419,filter(Productos!AC:AC,Productos!A:A=B419),)"),"cocina")</f>
        <v>cocina</v>
      </c>
      <c r="I419" s="33">
        <f ca="1">IFERROR(__xludf.DUMMYFUNCTION("""COMPUTED_VALUE"""),5700)</f>
        <v>5700</v>
      </c>
      <c r="K419" t="str">
        <f t="shared" ca="1" si="0"/>
        <v>{"sku":"10017", "costo":10, "grupo":"6", "lote":1, "tiempo":10, "formula":[{"sku":"1201","req":1},{"sku":"1110","req":1},{"sku":"1112","req":1},{"sku":"1107","req":1},{"sku":"1116","req":1}], "vencimiento":1, "precio":5700, "tipo":"cocina"},</v>
      </c>
    </row>
    <row r="420" spans="1:11" ht="13" x14ac:dyDescent="0.15">
      <c r="A420" s="23">
        <v>6</v>
      </c>
      <c r="B420">
        <f ca="1">IFERROR(__xludf.DUMMYFUNCTION("""COMPUTED_VALUE"""),10018)</f>
        <v>10018</v>
      </c>
      <c r="C420" s="33">
        <f ca="1">IFERROR(__xludf.DUMMYFUNCTION("""COMPUTED_VALUE"""),10)</f>
        <v>10</v>
      </c>
      <c r="D420">
        <f ca="1">IFERROR(__xludf.DUMMYFUNCTION("""COMPUTED_VALUE"""),1)</f>
        <v>1</v>
      </c>
      <c r="E420">
        <f ca="1">IFERROR(__xludf.DUMMYFUNCTION("""COMPUTED_VALUE"""),10)</f>
        <v>10</v>
      </c>
      <c r="F420" t="str">
        <f ca="1">IFERROR(__xludf.DUMMYFUNCTION("filter(Formulas!$C:$C,Formulas!$A:$A=B420)"),"""formula"":[{""sku"":""1201"",""req"":1},{""sku"":""1105"",""req"":1},{""sku"":""1112"",""req"":1},{""sku"":""1407"",""req"":1},{""sku"":""1116"",""req"":1}]")</f>
        <v>"formula":[{"sku":"1201","req":1},{"sku":"1105","req":1},{"sku":"1112","req":1},{"sku":"1407","req":1},{"sku":"1116","req":1}]</v>
      </c>
      <c r="G420">
        <f ca="1">IFERROR(__xludf.DUMMYFUNCTION("""COMPUTED_VALUE"""),1)</f>
        <v>1</v>
      </c>
      <c r="H420" s="30" t="str">
        <f ca="1">IFERROR(__xludf.DUMMYFUNCTION("IF(D420,filter(Productos!AC:AC,Productos!A:A=B420),)"),"cocina")</f>
        <v>cocina</v>
      </c>
      <c r="I420" s="33">
        <f ca="1">IFERROR(__xludf.DUMMYFUNCTION("""COMPUTED_VALUE"""),5700)</f>
        <v>5700</v>
      </c>
      <c r="K420" t="str">
        <f t="shared" ca="1" si="0"/>
        <v>{"sku":"10018", "costo":10, "grupo":"6", "lote":1, "tiempo":10, "formula":[{"sku":"1201","req":1},{"sku":"1105","req":1},{"sku":"1112","req":1},{"sku":"1407","req":1},{"sku":"1116","req":1}], "vencimiento":1, "precio":5700, "tipo":"cocina"},</v>
      </c>
    </row>
    <row r="421" spans="1:11" ht="13" x14ac:dyDescent="0.15">
      <c r="A421" s="38">
        <v>6</v>
      </c>
      <c r="B421">
        <f ca="1">IFERROR(__xludf.DUMMYFUNCTION("""COMPUTED_VALUE"""),10019)</f>
        <v>10019</v>
      </c>
      <c r="C421" s="33">
        <f ca="1">IFERROR(__xludf.DUMMYFUNCTION("""COMPUTED_VALUE"""),10)</f>
        <v>10</v>
      </c>
      <c r="D421">
        <f ca="1">IFERROR(__xludf.DUMMYFUNCTION("""COMPUTED_VALUE"""),1)</f>
        <v>1</v>
      </c>
      <c r="E421">
        <f ca="1">IFERROR(__xludf.DUMMYFUNCTION("""COMPUTED_VALUE"""),10)</f>
        <v>10</v>
      </c>
      <c r="F421" t="str">
        <f ca="1">IFERROR(__xludf.DUMMYFUNCTION("filter(Formulas!$C:$C,Formulas!$A:$A=B421)"),"""formula"":[{""sku"":""1201"",""req"":1},{""sku"":""1106"",""req"":4},{""sku"":""1210"",""req"":1},{""sku"":""1116"",""req"":1},{""sku"":""1407"",""req"":1}]")</f>
        <v>"formula":[{"sku":"1201","req":1},{"sku":"1106","req":4},{"sku":"1210","req":1},{"sku":"1116","req":1},{"sku":"1407","req":1}]</v>
      </c>
      <c r="G421">
        <f ca="1">IFERROR(__xludf.DUMMYFUNCTION("""COMPUTED_VALUE"""),1)</f>
        <v>1</v>
      </c>
      <c r="H421" s="30" t="str">
        <f ca="1">IFERROR(__xludf.DUMMYFUNCTION("IF(D421,filter(Productos!AC:AC,Productos!A:A=B421),)"),"cocina")</f>
        <v>cocina</v>
      </c>
      <c r="I421" s="33">
        <f ca="1">IFERROR(__xludf.DUMMYFUNCTION("""COMPUTED_VALUE"""),5700)</f>
        <v>5700</v>
      </c>
      <c r="K421" t="str">
        <f t="shared" ca="1" si="0"/>
        <v>{"sku":"10019", "costo":10, "grupo":"6", "lote":1, "tiempo":10, "formula":[{"sku":"1201","req":1},{"sku":"1106","req":4},{"sku":"1210","req":1},{"sku":"1116","req":1},{"sku":"1407","req":1}], "vencimiento":1, "precio":5700, "tipo":"cocina"},</v>
      </c>
    </row>
    <row r="422" spans="1:11" ht="13" x14ac:dyDescent="0.15">
      <c r="A422" s="23">
        <v>6</v>
      </c>
      <c r="B422">
        <f ca="1">IFERROR(__xludf.DUMMYFUNCTION("""COMPUTED_VALUE"""),10020)</f>
        <v>10020</v>
      </c>
      <c r="C422" s="33">
        <f ca="1">IFERROR(__xludf.DUMMYFUNCTION("""COMPUTED_VALUE"""),10)</f>
        <v>10</v>
      </c>
      <c r="D422">
        <f ca="1">IFERROR(__xludf.DUMMYFUNCTION("""COMPUTED_VALUE"""),1)</f>
        <v>1</v>
      </c>
      <c r="E422">
        <f ca="1">IFERROR(__xludf.DUMMYFUNCTION("""COMPUTED_VALUE"""),20)</f>
        <v>20</v>
      </c>
      <c r="F422" t="str">
        <f ca="1">IFERROR(__xludf.DUMMYFUNCTION("filter(Formulas!$C:$C,Formulas!$A:$A=B422)"),"""formula"":[{""sku"":""1201"",""req"":1},{""sku"":""1116"",""req"":1},{""sku"":""1106"",""req"":4},{""sku"":""1112"",""req"":1},{""sku"":""1114"",""req"":1},{""sku"":""1407"",""req"":1}]")</f>
        <v>"formula":[{"sku":"1201","req":1},{"sku":"1116","req":1},{"sku":"1106","req":4},{"sku":"1112","req":1},{"sku":"1114","req":1},{"sku":"1407","req":1}]</v>
      </c>
      <c r="G422">
        <f ca="1">IFERROR(__xludf.DUMMYFUNCTION("""COMPUTED_VALUE"""),1)</f>
        <v>1</v>
      </c>
      <c r="H422" s="30" t="str">
        <f ca="1">IFERROR(__xludf.DUMMYFUNCTION("IF(D422,filter(Productos!AC:AC,Productos!A:A=B422),)"),"cocina")</f>
        <v>cocina</v>
      </c>
      <c r="I422" s="33">
        <f ca="1">IFERROR(__xludf.DUMMYFUNCTION("""COMPUTED_VALUE"""),5900)</f>
        <v>5900</v>
      </c>
      <c r="K422" t="str">
        <f t="shared" ca="1" si="0"/>
        <v>{"sku":"10020", "costo":10, "grupo":"6", "lote":1, "tiempo":20, "formula":[{"sku":"1201","req":1},{"sku":"1116","req":1},{"sku":"1106","req":4},{"sku":"1112","req":1},{"sku":"1114","req":1},{"sku":"1407","req":1}], "vencimiento":1, "precio":5900, "tipo":"cocina"},</v>
      </c>
    </row>
    <row r="423" spans="1:11" ht="13" x14ac:dyDescent="0.15">
      <c r="A423" s="38">
        <v>6</v>
      </c>
      <c r="B423">
        <f ca="1">IFERROR(__xludf.DUMMYFUNCTION("""COMPUTED_VALUE"""),10021)</f>
        <v>10021</v>
      </c>
      <c r="C423" s="33">
        <f ca="1">IFERROR(__xludf.DUMMYFUNCTION("""COMPUTED_VALUE"""),10)</f>
        <v>10</v>
      </c>
      <c r="D423">
        <f ca="1">IFERROR(__xludf.DUMMYFUNCTION("""COMPUTED_VALUE"""),1)</f>
        <v>1</v>
      </c>
      <c r="E423">
        <f ca="1">IFERROR(__xludf.DUMMYFUNCTION("""COMPUTED_VALUE"""),10)</f>
        <v>10</v>
      </c>
      <c r="F423" t="str">
        <f ca="1">IFERROR(__xludf.DUMMYFUNCTION("filter(Formulas!$C:$C,Formulas!$A:$A=B423)"),"""formula"":[{""sku"":""1201"",""req"":1},{""sku"":""1116"",""req"":1},{""sku"":""1109"",""req"":1},{""sku"":""1114"",""req"":1},{""sku"":""1407"",""req"":1}]")</f>
        <v>"formula":[{"sku":"1201","req":1},{"sku":"1116","req":1},{"sku":"1109","req":1},{"sku":"1114","req":1},{"sku":"1407","req":1}]</v>
      </c>
      <c r="G423">
        <f ca="1">IFERROR(__xludf.DUMMYFUNCTION("""COMPUTED_VALUE"""),1)</f>
        <v>1</v>
      </c>
      <c r="H423" s="30" t="str">
        <f ca="1">IFERROR(__xludf.DUMMYFUNCTION("IF(D423,filter(Productos!AC:AC,Productos!A:A=B423),)"),"cocina")</f>
        <v>cocina</v>
      </c>
      <c r="I423" s="33">
        <f ca="1">IFERROR(__xludf.DUMMYFUNCTION("""COMPUTED_VALUE"""),5900)</f>
        <v>5900</v>
      </c>
      <c r="K423" t="str">
        <f t="shared" ca="1" si="0"/>
        <v>{"sku":"10021", "costo":10, "grupo":"6", "lote":1, "tiempo":10, "formula":[{"sku":"1201","req":1},{"sku":"1116","req":1},{"sku":"1109","req":1},{"sku":"1114","req":1},{"sku":"1407","req":1}], "vencimiento":1, "precio":5900, "tipo":"cocina"},</v>
      </c>
    </row>
    <row r="424" spans="1:11" ht="13" x14ac:dyDescent="0.15">
      <c r="A424" s="23">
        <v>6</v>
      </c>
      <c r="B424">
        <f ca="1">IFERROR(__xludf.DUMMYFUNCTION("""COMPUTED_VALUE"""),10022)</f>
        <v>10022</v>
      </c>
      <c r="C424" s="33">
        <f ca="1">IFERROR(__xludf.DUMMYFUNCTION("""COMPUTED_VALUE"""),10)</f>
        <v>10</v>
      </c>
      <c r="D424">
        <f ca="1">IFERROR(__xludf.DUMMYFUNCTION("""COMPUTED_VALUE"""),1)</f>
        <v>1</v>
      </c>
      <c r="E424">
        <f ca="1">IFERROR(__xludf.DUMMYFUNCTION("""COMPUTED_VALUE"""),20)</f>
        <v>20</v>
      </c>
      <c r="F424" t="str">
        <f ca="1">IFERROR(__xludf.DUMMYFUNCTION("filter(Formulas!$C:$C,Formulas!$A:$A=B424)"),"""formula"":[{""sku"":""1201"",""req"":1},{""sku"":""1116"",""req"":1},{""sku"":""1107"",""req"":1},{""sku"":""1112"",""req"":1},{""sku"":""1210"",""req"":1},{""sku"":""1215"",""req"":1}]")</f>
        <v>"formula":[{"sku":"1201","req":1},{"sku":"1116","req":1},{"sku":"1107","req":1},{"sku":"1112","req":1},{"sku":"1210","req":1},{"sku":"1215","req":1}]</v>
      </c>
      <c r="G424">
        <f ca="1">IFERROR(__xludf.DUMMYFUNCTION("""COMPUTED_VALUE"""),1)</f>
        <v>1</v>
      </c>
      <c r="H424" s="30" t="str">
        <f ca="1">IFERROR(__xludf.DUMMYFUNCTION("IF(D424,filter(Productos!AC:AC,Productos!A:A=B424),)"),"cocina")</f>
        <v>cocina</v>
      </c>
      <c r="I424" s="33">
        <f ca="1">IFERROR(__xludf.DUMMYFUNCTION("""COMPUTED_VALUE"""),5500)</f>
        <v>5500</v>
      </c>
      <c r="K424" t="str">
        <f t="shared" ca="1" si="0"/>
        <v>{"sku":"10022", "costo":10, "grupo":"6", "lote":1, "tiempo":20, "formula":[{"sku":"1201","req":1},{"sku":"1116","req":1},{"sku":"1107","req":1},{"sku":"1112","req":1},{"sku":"1210","req":1},{"sku":"1215","req":1}], "vencimiento":1, "precio":5500, "tipo":"cocina"},</v>
      </c>
    </row>
    <row r="425" spans="1:11" ht="13" x14ac:dyDescent="0.15">
      <c r="A425" s="38">
        <v>6</v>
      </c>
      <c r="B425">
        <f ca="1">IFERROR(__xludf.DUMMYFUNCTION("""COMPUTED_VALUE"""),10023)</f>
        <v>10023</v>
      </c>
      <c r="C425" s="33">
        <f ca="1">IFERROR(__xludf.DUMMYFUNCTION("""COMPUTED_VALUE"""),10)</f>
        <v>10</v>
      </c>
      <c r="D425">
        <f ca="1">IFERROR(__xludf.DUMMYFUNCTION("""COMPUTED_VALUE"""),1)</f>
        <v>1</v>
      </c>
      <c r="E425">
        <f ca="1">IFERROR(__xludf.DUMMYFUNCTION("""COMPUTED_VALUE"""),20)</f>
        <v>20</v>
      </c>
      <c r="F425" t="str">
        <f ca="1">IFERROR(__xludf.DUMMYFUNCTION("filter(Formulas!$C:$C,Formulas!$A:$A=B425)"),"""formula"":[{""sku"":""1201"",""req"":1},{""sku"":""1116"",""req"":1},{""sku"":""1109"",""req"":1},{""sku"":""1112"",""req"":1},{""sku"":""1210"",""req"":1},{""sku"":""1215"",""req"":1}]")</f>
        <v>"formula":[{"sku":"1201","req":1},{"sku":"1116","req":1},{"sku":"1109","req":1},{"sku":"1112","req":1},{"sku":"1210","req":1},{"sku":"1215","req":1}]</v>
      </c>
      <c r="G425">
        <f ca="1">IFERROR(__xludf.DUMMYFUNCTION("""COMPUTED_VALUE"""),1)</f>
        <v>1</v>
      </c>
      <c r="H425" s="30" t="str">
        <f ca="1">IFERROR(__xludf.DUMMYFUNCTION("IF(D425,filter(Productos!AC:AC,Productos!A:A=B425),)"),"cocina")</f>
        <v>cocina</v>
      </c>
      <c r="I425" s="33">
        <f ca="1">IFERROR(__xludf.DUMMYFUNCTION("""COMPUTED_VALUE"""),5500)</f>
        <v>5500</v>
      </c>
      <c r="K425" t="str">
        <f t="shared" ca="1" si="0"/>
        <v>{"sku":"10023", "costo":10, "grupo":"6", "lote":1, "tiempo":20, "formula":[{"sku":"1201","req":1},{"sku":"1116","req":1},{"sku":"1109","req":1},{"sku":"1112","req":1},{"sku":"1210","req":1},{"sku":"1215","req":1}], "vencimiento":1, "precio":5500, "tipo":"cocina"},</v>
      </c>
    </row>
    <row r="426" spans="1:11" ht="13" x14ac:dyDescent="0.15">
      <c r="A426" s="23">
        <v>6</v>
      </c>
      <c r="B426">
        <f ca="1">IFERROR(__xludf.DUMMYFUNCTION("""COMPUTED_VALUE"""),10024)</f>
        <v>10024</v>
      </c>
      <c r="C426" s="33">
        <f ca="1">IFERROR(__xludf.DUMMYFUNCTION("""COMPUTED_VALUE"""),10)</f>
        <v>10</v>
      </c>
      <c r="D426">
        <f ca="1">IFERROR(__xludf.DUMMYFUNCTION("""COMPUTED_VALUE"""),1)</f>
        <v>1</v>
      </c>
      <c r="E426">
        <f ca="1">IFERROR(__xludf.DUMMYFUNCTION("""COMPUTED_VALUE"""),20)</f>
        <v>20</v>
      </c>
      <c r="F426" t="str">
        <f ca="1">IFERROR(__xludf.DUMMYFUNCTION("filter(Formulas!$C:$C,Formulas!$A:$A=B426)"),"""formula"":[{""sku"":""1201"",""req"":1},{""sku"":""1116"",""req"":1},{""sku"":""1210"",""req"":1},{""sku"":""1114"",""req"":1},{""sku"":""1115"",""req"":1},{""sku"":""1211"",""req"":1}]")</f>
        <v>"formula":[{"sku":"1201","req":1},{"sku":"1116","req":1},{"sku":"1210","req":1},{"sku":"1114","req":1},{"sku":"1115","req":1},{"sku":"1211","req":1}]</v>
      </c>
      <c r="G426">
        <f ca="1">IFERROR(__xludf.DUMMYFUNCTION("""COMPUTED_VALUE"""),1)</f>
        <v>1</v>
      </c>
      <c r="H426" s="30" t="str">
        <f ca="1">IFERROR(__xludf.DUMMYFUNCTION("IF(D426,filter(Productos!AC:AC,Productos!A:A=B426),)"),"cocina")</f>
        <v>cocina</v>
      </c>
      <c r="I426" s="33">
        <f ca="1">IFERROR(__xludf.DUMMYFUNCTION("""COMPUTED_VALUE"""),4900)</f>
        <v>4900</v>
      </c>
      <c r="K426" t="str">
        <f t="shared" ca="1" si="0"/>
        <v>{"sku":"10024", "costo":10, "grupo":"6", "lote":1, "tiempo":20, "formula":[{"sku":"1201","req":1},{"sku":"1116","req":1},{"sku":"1210","req":1},{"sku":"1114","req":1},{"sku":"1115","req":1},{"sku":"1211","req":1}], "vencimiento":1, "precio":4900, "tipo":"cocina"},</v>
      </c>
    </row>
    <row r="427" spans="1:11" ht="13" x14ac:dyDescent="0.15">
      <c r="A427" s="38">
        <v>6</v>
      </c>
      <c r="B427">
        <f ca="1">IFERROR(__xludf.DUMMYFUNCTION("""COMPUTED_VALUE"""),10025)</f>
        <v>10025</v>
      </c>
      <c r="C427" s="33">
        <f ca="1">IFERROR(__xludf.DUMMYFUNCTION("""COMPUTED_VALUE"""),10)</f>
        <v>10</v>
      </c>
      <c r="D427">
        <f ca="1">IFERROR(__xludf.DUMMYFUNCTION("""COMPUTED_VALUE"""),1)</f>
        <v>1</v>
      </c>
      <c r="E427">
        <f ca="1">IFERROR(__xludf.DUMMYFUNCTION("""COMPUTED_VALUE"""),20)</f>
        <v>20</v>
      </c>
      <c r="F427" t="str">
        <f ca="1">IFERROR(__xludf.DUMMYFUNCTION("filter(Formulas!$C:$C,Formulas!$A:$A=B427)"),"""formula"":[{""sku"":""1201"",""req"":1},{""sku"":""1116"",""req"":1},{""sku"":""1210"",""req"":1},{""sku"":""1114"",""req"":1},{""sku"":""1115"",""req"":1},{""sku"":""1013"",""req"":5}]")</f>
        <v>"formula":[{"sku":"1201","req":1},{"sku":"1116","req":1},{"sku":"1210","req":1},{"sku":"1114","req":1},{"sku":"1115","req":1},{"sku":"1013","req":5}]</v>
      </c>
      <c r="G427">
        <f ca="1">IFERROR(__xludf.DUMMYFUNCTION("""COMPUTED_VALUE"""),1)</f>
        <v>1</v>
      </c>
      <c r="H427" s="30" t="str">
        <f ca="1">IFERROR(__xludf.DUMMYFUNCTION("IF(D427,filter(Productos!AC:AC,Productos!A:A=B427),)"),"cocina")</f>
        <v>cocina</v>
      </c>
      <c r="I427" s="33">
        <f ca="1">IFERROR(__xludf.DUMMYFUNCTION("""COMPUTED_VALUE"""),4900)</f>
        <v>4900</v>
      </c>
      <c r="K427" t="str">
        <f t="shared" ca="1" si="0"/>
        <v>{"sku":"10025", "costo":10, "grupo":"6", "lote":1, "tiempo":20, "formula":[{"sku":"1201","req":1},{"sku":"1116","req":1},{"sku":"1210","req":1},{"sku":"1114","req":1},{"sku":"1115","req":1},{"sku":"1013","req":5}], "vencimiento":1, "precio":4900, "tipo":"cocina"},</v>
      </c>
    </row>
    <row r="428" spans="1:11" ht="13" x14ac:dyDescent="0.15">
      <c r="A428" s="23">
        <v>6</v>
      </c>
      <c r="B428">
        <f ca="1">IFERROR(__xludf.DUMMYFUNCTION("""COMPUTED_VALUE"""),20001)</f>
        <v>20001</v>
      </c>
      <c r="C428" s="33">
        <f ca="1">IFERROR(__xludf.DUMMYFUNCTION("""COMPUTED_VALUE"""),10)</f>
        <v>10</v>
      </c>
      <c r="D428">
        <f ca="1">IFERROR(__xludf.DUMMYFUNCTION("""COMPUTED_VALUE"""),1)</f>
        <v>1</v>
      </c>
      <c r="E428">
        <f ca="1">IFERROR(__xludf.DUMMYFUNCTION("""COMPUTED_VALUE"""),10)</f>
        <v>10</v>
      </c>
      <c r="F428" t="str">
        <f ca="1">IFERROR(__xludf.DUMMYFUNCTION("filter(Formulas!$C:$C,Formulas!$A:$A=B428)"),"""formula"":[{""sku"":""1301"",""req"":1},{""sku"":""1207"",""req"":1},{""sku"":""1310"",""req"":1},{""sku"":""1112"",""req"":1},{""sku"":""1216"",""req"":1}]")</f>
        <v>"formula":[{"sku":"1301","req":1},{"sku":"1207","req":1},{"sku":"1310","req":1},{"sku":"1112","req":1},{"sku":"1216","req":1}]</v>
      </c>
      <c r="G428">
        <f ca="1">IFERROR(__xludf.DUMMYFUNCTION("""COMPUTED_VALUE"""),1)</f>
        <v>1</v>
      </c>
      <c r="H428" s="30" t="str">
        <f ca="1">IFERROR(__xludf.DUMMYFUNCTION("IF(D428,filter(Productos!AC:AC,Productos!A:A=B428),)"),"cocina")</f>
        <v>cocina</v>
      </c>
      <c r="I428" s="33">
        <f ca="1">IFERROR(__xludf.DUMMYFUNCTION("""COMPUTED_VALUE"""),2700)</f>
        <v>2700</v>
      </c>
      <c r="K428" t="str">
        <f t="shared" ca="1" si="0"/>
        <v>{"sku":"20001", "costo":10, "grupo":"6", "lote":1, "tiempo":10, "formula":[{"sku":"1301","req":1},{"sku":"1207","req":1},{"sku":"1310","req":1},{"sku":"1112","req":1},{"sku":"1216","req":1}], "vencimiento":1, "precio":2700, "tipo":"cocina"},</v>
      </c>
    </row>
    <row r="429" spans="1:11" ht="13" x14ac:dyDescent="0.15">
      <c r="A429" s="38">
        <v>6</v>
      </c>
      <c r="B429">
        <f ca="1">IFERROR(__xludf.DUMMYFUNCTION("""COMPUTED_VALUE"""),20002)</f>
        <v>20002</v>
      </c>
      <c r="C429" s="33">
        <f ca="1">IFERROR(__xludf.DUMMYFUNCTION("""COMPUTED_VALUE"""),10)</f>
        <v>10</v>
      </c>
      <c r="D429">
        <f ca="1">IFERROR(__xludf.DUMMYFUNCTION("""COMPUTED_VALUE"""),1)</f>
        <v>1</v>
      </c>
      <c r="E429">
        <f ca="1">IFERROR(__xludf.DUMMYFUNCTION("""COMPUTED_VALUE"""),10)</f>
        <v>10</v>
      </c>
      <c r="F429" t="str">
        <f ca="1">IFERROR(__xludf.DUMMYFUNCTION("filter(Formulas!$C:$C,Formulas!$A:$A=B429)"),"""formula"":[{""sku"":""1301"",""req"":1},{""sku"":""1216"",""req"":1},{""sku"":""1106"",""req"":4}]")</f>
        <v>"formula":[{"sku":"1301","req":1},{"sku":"1216","req":1},{"sku":"1106","req":4}]</v>
      </c>
      <c r="G429">
        <f ca="1">IFERROR(__xludf.DUMMYFUNCTION("""COMPUTED_VALUE"""),1)</f>
        <v>1</v>
      </c>
      <c r="H429" s="30" t="str">
        <f ca="1">IFERROR(__xludf.DUMMYFUNCTION("IF(D429,filter(Productos!AC:AC,Productos!A:A=B429),)"),"cocina")</f>
        <v>cocina</v>
      </c>
      <c r="I429" s="33">
        <f ca="1">IFERROR(__xludf.DUMMYFUNCTION("""COMPUTED_VALUE"""),2700)</f>
        <v>2700</v>
      </c>
      <c r="K429" t="str">
        <f t="shared" ca="1" si="0"/>
        <v>{"sku":"20002", "costo":10, "grupo":"6", "lote":1, "tiempo":10, "formula":[{"sku":"1301","req":1},{"sku":"1216","req":1},{"sku":"1106","req":4}], "vencimiento":1, "precio":2700, "tipo":"cocina"},</v>
      </c>
    </row>
    <row r="430" spans="1:11" ht="13" x14ac:dyDescent="0.15">
      <c r="A430" s="23">
        <v>6</v>
      </c>
      <c r="B430">
        <f ca="1">IFERROR(__xludf.DUMMYFUNCTION("""COMPUTED_VALUE"""),20003)</f>
        <v>20003</v>
      </c>
      <c r="C430" s="33">
        <f ca="1">IFERROR(__xludf.DUMMYFUNCTION("""COMPUTED_VALUE"""),10)</f>
        <v>10</v>
      </c>
      <c r="D430">
        <f ca="1">IFERROR(__xludf.DUMMYFUNCTION("""COMPUTED_VALUE"""),1)</f>
        <v>1</v>
      </c>
      <c r="E430">
        <f ca="1">IFERROR(__xludf.DUMMYFUNCTION("""COMPUTED_VALUE"""),10)</f>
        <v>10</v>
      </c>
      <c r="F430" t="str">
        <f ca="1">IFERROR(__xludf.DUMMYFUNCTION("filter(Formulas!$C:$C,Formulas!$A:$A=B430)"),"""formula"":[{""sku"":""1301"",""req"":1},{""sku"":""1216"",""req"":1},{""sku"":""1207"",""req"":1}]")</f>
        <v>"formula":[{"sku":"1301","req":1},{"sku":"1216","req":1},{"sku":"1207","req":1}]</v>
      </c>
      <c r="G430">
        <f ca="1">IFERROR(__xludf.DUMMYFUNCTION("""COMPUTED_VALUE"""),1)</f>
        <v>1</v>
      </c>
      <c r="H430" s="30" t="str">
        <f ca="1">IFERROR(__xludf.DUMMYFUNCTION("IF(D430,filter(Productos!AC:AC,Productos!A:A=B430),)"),"cocina")</f>
        <v>cocina</v>
      </c>
      <c r="I430" s="33">
        <f ca="1">IFERROR(__xludf.DUMMYFUNCTION("""COMPUTED_VALUE"""),2700)</f>
        <v>2700</v>
      </c>
      <c r="K430" t="str">
        <f t="shared" ca="1" si="0"/>
        <v>{"sku":"20003", "costo":10, "grupo":"6", "lote":1, "tiempo":10, "formula":[{"sku":"1301","req":1},{"sku":"1216","req":1},{"sku":"1207","req":1}], "vencimiento":1, "precio":2700, "tipo":"cocina"},</v>
      </c>
    </row>
    <row r="431" spans="1:11" ht="13" x14ac:dyDescent="0.15">
      <c r="A431" s="38">
        <v>6</v>
      </c>
      <c r="B431">
        <f ca="1">IFERROR(__xludf.DUMMYFUNCTION("""COMPUTED_VALUE"""),20004)</f>
        <v>20004</v>
      </c>
      <c r="C431" s="33">
        <f ca="1">IFERROR(__xludf.DUMMYFUNCTION("""COMPUTED_VALUE"""),10)</f>
        <v>10</v>
      </c>
      <c r="D431">
        <f ca="1">IFERROR(__xludf.DUMMYFUNCTION("""COMPUTED_VALUE"""),1)</f>
        <v>1</v>
      </c>
      <c r="E431">
        <f ca="1">IFERROR(__xludf.DUMMYFUNCTION("""COMPUTED_VALUE"""),10)</f>
        <v>10</v>
      </c>
      <c r="F431" t="str">
        <f ca="1">IFERROR(__xludf.DUMMYFUNCTION("filter(Formulas!$C:$C,Formulas!$A:$A=B431)"),"""formula"":[{""sku"":""1301"",""req"":1},{""sku"":""1216"",""req"":1},{""sku"":""1209"",""req"":1}]")</f>
        <v>"formula":[{"sku":"1301","req":1},{"sku":"1216","req":1},{"sku":"1209","req":1}]</v>
      </c>
      <c r="G431">
        <f ca="1">IFERROR(__xludf.DUMMYFUNCTION("""COMPUTED_VALUE"""),1)</f>
        <v>1</v>
      </c>
      <c r="H431" s="30" t="str">
        <f ca="1">IFERROR(__xludf.DUMMYFUNCTION("IF(D431,filter(Productos!AC:AC,Productos!A:A=B431),)"),"cocina")</f>
        <v>cocina</v>
      </c>
      <c r="I431" s="33">
        <f ca="1">IFERROR(__xludf.DUMMYFUNCTION("""COMPUTED_VALUE"""),2700)</f>
        <v>2700</v>
      </c>
      <c r="K431" t="str">
        <f t="shared" ca="1" si="0"/>
        <v>{"sku":"20004", "costo":10, "grupo":"6", "lote":1, "tiempo":10, "formula":[{"sku":"1301","req":1},{"sku":"1216","req":1},{"sku":"1209","req":1}], "vencimiento":1, "precio":2700, "tipo":"cocina"},</v>
      </c>
    </row>
    <row r="432" spans="1:11" ht="13" x14ac:dyDescent="0.15">
      <c r="A432" s="23">
        <v>6</v>
      </c>
      <c r="B432">
        <f ca="1">IFERROR(__xludf.DUMMYFUNCTION("""COMPUTED_VALUE"""),20005)</f>
        <v>20005</v>
      </c>
      <c r="C432" s="33">
        <f ca="1">IFERROR(__xludf.DUMMYFUNCTION("""COMPUTED_VALUE"""),10)</f>
        <v>10</v>
      </c>
      <c r="D432">
        <f ca="1">IFERROR(__xludf.DUMMYFUNCTION("""COMPUTED_VALUE"""),1)</f>
        <v>1</v>
      </c>
      <c r="E432">
        <f ca="1">IFERROR(__xludf.DUMMYFUNCTION("""COMPUTED_VALUE"""),20)</f>
        <v>20</v>
      </c>
      <c r="F432" t="str">
        <f ca="1">IFERROR(__xludf.DUMMYFUNCTION("filter(Formulas!$C:$C,Formulas!$A:$A=B432)"),"""formula"":[{""sku"":""1301"",""req"":1},{""sku"":""1216"",""req"":1},{""sku"":""1209"",""req"":1},{""sku"":""1310"",""req"":1},{""sku"":""1112"",""req"":1}]")</f>
        <v>"formula":[{"sku":"1301","req":1},{"sku":"1216","req":1},{"sku":"1209","req":1},{"sku":"1310","req":1},{"sku":"1112","req":1}]</v>
      </c>
      <c r="G432">
        <f ca="1">IFERROR(__xludf.DUMMYFUNCTION("""COMPUTED_VALUE"""),1)</f>
        <v>1</v>
      </c>
      <c r="H432" s="30" t="str">
        <f ca="1">IFERROR(__xludf.DUMMYFUNCTION("IF(D432,filter(Productos!AC:AC,Productos!A:A=B432),)"),"cocina")</f>
        <v>cocina</v>
      </c>
      <c r="I432" s="33">
        <f ca="1">IFERROR(__xludf.DUMMYFUNCTION("""COMPUTED_VALUE"""),2700)</f>
        <v>2700</v>
      </c>
      <c r="K432" t="str">
        <f t="shared" ca="1" si="0"/>
        <v>{"sku":"20005", "costo":10, "grupo":"6", "lote":1, "tiempo":20, "formula":[{"sku":"1301","req":1},{"sku":"1216","req":1},{"sku":"1209","req":1},{"sku":"1310","req":1},{"sku":"1112","req":1}], "vencimiento":1, "precio":2700, "tipo":"cocina"},</v>
      </c>
    </row>
    <row r="433" spans="1:11" ht="13" x14ac:dyDescent="0.15">
      <c r="A433" s="38">
        <v>6</v>
      </c>
      <c r="B433">
        <f ca="1">IFERROR(__xludf.DUMMYFUNCTION("""COMPUTED_VALUE"""),30001)</f>
        <v>30001</v>
      </c>
      <c r="C433" s="33">
        <f ca="1">IFERROR(__xludf.DUMMYFUNCTION("""COMPUTED_VALUE"""),10)</f>
        <v>10</v>
      </c>
      <c r="D433">
        <f ca="1">IFERROR(__xludf.DUMMYFUNCTION("""COMPUTED_VALUE"""),1)</f>
        <v>1</v>
      </c>
      <c r="E433">
        <f ca="1">IFERROR(__xludf.DUMMYFUNCTION("""COMPUTED_VALUE"""),10)</f>
        <v>10</v>
      </c>
      <c r="F433" t="str">
        <f ca="1">IFERROR(__xludf.DUMMYFUNCTION("filter(Formulas!$C:$C,Formulas!$A:$A=B433)"),"""formula"":[{""sku"":""1307"",""req"":3}]")</f>
        <v>"formula":[{"sku":"1307","req":3}]</v>
      </c>
      <c r="G433">
        <f ca="1">IFERROR(__xludf.DUMMYFUNCTION("""COMPUTED_VALUE"""),1)</f>
        <v>1</v>
      </c>
      <c r="H433" s="30" t="str">
        <f ca="1">IFERROR(__xludf.DUMMYFUNCTION("IF(D433,filter(Productos!AC:AC,Productos!A:A=B433),)"),"cocina")</f>
        <v>cocina</v>
      </c>
      <c r="I433" s="33">
        <f ca="1">IFERROR(__xludf.DUMMYFUNCTION("""COMPUTED_VALUE"""),7900)</f>
        <v>7900</v>
      </c>
      <c r="K433" t="str">
        <f t="shared" ca="1" si="0"/>
        <v>{"sku":"30001", "costo":10, "grupo":"6", "lote":1, "tiempo":10, "formula":[{"sku":"1307","req":3}], "vencimiento":1, "precio":7900, "tipo":"cocina"},</v>
      </c>
    </row>
    <row r="434" spans="1:11" ht="13" x14ac:dyDescent="0.15">
      <c r="A434" s="23">
        <v>6</v>
      </c>
      <c r="B434">
        <f ca="1">IFERROR(__xludf.DUMMYFUNCTION("""COMPUTED_VALUE"""),30002)</f>
        <v>30002</v>
      </c>
      <c r="C434" s="33">
        <f ca="1">IFERROR(__xludf.DUMMYFUNCTION("""COMPUTED_VALUE"""),10)</f>
        <v>10</v>
      </c>
      <c r="D434">
        <f ca="1">IFERROR(__xludf.DUMMYFUNCTION("""COMPUTED_VALUE"""),1)</f>
        <v>1</v>
      </c>
      <c r="E434">
        <f ca="1">IFERROR(__xludf.DUMMYFUNCTION("""COMPUTED_VALUE"""),10)</f>
        <v>10</v>
      </c>
      <c r="F434" t="str">
        <f ca="1">IFERROR(__xludf.DUMMYFUNCTION("filter(Formulas!$C:$C,Formulas!$A:$A=B434)"),"""formula"":[{""sku"":""1307"",""req"":4}]")</f>
        <v>"formula":[{"sku":"1307","req":4}]</v>
      </c>
      <c r="G434">
        <f ca="1">IFERROR(__xludf.DUMMYFUNCTION("""COMPUTED_VALUE"""),1)</f>
        <v>1</v>
      </c>
      <c r="H434" s="30" t="str">
        <f ca="1">IFERROR(__xludf.DUMMYFUNCTION("IF(D434,filter(Productos!AC:AC,Productos!A:A=B434),)"),"cocina")</f>
        <v>cocina</v>
      </c>
      <c r="I434" s="33">
        <f ca="1">IFERROR(__xludf.DUMMYFUNCTION("""COMPUTED_VALUE"""),9900)</f>
        <v>9900</v>
      </c>
      <c r="K434" t="str">
        <f t="shared" ca="1" si="0"/>
        <v>{"sku":"30002", "costo":10, "grupo":"6", "lote":1, "tiempo":10, "formula":[{"sku":"1307","req":4}], "vencimiento":1, "precio":9900, "tipo":"cocina"},</v>
      </c>
    </row>
    <row r="435" spans="1:11" ht="13" x14ac:dyDescent="0.15">
      <c r="A435" s="38">
        <v>6</v>
      </c>
      <c r="B435">
        <f ca="1">IFERROR(__xludf.DUMMYFUNCTION("""COMPUTED_VALUE"""),30003)</f>
        <v>30003</v>
      </c>
      <c r="C435" s="33">
        <f ca="1">IFERROR(__xludf.DUMMYFUNCTION("""COMPUTED_VALUE"""),10)</f>
        <v>10</v>
      </c>
      <c r="D435">
        <f ca="1">IFERROR(__xludf.DUMMYFUNCTION("""COMPUTED_VALUE"""),1)</f>
        <v>1</v>
      </c>
      <c r="E435">
        <f ca="1">IFERROR(__xludf.DUMMYFUNCTION("""COMPUTED_VALUE"""),10)</f>
        <v>10</v>
      </c>
      <c r="F435" t="str">
        <f ca="1">IFERROR(__xludf.DUMMYFUNCTION("filter(Formulas!$C:$C,Formulas!$A:$A=B435)"),"""formula"":[{""sku"":""1307"",""req"":5}]")</f>
        <v>"formula":[{"sku":"1307","req":5}]</v>
      </c>
      <c r="G435">
        <f ca="1">IFERROR(__xludf.DUMMYFUNCTION("""COMPUTED_VALUE"""),1)</f>
        <v>1</v>
      </c>
      <c r="H435" s="30" t="str">
        <f ca="1">IFERROR(__xludf.DUMMYFUNCTION("IF(D435,filter(Productos!AC:AC,Productos!A:A=B435),)"),"cocina")</f>
        <v>cocina</v>
      </c>
      <c r="I435" s="33">
        <f ca="1">IFERROR(__xludf.DUMMYFUNCTION("""COMPUTED_VALUE"""),12500)</f>
        <v>12500</v>
      </c>
      <c r="K435" t="str">
        <f t="shared" ca="1" si="0"/>
        <v>{"sku":"30003", "costo":10, "grupo":"6", "lote":1, "tiempo":10, "formula":[{"sku":"1307","req":5}], "vencimiento":1, "precio":12500, "tipo":"cocina"},</v>
      </c>
    </row>
    <row r="436" spans="1:11" ht="13" x14ac:dyDescent="0.15">
      <c r="A436" s="23">
        <v>6</v>
      </c>
      <c r="B436">
        <f ca="1">IFERROR(__xludf.DUMMYFUNCTION("""COMPUTED_VALUE"""),30004)</f>
        <v>30004</v>
      </c>
      <c r="C436" s="33">
        <f ca="1">IFERROR(__xludf.DUMMYFUNCTION("""COMPUTED_VALUE"""),10)</f>
        <v>10</v>
      </c>
      <c r="D436">
        <f ca="1">IFERROR(__xludf.DUMMYFUNCTION("""COMPUTED_VALUE"""),1)</f>
        <v>1</v>
      </c>
      <c r="E436">
        <f ca="1">IFERROR(__xludf.DUMMYFUNCTION("""COMPUTED_VALUE"""),10)</f>
        <v>10</v>
      </c>
      <c r="F436" t="str">
        <f ca="1">IFERROR(__xludf.DUMMYFUNCTION("filter(Formulas!$C:$C,Formulas!$A:$A=B436)"),"""formula"":[{""sku"":""1309"",""req"":3}]")</f>
        <v>"formula":[{"sku":"1309","req":3}]</v>
      </c>
      <c r="G436">
        <f ca="1">IFERROR(__xludf.DUMMYFUNCTION("""COMPUTED_VALUE"""),1)</f>
        <v>1</v>
      </c>
      <c r="H436" s="30" t="str">
        <f ca="1">IFERROR(__xludf.DUMMYFUNCTION("IF(D436,filter(Productos!AC:AC,Productos!A:A=B436),)"),"cocina")</f>
        <v>cocina</v>
      </c>
      <c r="I436" s="33">
        <f ca="1">IFERROR(__xludf.DUMMYFUNCTION("""COMPUTED_VALUE"""),7900)</f>
        <v>7900</v>
      </c>
      <c r="K436" t="str">
        <f t="shared" ca="1" si="0"/>
        <v>{"sku":"30004", "costo":10, "grupo":"6", "lote":1, "tiempo":10, "formula":[{"sku":"1309","req":3}], "vencimiento":1, "precio":7900, "tipo":"cocina"},</v>
      </c>
    </row>
    <row r="437" spans="1:11" ht="13" x14ac:dyDescent="0.15">
      <c r="A437" s="38">
        <v>6</v>
      </c>
      <c r="B437">
        <f ca="1">IFERROR(__xludf.DUMMYFUNCTION("""COMPUTED_VALUE"""),30005)</f>
        <v>30005</v>
      </c>
      <c r="C437" s="33">
        <f ca="1">IFERROR(__xludf.DUMMYFUNCTION("""COMPUTED_VALUE"""),10)</f>
        <v>10</v>
      </c>
      <c r="D437">
        <f ca="1">IFERROR(__xludf.DUMMYFUNCTION("""COMPUTED_VALUE"""),1)</f>
        <v>1</v>
      </c>
      <c r="E437">
        <f ca="1">IFERROR(__xludf.DUMMYFUNCTION("""COMPUTED_VALUE"""),10)</f>
        <v>10</v>
      </c>
      <c r="F437" t="str">
        <f ca="1">IFERROR(__xludf.DUMMYFUNCTION("filter(Formulas!$C:$C,Formulas!$A:$A=B437)"),"""formula"":[{""sku"":""1309"",""req"":4}]")</f>
        <v>"formula":[{"sku":"1309","req":4}]</v>
      </c>
      <c r="G437">
        <f ca="1">IFERROR(__xludf.DUMMYFUNCTION("""COMPUTED_VALUE"""),1)</f>
        <v>1</v>
      </c>
      <c r="H437" s="30" t="str">
        <f ca="1">IFERROR(__xludf.DUMMYFUNCTION("IF(D437,filter(Productos!AC:AC,Productos!A:A=B437),)"),"cocina")</f>
        <v>cocina</v>
      </c>
      <c r="I437" s="33">
        <f ca="1">IFERROR(__xludf.DUMMYFUNCTION("""COMPUTED_VALUE"""),9900)</f>
        <v>9900</v>
      </c>
      <c r="K437" t="str">
        <f t="shared" ca="1" si="0"/>
        <v>{"sku":"30005", "costo":10, "grupo":"6", "lote":1, "tiempo":10, "formula":[{"sku":"1309","req":4}], "vencimiento":1, "precio":9900, "tipo":"cocina"},</v>
      </c>
    </row>
    <row r="438" spans="1:11" ht="13" x14ac:dyDescent="0.15">
      <c r="A438" s="23">
        <v>6</v>
      </c>
      <c r="B438">
        <f ca="1">IFERROR(__xludf.DUMMYFUNCTION("""COMPUTED_VALUE"""),30006)</f>
        <v>30006</v>
      </c>
      <c r="C438" s="33">
        <f ca="1">IFERROR(__xludf.DUMMYFUNCTION("""COMPUTED_VALUE"""),10)</f>
        <v>10</v>
      </c>
      <c r="D438">
        <f ca="1">IFERROR(__xludf.DUMMYFUNCTION("""COMPUTED_VALUE"""),1)</f>
        <v>1</v>
      </c>
      <c r="E438">
        <f ca="1">IFERROR(__xludf.DUMMYFUNCTION("""COMPUTED_VALUE"""),10)</f>
        <v>10</v>
      </c>
      <c r="F438" t="str">
        <f ca="1">IFERROR(__xludf.DUMMYFUNCTION("filter(Formulas!$C:$C,Formulas!$A:$A=B438)"),"""formula"":[{""sku"":""1309"",""req"":5}]")</f>
        <v>"formula":[{"sku":"1309","req":5}]</v>
      </c>
      <c r="G438">
        <f ca="1">IFERROR(__xludf.DUMMYFUNCTION("""COMPUTED_VALUE"""),1)</f>
        <v>1</v>
      </c>
      <c r="H438" s="30" t="str">
        <f ca="1">IFERROR(__xludf.DUMMYFUNCTION("IF(D438,filter(Productos!AC:AC,Productos!A:A=B438),)"),"cocina")</f>
        <v>cocina</v>
      </c>
      <c r="I438" s="33">
        <f ca="1">IFERROR(__xludf.DUMMYFUNCTION("""COMPUTED_VALUE"""),12500)</f>
        <v>12500</v>
      </c>
      <c r="K438" t="str">
        <f t="shared" ca="1" si="0"/>
        <v>{"sku":"30006", "costo":10, "grupo":"6", "lote":1, "tiempo":10, "formula":[{"sku":"1309","req":5}], "vencimiento":1, "precio":12500, "tipo":"cocina"},</v>
      </c>
    </row>
    <row r="439" spans="1:11" ht="13" x14ac:dyDescent="0.15">
      <c r="A439" s="38">
        <v>6</v>
      </c>
      <c r="B439">
        <f ca="1">IFERROR(__xludf.DUMMYFUNCTION("""COMPUTED_VALUE"""),30007)</f>
        <v>30007</v>
      </c>
      <c r="C439" s="33">
        <f ca="1">IFERROR(__xludf.DUMMYFUNCTION("""COMPUTED_VALUE"""),10)</f>
        <v>10</v>
      </c>
      <c r="D439">
        <f ca="1">IFERROR(__xludf.DUMMYFUNCTION("""COMPUTED_VALUE"""),1)</f>
        <v>1</v>
      </c>
      <c r="E439">
        <f ca="1">IFERROR(__xludf.DUMMYFUNCTION("""COMPUTED_VALUE"""),10)</f>
        <v>10</v>
      </c>
      <c r="F439" t="str">
        <f ca="1">IFERROR(__xludf.DUMMYFUNCTION("filter(Formulas!$C:$C,Formulas!$A:$A=B439)"),"""formula"":[{""sku"":""1309"",""req"":2},{""sku"":""1307"",""req"":2}]")</f>
        <v>"formula":[{"sku":"1309","req":2},{"sku":"1307","req":2}]</v>
      </c>
      <c r="G439">
        <f ca="1">IFERROR(__xludf.DUMMYFUNCTION("""COMPUTED_VALUE"""),1)</f>
        <v>1</v>
      </c>
      <c r="H439" s="30" t="str">
        <f ca="1">IFERROR(__xludf.DUMMYFUNCTION("IF(D439,filter(Productos!AC:AC,Productos!A:A=B439),)"),"cocina")</f>
        <v>cocina</v>
      </c>
      <c r="I439" s="33">
        <f ca="1">IFERROR(__xludf.DUMMYFUNCTION("""COMPUTED_VALUE"""),9900)</f>
        <v>9900</v>
      </c>
      <c r="K439" t="str">
        <f t="shared" ca="1" si="0"/>
        <v>{"sku":"30007", "costo":10, "grupo":"6", "lote":1, "tiempo":10, "formula":[{"sku":"1309","req":2},{"sku":"1307","req":2}], "vencimiento":1, "precio":9900, "tipo":"cocina"},</v>
      </c>
    </row>
    <row r="440" spans="1:11" ht="13" x14ac:dyDescent="0.15">
      <c r="A440" s="23">
        <v>6</v>
      </c>
      <c r="B440">
        <f ca="1">IFERROR(__xludf.DUMMYFUNCTION("""COMPUTED_VALUE"""),30008)</f>
        <v>30008</v>
      </c>
      <c r="C440" s="33">
        <f ca="1">IFERROR(__xludf.DUMMYFUNCTION("""COMPUTED_VALUE"""),10)</f>
        <v>10</v>
      </c>
      <c r="D440">
        <f ca="1">IFERROR(__xludf.DUMMYFUNCTION("""COMPUTED_VALUE"""),1)</f>
        <v>1</v>
      </c>
      <c r="E440">
        <f ca="1">IFERROR(__xludf.DUMMYFUNCTION("""COMPUTED_VALUE"""),10)</f>
        <v>10</v>
      </c>
      <c r="F440" t="str">
        <f ca="1">IFERROR(__xludf.DUMMYFUNCTION("filter(Formulas!$C:$C,Formulas!$A:$A=B440)"),"""formula"":[{""sku"":""1309"",""req"":3},{""sku"":""1307"",""req"":3}]")</f>
        <v>"formula":[{"sku":"1309","req":3},{"sku":"1307","req":3}]</v>
      </c>
      <c r="G440">
        <f ca="1">IFERROR(__xludf.DUMMYFUNCTION("""COMPUTED_VALUE"""),1)</f>
        <v>1</v>
      </c>
      <c r="H440" s="30" t="str">
        <f ca="1">IFERROR(__xludf.DUMMYFUNCTION("IF(D440,filter(Productos!AC:AC,Productos!A:A=B440),)"),"cocina")</f>
        <v>cocina</v>
      </c>
      <c r="I440" s="33">
        <f ca="1">IFERROR(__xludf.DUMMYFUNCTION("""COMPUTED_VALUE"""),15990)</f>
        <v>15990</v>
      </c>
      <c r="K440" t="str">
        <f t="shared" ca="1" si="0"/>
        <v>{"sku":"30008", "costo":10, "grupo":"6", "lote":1, "tiempo":10, "formula":[{"sku":"1309","req":3},{"sku":"1307","req":3}], "vencimiento":1, "precio":15990, "tipo":"cocina"},</v>
      </c>
    </row>
    <row r="441" spans="1:11" ht="13" x14ac:dyDescent="0.15">
      <c r="H441" s="30" t="str">
        <f ca="1">IFERROR(__xludf.DUMMYFUNCTION("IF(D441,filter(Productos!AC:AC,Productos!A:A=B441),)"),"")</f>
        <v/>
      </c>
      <c r="K441">
        <f t="shared" si="0"/>
        <v>0</v>
      </c>
    </row>
    <row r="442" spans="1:11" ht="13" x14ac:dyDescent="0.15">
      <c r="A442" s="34" t="s">
        <v>222</v>
      </c>
      <c r="B442" s="35" t="s">
        <v>223</v>
      </c>
      <c r="C442" s="36"/>
      <c r="D442" s="36"/>
      <c r="E442" s="36"/>
      <c r="F442" s="36"/>
      <c r="G442" s="37"/>
      <c r="H442" s="30" t="str">
        <f ca="1">IFERROR(__xludf.DUMMYFUNCTION("IF(D442,filter(Productos!AC:AC,Productos!A:A=B442),)"),"")</f>
        <v/>
      </c>
      <c r="K442">
        <f t="shared" si="0"/>
        <v>0</v>
      </c>
    </row>
    <row r="443" spans="1:11" ht="13" x14ac:dyDescent="0.15">
      <c r="A443" s="38">
        <v>7</v>
      </c>
      <c r="B443" s="25">
        <f ca="1">IFERROR(__xludf.DUMMYFUNCTION("filter(Productos!$A$2:$A1017,INDIRECT(B442))"),1001)</f>
        <v>1001</v>
      </c>
      <c r="C443" s="33">
        <f ca="1">IFERROR(__xludf.DUMMYFUNCTION("filter(Productos!$D$2:$D1017,INDIRECT(B442))"),3000)</f>
        <v>3000</v>
      </c>
      <c r="D443" s="25">
        <f ca="1">IFERROR(__xludf.DUMMYFUNCTION("filter(Productos!$K$2:$L1017,INDIRECT(B442))"),10)</f>
        <v>10</v>
      </c>
      <c r="E443" s="25">
        <f ca="1">IFERROR(__xludf.DUMMYFUNCTION("""COMPUTED_VALUE"""),240)</f>
        <v>240</v>
      </c>
      <c r="F443" s="36" t="str">
        <f ca="1">IFERROR(__xludf.DUMMYFUNCTION("filter(Formulas!$C:$C,Formulas!$A:$A=B443)"),"""formula"":null")</f>
        <v>"formula":null</v>
      </c>
      <c r="G443" s="39">
        <f ca="1">IFERROR(__xludf.DUMMYFUNCTION("filter(Productos!$H$2:$H1017,INDIRECT(B442))"),720)</f>
        <v>720</v>
      </c>
      <c r="H443" s="30" t="str">
        <f ca="1">IFERROR(__xludf.DUMMYFUNCTION("IF(D443,filter(Productos!AC:AC,Productos!A:A=B443),)"),"fabrica")</f>
        <v>fabrica</v>
      </c>
      <c r="I443" s="33" t="str">
        <f ca="1">IFERROR(__xludf.DUMMYFUNCTION("filter(Productos!$E$2:$E1017,INDIRECT(B442))"),"")</f>
        <v/>
      </c>
      <c r="K443" t="e">
        <f t="shared" ca="1" si="0"/>
        <v>#VALUE!</v>
      </c>
    </row>
    <row r="444" spans="1:11" ht="13" x14ac:dyDescent="0.15">
      <c r="A444" s="23">
        <v>7</v>
      </c>
      <c r="B444">
        <f ca="1">IFERROR(__xludf.DUMMYFUNCTION("""COMPUTED_VALUE"""),1003)</f>
        <v>1003</v>
      </c>
      <c r="C444" s="33">
        <f ca="1">IFERROR(__xludf.DUMMYFUNCTION("""COMPUTED_VALUE"""),1290)</f>
        <v>1290</v>
      </c>
      <c r="D444">
        <f ca="1">IFERROR(__xludf.DUMMYFUNCTION("""COMPUTED_VALUE"""),100)</f>
        <v>100</v>
      </c>
      <c r="E444">
        <f ca="1">IFERROR(__xludf.DUMMYFUNCTION("""COMPUTED_VALUE"""),320)</f>
        <v>320</v>
      </c>
      <c r="F444" t="str">
        <f ca="1">IFERROR(__xludf.DUMMYFUNCTION("filter(Formulas!$C:$C,Formulas!$A:$A=B444)"),"""formula"":null")</f>
        <v>"formula":null</v>
      </c>
      <c r="G444">
        <f ca="1">IFERROR(__xludf.DUMMYFUNCTION("""COMPUTED_VALUE"""),720)</f>
        <v>720</v>
      </c>
      <c r="H444" s="30" t="str">
        <f ca="1">IFERROR(__xludf.DUMMYFUNCTION("IF(D444,filter(Productos!AC:AC,Productos!A:A=B444),)"),"fabrica")</f>
        <v>fabrica</v>
      </c>
      <c r="I444" s="33" t="str">
        <f ca="1">IFERROR(__xludf.DUMMYFUNCTION("""COMPUTED_VALUE"""),"")</f>
        <v/>
      </c>
      <c r="K444" t="e">
        <f t="shared" ca="1" si="0"/>
        <v>#VALUE!</v>
      </c>
    </row>
    <row r="445" spans="1:11" ht="13" x14ac:dyDescent="0.15">
      <c r="A445" s="38">
        <v>7</v>
      </c>
      <c r="B445">
        <f ca="1">IFERROR(__xludf.DUMMYFUNCTION("""COMPUTED_VALUE"""),1006)</f>
        <v>1006</v>
      </c>
      <c r="C445" s="33">
        <f ca="1">IFERROR(__xludf.DUMMYFUNCTION("""COMPUTED_VALUE"""),15990)</f>
        <v>15990</v>
      </c>
      <c r="D445">
        <f ca="1">IFERROR(__xludf.DUMMYFUNCTION("""COMPUTED_VALUE"""),1)</f>
        <v>1</v>
      </c>
      <c r="E445">
        <f ca="1">IFERROR(__xludf.DUMMYFUNCTION("""COMPUTED_VALUE"""),120)</f>
        <v>120</v>
      </c>
      <c r="F445" t="str">
        <f ca="1">IFERROR(__xludf.DUMMYFUNCTION("filter(Formulas!$C:$C,Formulas!$A:$A=B445)"),"""formula"":null")</f>
        <v>"formula":null</v>
      </c>
      <c r="G445">
        <f ca="1">IFERROR(__xludf.DUMMYFUNCTION("""COMPUTED_VALUE"""),720)</f>
        <v>720</v>
      </c>
      <c r="H445" s="30" t="str">
        <f ca="1">IFERROR(__xludf.DUMMYFUNCTION("IF(D445,filter(Productos!AC:AC,Productos!A:A=B445),)"),"fabrica")</f>
        <v>fabrica</v>
      </c>
      <c r="I445" s="33" t="str">
        <f ca="1">IFERROR(__xludf.DUMMYFUNCTION("""COMPUTED_VALUE"""),"")</f>
        <v/>
      </c>
      <c r="K445" t="e">
        <f t="shared" ca="1" si="0"/>
        <v>#VALUE!</v>
      </c>
    </row>
    <row r="446" spans="1:11" ht="13" x14ac:dyDescent="0.15">
      <c r="A446" s="23">
        <v>7</v>
      </c>
      <c r="B446">
        <f ca="1">IFERROR(__xludf.DUMMYFUNCTION("""COMPUTED_VALUE"""),1007)</f>
        <v>1007</v>
      </c>
      <c r="C446" s="33">
        <f ca="1">IFERROR(__xludf.DUMMYFUNCTION("""COMPUTED_VALUE"""),32990)</f>
        <v>32990</v>
      </c>
      <c r="D446">
        <f ca="1">IFERROR(__xludf.DUMMYFUNCTION("""COMPUTED_VALUE"""),8)</f>
        <v>8</v>
      </c>
      <c r="E446">
        <f ca="1">IFERROR(__xludf.DUMMYFUNCTION("""COMPUTED_VALUE"""),300)</f>
        <v>300</v>
      </c>
      <c r="F446" t="str">
        <f ca="1">IFERROR(__xludf.DUMMYFUNCTION("filter(Formulas!$C:$C,Formulas!$A:$A=B446)"),"""formula"":null")</f>
        <v>"formula":null</v>
      </c>
      <c r="G446">
        <f ca="1">IFERROR(__xludf.DUMMYFUNCTION("""COMPUTED_VALUE"""),20)</f>
        <v>20</v>
      </c>
      <c r="H446" s="30" t="str">
        <f ca="1">IFERROR(__xludf.DUMMYFUNCTION("IF(D446,filter(Productos!AC:AC,Productos!A:A=B446),)"),"fabrica")</f>
        <v>fabrica</v>
      </c>
      <c r="I446" s="33" t="str">
        <f ca="1">IFERROR(__xludf.DUMMYFUNCTION("""COMPUTED_VALUE"""),"")</f>
        <v/>
      </c>
      <c r="K446" t="e">
        <f t="shared" ca="1" si="0"/>
        <v>#VALUE!</v>
      </c>
    </row>
    <row r="447" spans="1:11" ht="13" x14ac:dyDescent="0.15">
      <c r="A447" s="38">
        <v>7</v>
      </c>
      <c r="B447">
        <f ca="1">IFERROR(__xludf.DUMMYFUNCTION("""COMPUTED_VALUE"""),1008)</f>
        <v>1008</v>
      </c>
      <c r="C447" s="33">
        <f ca="1">IFERROR(__xludf.DUMMYFUNCTION("""COMPUTED_VALUE"""),21990)</f>
        <v>21990</v>
      </c>
      <c r="D447">
        <f ca="1">IFERROR(__xludf.DUMMYFUNCTION("""COMPUTED_VALUE"""),10)</f>
        <v>10</v>
      </c>
      <c r="E447">
        <f ca="1">IFERROR(__xludf.DUMMYFUNCTION("""COMPUTED_VALUE"""),220)</f>
        <v>220</v>
      </c>
      <c r="F447" t="str">
        <f ca="1">IFERROR(__xludf.DUMMYFUNCTION("filter(Formulas!$C:$C,Formulas!$A:$A=B447)"),"""formula"":null")</f>
        <v>"formula":null</v>
      </c>
      <c r="G447">
        <f ca="1">IFERROR(__xludf.DUMMYFUNCTION("""COMPUTED_VALUE"""),48)</f>
        <v>48</v>
      </c>
      <c r="H447" s="30" t="str">
        <f ca="1">IFERROR(__xludf.DUMMYFUNCTION("IF(D447,filter(Productos!AC:AC,Productos!A:A=B447),)"),"fabrica")</f>
        <v>fabrica</v>
      </c>
      <c r="I447" s="33" t="str">
        <f ca="1">IFERROR(__xludf.DUMMYFUNCTION("""COMPUTED_VALUE"""),"")</f>
        <v/>
      </c>
      <c r="K447" t="e">
        <f t="shared" ca="1" si="0"/>
        <v>#VALUE!</v>
      </c>
    </row>
    <row r="448" spans="1:11" ht="13" x14ac:dyDescent="0.15">
      <c r="A448" s="23">
        <v>7</v>
      </c>
      <c r="B448">
        <f ca="1">IFERROR(__xludf.DUMMYFUNCTION("""COMPUTED_VALUE"""),1011)</f>
        <v>1011</v>
      </c>
      <c r="C448" s="33">
        <f ca="1">IFERROR(__xludf.DUMMYFUNCTION("""COMPUTED_VALUE"""),990)</f>
        <v>990</v>
      </c>
      <c r="D448">
        <f ca="1">IFERROR(__xludf.DUMMYFUNCTION("""COMPUTED_VALUE"""),4)</f>
        <v>4</v>
      </c>
      <c r="E448">
        <f ca="1">IFERROR(__xludf.DUMMYFUNCTION("""COMPUTED_VALUE"""),120)</f>
        <v>120</v>
      </c>
      <c r="F448" t="str">
        <f ca="1">IFERROR(__xludf.DUMMYFUNCTION("filter(Formulas!$C:$C,Formulas!$A:$A=B448)"),"""formula"":null")</f>
        <v>"formula":null</v>
      </c>
      <c r="G448">
        <f ca="1">IFERROR(__xludf.DUMMYFUNCTION("""COMPUTED_VALUE"""),168)</f>
        <v>168</v>
      </c>
      <c r="H448" s="30" t="str">
        <f ca="1">IFERROR(__xludf.DUMMYFUNCTION("IF(D448,filter(Productos!AC:AC,Productos!A:A=B448),)"),"fabrica")</f>
        <v>fabrica</v>
      </c>
      <c r="I448" s="33" t="str">
        <f ca="1">IFERROR(__xludf.DUMMYFUNCTION("""COMPUTED_VALUE"""),"")</f>
        <v/>
      </c>
      <c r="K448" t="e">
        <f t="shared" ca="1" si="0"/>
        <v>#VALUE!</v>
      </c>
    </row>
    <row r="449" spans="1:11" ht="13" x14ac:dyDescent="0.15">
      <c r="A449" s="38">
        <v>7</v>
      </c>
      <c r="B449">
        <f ca="1">IFERROR(__xludf.DUMMYFUNCTION("""COMPUTED_VALUE"""),1013)</f>
        <v>1013</v>
      </c>
      <c r="C449" s="33">
        <f ca="1">IFERROR(__xludf.DUMMYFUNCTION("""COMPUTED_VALUE"""),1400)</f>
        <v>1400</v>
      </c>
      <c r="D449">
        <f ca="1">IFERROR(__xludf.DUMMYFUNCTION("""COMPUTED_VALUE"""),10)</f>
        <v>10</v>
      </c>
      <c r="E449">
        <f ca="1">IFERROR(__xludf.DUMMYFUNCTION("""COMPUTED_VALUE"""),320)</f>
        <v>320</v>
      </c>
      <c r="F449" t="str">
        <f ca="1">IFERROR(__xludf.DUMMYFUNCTION("filter(Formulas!$C:$C,Formulas!$A:$A=B449)"),"""formula"":null")</f>
        <v>"formula":null</v>
      </c>
      <c r="G449">
        <f ca="1">IFERROR(__xludf.DUMMYFUNCTION("""COMPUTED_VALUE"""),12)</f>
        <v>12</v>
      </c>
      <c r="H449" s="30" t="str">
        <f ca="1">IFERROR(__xludf.DUMMYFUNCTION("IF(D449,filter(Productos!AC:AC,Productos!A:A=B449),)"),"fabrica")</f>
        <v>fabrica</v>
      </c>
      <c r="I449" s="33" t="str">
        <f ca="1">IFERROR(__xludf.DUMMYFUNCTION("""COMPUTED_VALUE"""),"")</f>
        <v/>
      </c>
      <c r="K449" t="e">
        <f t="shared" ca="1" si="0"/>
        <v>#VALUE!</v>
      </c>
    </row>
    <row r="450" spans="1:11" ht="13" x14ac:dyDescent="0.15">
      <c r="A450" s="23">
        <v>7</v>
      </c>
      <c r="B450">
        <f ca="1">IFERROR(__xludf.DUMMYFUNCTION("""COMPUTED_VALUE"""),1016)</f>
        <v>1016</v>
      </c>
      <c r="C450" s="33">
        <f ca="1">IFERROR(__xludf.DUMMYFUNCTION("""COMPUTED_VALUE"""),2790)</f>
        <v>2790</v>
      </c>
      <c r="D450">
        <f ca="1">IFERROR(__xludf.DUMMYFUNCTION("""COMPUTED_VALUE"""),8)</f>
        <v>8</v>
      </c>
      <c r="E450">
        <f ca="1">IFERROR(__xludf.DUMMYFUNCTION("""COMPUTED_VALUE"""),600)</f>
        <v>600</v>
      </c>
      <c r="F450" t="str">
        <f ca="1">IFERROR(__xludf.DUMMYFUNCTION("filter(Formulas!$C:$C,Formulas!$A:$A=B450)"),"""formula"":null")</f>
        <v>"formula":null</v>
      </c>
      <c r="G450">
        <f ca="1">IFERROR(__xludf.DUMMYFUNCTION("""COMPUTED_VALUE"""),240)</f>
        <v>240</v>
      </c>
      <c r="H450" s="30" t="str">
        <f ca="1">IFERROR(__xludf.DUMMYFUNCTION("IF(D450,filter(Productos!AC:AC,Productos!A:A=B450),)"),"fabrica")</f>
        <v>fabrica</v>
      </c>
      <c r="I450" t="str">
        <f ca="1">IFERROR(__xludf.DUMMYFUNCTION("""COMPUTED_VALUE"""),"")</f>
        <v/>
      </c>
      <c r="K450" t="e">
        <f t="shared" ca="1" si="0"/>
        <v>#VALUE!</v>
      </c>
    </row>
    <row r="451" spans="1:11" ht="13" x14ac:dyDescent="0.15">
      <c r="A451" s="38">
        <v>7</v>
      </c>
      <c r="B451">
        <f ca="1">IFERROR(__xludf.DUMMYFUNCTION("""COMPUTED_VALUE"""),1101)</f>
        <v>1101</v>
      </c>
      <c r="C451" s="33">
        <f ca="1">IFERROR(__xludf.DUMMYFUNCTION("""COMPUTED_VALUE"""),500)</f>
        <v>500</v>
      </c>
      <c r="D451">
        <f ca="1">IFERROR(__xludf.DUMMYFUNCTION("""COMPUTED_VALUE"""),10)</f>
        <v>10</v>
      </c>
      <c r="E451">
        <f ca="1">IFERROR(__xludf.DUMMYFUNCTION("""COMPUTED_VALUE"""),40)</f>
        <v>40</v>
      </c>
      <c r="F451" t="str">
        <f ca="1">IFERROR(__xludf.DUMMYFUNCTION("filter(Formulas!$C:$C,Formulas!$A:$A=B451)"),"""formula"":[{""sku"":""1001"",""req"":8},{""sku"":""1003"",""req"":3},{""sku"":""1004"",""req"":2},{""sku"":""1002"",""req"":4}]")</f>
        <v>"formula":[{"sku":"1001","req":8},{"sku":"1003","req":3},{"sku":"1004","req":2},{"sku":"1002","req":4}]</v>
      </c>
      <c r="G451">
        <f ca="1">IFERROR(__xludf.DUMMYFUNCTION("""COMPUTED_VALUE"""),3)</f>
        <v>3</v>
      </c>
      <c r="H451" s="30" t="str">
        <f ca="1">IFERROR(__xludf.DUMMYFUNCTION("IF(D451,filter(Productos!AC:AC,Productos!A:A=B451),)"),"fabrica")</f>
        <v>fabrica</v>
      </c>
      <c r="I451" s="33" t="str">
        <f ca="1">IFERROR(__xludf.DUMMYFUNCTION("""COMPUTED_VALUE"""),"")</f>
        <v/>
      </c>
      <c r="K451" t="e">
        <f t="shared" ca="1" si="0"/>
        <v>#VALUE!</v>
      </c>
    </row>
    <row r="452" spans="1:11" ht="13" x14ac:dyDescent="0.15">
      <c r="A452" s="23">
        <v>7</v>
      </c>
      <c r="B452">
        <f ca="1">IFERROR(__xludf.DUMMYFUNCTION("""COMPUTED_VALUE"""),1105)</f>
        <v>1105</v>
      </c>
      <c r="C452" s="33">
        <f ca="1">IFERROR(__xludf.DUMMYFUNCTION("""COMPUTED_VALUE"""),10)</f>
        <v>10</v>
      </c>
      <c r="D452">
        <f ca="1">IFERROR(__xludf.DUMMYFUNCTION("""COMPUTED_VALUE"""),10)</f>
        <v>10</v>
      </c>
      <c r="E452">
        <f ca="1">IFERROR(__xludf.DUMMYFUNCTION("""COMPUTED_VALUE"""),10)</f>
        <v>10</v>
      </c>
      <c r="F452" t="str">
        <f ca="1">IFERROR(__xludf.DUMMYFUNCTION("filter(Formulas!$C:$C,Formulas!$A:$A=B452)"),"""formula"":[{""sku"":""1005"",""req"":1}]")</f>
        <v>"formula":[{"sku":"1005","req":1}]</v>
      </c>
      <c r="G452">
        <f ca="1">IFERROR(__xludf.DUMMYFUNCTION("""COMPUTED_VALUE"""),3)</f>
        <v>3</v>
      </c>
      <c r="H452" s="30" t="str">
        <f ca="1">IFERROR(__xludf.DUMMYFUNCTION("IF(D452,filter(Productos!AC:AC,Productos!A:A=B452),)"),"fabrica")</f>
        <v>fabrica</v>
      </c>
      <c r="I452" s="33" t="str">
        <f ca="1">IFERROR(__xludf.DUMMYFUNCTION("""COMPUTED_VALUE"""),"")</f>
        <v/>
      </c>
      <c r="K452" t="e">
        <f t="shared" ca="1" si="0"/>
        <v>#VALUE!</v>
      </c>
    </row>
    <row r="453" spans="1:11" ht="13" x14ac:dyDescent="0.15">
      <c r="A453" s="38">
        <v>7</v>
      </c>
      <c r="B453">
        <f ca="1">IFERROR(__xludf.DUMMYFUNCTION("""COMPUTED_VALUE"""),1106)</f>
        <v>1106</v>
      </c>
      <c r="C453" s="33">
        <f ca="1">IFERROR(__xludf.DUMMYFUNCTION("""COMPUTED_VALUE"""),700)</f>
        <v>700</v>
      </c>
      <c r="D453">
        <f ca="1">IFERROR(__xludf.DUMMYFUNCTION("""COMPUTED_VALUE"""),100)</f>
        <v>100</v>
      </c>
      <c r="E453">
        <f ca="1">IFERROR(__xludf.DUMMYFUNCTION("""COMPUTED_VALUE"""),30)</f>
        <v>30</v>
      </c>
      <c r="F453" t="str">
        <f ca="1">IFERROR(__xludf.DUMMYFUNCTION("filter(Formulas!$C:$C,Formulas!$A:$A=B453)"),"""formula"":[{""sku"":""1006"",""req"":1}]")</f>
        <v>"formula":[{"sku":"1006","req":1}]</v>
      </c>
      <c r="G453">
        <f ca="1">IFERROR(__xludf.DUMMYFUNCTION("""COMPUTED_VALUE"""),4)</f>
        <v>4</v>
      </c>
      <c r="H453" s="30" t="str">
        <f ca="1">IFERROR(__xludf.DUMMYFUNCTION("IF(D453,filter(Productos!AC:AC,Productos!A:A=B453),)"),"fabrica")</f>
        <v>fabrica</v>
      </c>
      <c r="I453" s="33" t="str">
        <f ca="1">IFERROR(__xludf.DUMMYFUNCTION("""COMPUTED_VALUE"""),"")</f>
        <v/>
      </c>
      <c r="K453" t="e">
        <f t="shared" ca="1" si="0"/>
        <v>#VALUE!</v>
      </c>
    </row>
    <row r="454" spans="1:11" ht="13" x14ac:dyDescent="0.15">
      <c r="A454" s="23">
        <v>7</v>
      </c>
      <c r="B454">
        <f ca="1">IFERROR(__xludf.DUMMYFUNCTION("""COMPUTED_VALUE"""),1107)</f>
        <v>1107</v>
      </c>
      <c r="C454" s="33">
        <f ca="1">IFERROR(__xludf.DUMMYFUNCTION("""COMPUTED_VALUE"""),10)</f>
        <v>10</v>
      </c>
      <c r="D454">
        <f ca="1">IFERROR(__xludf.DUMMYFUNCTION("""COMPUTED_VALUE"""),11)</f>
        <v>11</v>
      </c>
      <c r="E454">
        <f ca="1">IFERROR(__xludf.DUMMYFUNCTION("""COMPUTED_VALUE"""),20)</f>
        <v>20</v>
      </c>
      <c r="F454" t="str">
        <f ca="1">IFERROR(__xludf.DUMMYFUNCTION("filter(Formulas!$C:$C,Formulas!$A:$A=B454)"),"""formula"":[{""sku"":""1007"",""req"":1}]")</f>
        <v>"formula":[{"sku":"1007","req":1}]</v>
      </c>
      <c r="G454">
        <f ca="1">IFERROR(__xludf.DUMMYFUNCTION("""COMPUTED_VALUE"""),2)</f>
        <v>2</v>
      </c>
      <c r="H454" s="30" t="str">
        <f ca="1">IFERROR(__xludf.DUMMYFUNCTION("IF(D454,filter(Productos!AC:AC,Productos!A:A=B454),)"),"fabrica")</f>
        <v>fabrica</v>
      </c>
      <c r="I454" s="33" t="str">
        <f ca="1">IFERROR(__xludf.DUMMYFUNCTION("""COMPUTED_VALUE"""),"")</f>
        <v/>
      </c>
      <c r="K454" t="e">
        <f t="shared" ca="1" si="0"/>
        <v>#VALUE!</v>
      </c>
    </row>
    <row r="455" spans="1:11" ht="13" x14ac:dyDescent="0.15">
      <c r="A455" s="38">
        <v>7</v>
      </c>
      <c r="B455">
        <f ca="1">IFERROR(__xludf.DUMMYFUNCTION("""COMPUTED_VALUE"""),1108)</f>
        <v>1108</v>
      </c>
      <c r="C455" s="33">
        <f ca="1">IFERROR(__xludf.DUMMYFUNCTION("""COMPUTED_VALUE"""),10)</f>
        <v>10</v>
      </c>
      <c r="D455">
        <f ca="1">IFERROR(__xludf.DUMMYFUNCTION("""COMPUTED_VALUE"""),6)</f>
        <v>6</v>
      </c>
      <c r="E455">
        <f ca="1">IFERROR(__xludf.DUMMYFUNCTION("""COMPUTED_VALUE"""),20)</f>
        <v>20</v>
      </c>
      <c r="F455" t="str">
        <f ca="1">IFERROR(__xludf.DUMMYFUNCTION("filter(Formulas!$C:$C,Formulas!$A:$A=B455)"),"""formula"":[{""sku"":""1008"",""req"":1}]")</f>
        <v>"formula":[{"sku":"1008","req":1}]</v>
      </c>
      <c r="G455">
        <f ca="1">IFERROR(__xludf.DUMMYFUNCTION("""COMPUTED_VALUE"""),4)</f>
        <v>4</v>
      </c>
      <c r="H455" s="30" t="str">
        <f ca="1">IFERROR(__xludf.DUMMYFUNCTION("IF(D455,filter(Productos!AC:AC,Productos!A:A=B455),)"),"fabrica")</f>
        <v>fabrica</v>
      </c>
      <c r="I455" s="33" t="str">
        <f ca="1">IFERROR(__xludf.DUMMYFUNCTION("""COMPUTED_VALUE"""),"")</f>
        <v/>
      </c>
      <c r="K455" t="e">
        <f t="shared" ca="1" si="0"/>
        <v>#VALUE!</v>
      </c>
    </row>
    <row r="456" spans="1:11" ht="13" x14ac:dyDescent="0.15">
      <c r="A456" s="23">
        <v>7</v>
      </c>
      <c r="B456">
        <f ca="1">IFERROR(__xludf.DUMMYFUNCTION("""COMPUTED_VALUE"""),1109)</f>
        <v>1109</v>
      </c>
      <c r="C456" s="33">
        <f ca="1">IFERROR(__xludf.DUMMYFUNCTION("""COMPUTED_VALUE"""),10)</f>
        <v>10</v>
      </c>
      <c r="D456">
        <f ca="1">IFERROR(__xludf.DUMMYFUNCTION("""COMPUTED_VALUE"""),12)</f>
        <v>12</v>
      </c>
      <c r="E456">
        <f ca="1">IFERROR(__xludf.DUMMYFUNCTION("""COMPUTED_VALUE"""),30)</f>
        <v>30</v>
      </c>
      <c r="F456" t="str">
        <f ca="1">IFERROR(__xludf.DUMMYFUNCTION("filter(Formulas!$C:$C,Formulas!$A:$A=B456)"),"""formula"":[{""sku"":""1009"",""req"":1}]")</f>
        <v>"formula":[{"sku":"1009","req":1}]</v>
      </c>
      <c r="G456">
        <f ca="1">IFERROR(__xludf.DUMMYFUNCTION("""COMPUTED_VALUE"""),1.5)</f>
        <v>1.5</v>
      </c>
      <c r="H456" s="30" t="str">
        <f ca="1">IFERROR(__xludf.DUMMYFUNCTION("IF(D456,filter(Productos!AC:AC,Productos!A:A=B456),)"),"fabrica")</f>
        <v>fabrica</v>
      </c>
      <c r="I456" s="33" t="str">
        <f ca="1">IFERROR(__xludf.DUMMYFUNCTION("""COMPUTED_VALUE"""),"")</f>
        <v/>
      </c>
      <c r="K456" t="e">
        <f t="shared" ca="1" si="0"/>
        <v>#VALUE!</v>
      </c>
    </row>
    <row r="457" spans="1:11" ht="13" x14ac:dyDescent="0.15">
      <c r="A457" s="38">
        <v>7</v>
      </c>
      <c r="B457">
        <f ca="1">IFERROR(__xludf.DUMMYFUNCTION("""COMPUTED_VALUE"""),1110)</f>
        <v>1110</v>
      </c>
      <c r="C457" s="33">
        <f ca="1">IFERROR(__xludf.DUMMYFUNCTION("""COMPUTED_VALUE"""),10)</f>
        <v>10</v>
      </c>
      <c r="D457">
        <f ca="1">IFERROR(__xludf.DUMMYFUNCTION("""COMPUTED_VALUE"""),6)</f>
        <v>6</v>
      </c>
      <c r="E457">
        <f ca="1">IFERROR(__xludf.DUMMYFUNCTION("""COMPUTED_VALUE"""),10)</f>
        <v>10</v>
      </c>
      <c r="F457" t="str">
        <f ca="1">IFERROR(__xludf.DUMMYFUNCTION("filter(Formulas!$C:$C,Formulas!$A:$A=B457)"),"""formula"":[{""sku"":""1010"",""req"":1}]")</f>
        <v>"formula":[{"sku":"1010","req":1}]</v>
      </c>
      <c r="G457">
        <f ca="1">IFERROR(__xludf.DUMMYFUNCTION("""COMPUTED_VALUE"""),2)</f>
        <v>2</v>
      </c>
      <c r="H457" s="30" t="str">
        <f ca="1">IFERROR(__xludf.DUMMYFUNCTION("IF(D457,filter(Productos!AC:AC,Productos!A:A=B457),)"),"fabrica")</f>
        <v>fabrica</v>
      </c>
      <c r="I457" s="33" t="str">
        <f ca="1">IFERROR(__xludf.DUMMYFUNCTION("""COMPUTED_VALUE"""),"")</f>
        <v/>
      </c>
      <c r="K457" t="e">
        <f t="shared" ca="1" si="0"/>
        <v>#VALUE!</v>
      </c>
    </row>
    <row r="458" spans="1:11" ht="13" x14ac:dyDescent="0.15">
      <c r="A458" s="23">
        <v>7</v>
      </c>
      <c r="B458">
        <f ca="1">IFERROR(__xludf.DUMMYFUNCTION("""COMPUTED_VALUE"""),1111)</f>
        <v>1111</v>
      </c>
      <c r="C458" s="33">
        <f ca="1">IFERROR(__xludf.DUMMYFUNCTION("""COMPUTED_VALUE"""),120)</f>
        <v>120</v>
      </c>
      <c r="D458">
        <f ca="1">IFERROR(__xludf.DUMMYFUNCTION("""COMPUTED_VALUE"""),2)</f>
        <v>2</v>
      </c>
      <c r="E458">
        <f ca="1">IFERROR(__xludf.DUMMYFUNCTION("""COMPUTED_VALUE"""),30)</f>
        <v>30</v>
      </c>
      <c r="F458" t="str">
        <f ca="1">IFERROR(__xludf.DUMMYFUNCTION("filter(Formulas!$C:$C,Formulas!$A:$A=B458)"),"""formula"":[{""sku"":""1011"",""req"":2}]")</f>
        <v>"formula":[{"sku":"1011","req":2}]</v>
      </c>
      <c r="G458">
        <f ca="1">IFERROR(__xludf.DUMMYFUNCTION("""COMPUTED_VALUE"""),12)</f>
        <v>12</v>
      </c>
      <c r="H458" s="30" t="str">
        <f ca="1">IFERROR(__xludf.DUMMYFUNCTION("IF(D458,filter(Productos!AC:AC,Productos!A:A=B458),)"),"fabrica")</f>
        <v>fabrica</v>
      </c>
      <c r="I458" s="33" t="str">
        <f ca="1">IFERROR(__xludf.DUMMYFUNCTION("""COMPUTED_VALUE"""),"")</f>
        <v/>
      </c>
      <c r="K458" t="e">
        <f t="shared" ca="1" si="0"/>
        <v>#VALUE!</v>
      </c>
    </row>
    <row r="459" spans="1:11" ht="13" x14ac:dyDescent="0.15">
      <c r="A459" s="38">
        <v>7</v>
      </c>
      <c r="B459">
        <f ca="1">IFERROR(__xludf.DUMMYFUNCTION("""COMPUTED_VALUE"""),1112)</f>
        <v>1112</v>
      </c>
      <c r="C459" s="33">
        <f ca="1">IFERROR(__xludf.DUMMYFUNCTION("""COMPUTED_VALUE"""),10)</f>
        <v>10</v>
      </c>
      <c r="D459">
        <f ca="1">IFERROR(__xludf.DUMMYFUNCTION("""COMPUTED_VALUE"""),20)</f>
        <v>20</v>
      </c>
      <c r="E459">
        <f ca="1">IFERROR(__xludf.DUMMYFUNCTION("""COMPUTED_VALUE"""),10)</f>
        <v>10</v>
      </c>
      <c r="F459" t="str">
        <f ca="1">IFERROR(__xludf.DUMMYFUNCTION("filter(Formulas!$C:$C,Formulas!$A:$A=B459)"),"""formula"":[{""sku"":""1012"",""req"":1}]")</f>
        <v>"formula":[{"sku":"1012","req":1}]</v>
      </c>
      <c r="G459">
        <f ca="1">IFERROR(__xludf.DUMMYFUNCTION("""COMPUTED_VALUE"""),24)</f>
        <v>24</v>
      </c>
      <c r="H459" s="30" t="str">
        <f ca="1">IFERROR(__xludf.DUMMYFUNCTION("IF(D459,filter(Productos!AC:AC,Productos!A:A=B459),)"),"fabrica")</f>
        <v>fabrica</v>
      </c>
      <c r="I459" s="33" t="str">
        <f ca="1">IFERROR(__xludf.DUMMYFUNCTION("""COMPUTED_VALUE"""),"")</f>
        <v/>
      </c>
      <c r="K459" t="e">
        <f t="shared" ca="1" si="0"/>
        <v>#VALUE!</v>
      </c>
    </row>
    <row r="460" spans="1:11" ht="13" x14ac:dyDescent="0.15">
      <c r="A460" s="23">
        <v>7</v>
      </c>
      <c r="B460">
        <f ca="1">IFERROR(__xludf.DUMMYFUNCTION("""COMPUTED_VALUE"""),1114)</f>
        <v>1114</v>
      </c>
      <c r="C460" s="33">
        <f ca="1">IFERROR(__xludf.DUMMYFUNCTION("""COMPUTED_VALUE"""),10)</f>
        <v>10</v>
      </c>
      <c r="D460">
        <f ca="1">IFERROR(__xludf.DUMMYFUNCTION("""COMPUTED_VALUE"""),4)</f>
        <v>4</v>
      </c>
      <c r="E460">
        <f ca="1">IFERROR(__xludf.DUMMYFUNCTION("""COMPUTED_VALUE"""),10)</f>
        <v>10</v>
      </c>
      <c r="F460" t="str">
        <f ca="1">IFERROR(__xludf.DUMMYFUNCTION("filter(Formulas!$C:$C,Formulas!$A:$A=B460)"),"""formula"":[{""sku"":""1014"",""req"":1}]")</f>
        <v>"formula":[{"sku":"1014","req":1}]</v>
      </c>
      <c r="G460">
        <f ca="1">IFERROR(__xludf.DUMMYFUNCTION("""COMPUTED_VALUE"""),2)</f>
        <v>2</v>
      </c>
      <c r="H460" s="30" t="str">
        <f ca="1">IFERROR(__xludf.DUMMYFUNCTION("IF(D460,filter(Productos!AC:AC,Productos!A:A=B460),)"),"fabrica")</f>
        <v>fabrica</v>
      </c>
      <c r="I460" s="33" t="str">
        <f ca="1">IFERROR(__xludf.DUMMYFUNCTION("""COMPUTED_VALUE"""),"")</f>
        <v/>
      </c>
      <c r="K460" t="e">
        <f t="shared" ca="1" si="0"/>
        <v>#VALUE!</v>
      </c>
    </row>
    <row r="461" spans="1:11" ht="13" x14ac:dyDescent="0.15">
      <c r="A461" s="38">
        <v>7</v>
      </c>
      <c r="B461">
        <f ca="1">IFERROR(__xludf.DUMMYFUNCTION("""COMPUTED_VALUE"""),1115)</f>
        <v>1115</v>
      </c>
      <c r="C461" s="33">
        <f ca="1">IFERROR(__xludf.DUMMYFUNCTION("""COMPUTED_VALUE"""),10)</f>
        <v>10</v>
      </c>
      <c r="D461">
        <f ca="1">IFERROR(__xludf.DUMMYFUNCTION("""COMPUTED_VALUE"""),8)</f>
        <v>8</v>
      </c>
      <c r="E461">
        <f ca="1">IFERROR(__xludf.DUMMYFUNCTION("""COMPUTED_VALUE"""),10)</f>
        <v>10</v>
      </c>
      <c r="F461" t="str">
        <f ca="1">IFERROR(__xludf.DUMMYFUNCTION("filter(Formulas!$C:$C,Formulas!$A:$A=B461)"),"""formula"":[{""sku"":""1015"",""req"":2}]")</f>
        <v>"formula":[{"sku":"1015","req":2}]</v>
      </c>
      <c r="G461">
        <f ca="1">IFERROR(__xludf.DUMMYFUNCTION("""COMPUTED_VALUE"""),3)</f>
        <v>3</v>
      </c>
      <c r="H461" s="30" t="str">
        <f ca="1">IFERROR(__xludf.DUMMYFUNCTION("IF(D461,filter(Productos!AC:AC,Productos!A:A=B461),)"),"fabrica")</f>
        <v>fabrica</v>
      </c>
      <c r="I461" s="33" t="str">
        <f ca="1">IFERROR(__xludf.DUMMYFUNCTION("""COMPUTED_VALUE"""),"")</f>
        <v/>
      </c>
      <c r="K461" t="e">
        <f t="shared" ca="1" si="0"/>
        <v>#VALUE!</v>
      </c>
    </row>
    <row r="462" spans="1:11" ht="13" x14ac:dyDescent="0.15">
      <c r="A462" s="23">
        <v>7</v>
      </c>
      <c r="B462">
        <f ca="1">IFERROR(__xludf.DUMMYFUNCTION("""COMPUTED_VALUE"""),1116)</f>
        <v>1116</v>
      </c>
      <c r="C462" s="33">
        <f ca="1">IFERROR(__xludf.DUMMYFUNCTION("""COMPUTED_VALUE"""),10)</f>
        <v>10</v>
      </c>
      <c r="D462">
        <f ca="1">IFERROR(__xludf.DUMMYFUNCTION("""COMPUTED_VALUE"""),10)</f>
        <v>10</v>
      </c>
      <c r="E462">
        <f ca="1">IFERROR(__xludf.DUMMYFUNCTION("""COMPUTED_VALUE"""),40)</f>
        <v>40</v>
      </c>
      <c r="F462" t="str">
        <f ca="1">IFERROR(__xludf.DUMMYFUNCTION("filter(Formulas!$C:$C,Formulas!$A:$A=B462)"),"""formula"":[{""sku"":""1016"",""req"":11}]")</f>
        <v>"formula":[{"sku":"1016","req":11}]</v>
      </c>
      <c r="G462">
        <f ca="1">IFERROR(__xludf.DUMMYFUNCTION("""COMPUTED_VALUE"""),24)</f>
        <v>24</v>
      </c>
      <c r="H462" s="30" t="str">
        <f ca="1">IFERROR(__xludf.DUMMYFUNCTION("IF(D462,filter(Productos!AC:AC,Productos!A:A=B462),)"),"fabrica")</f>
        <v>fabrica</v>
      </c>
      <c r="I462" t="str">
        <f ca="1">IFERROR(__xludf.DUMMYFUNCTION("""COMPUTED_VALUE"""),"")</f>
        <v/>
      </c>
      <c r="K462" t="e">
        <f t="shared" ca="1" si="0"/>
        <v>#VALUE!</v>
      </c>
    </row>
    <row r="463" spans="1:11" ht="13" x14ac:dyDescent="0.15">
      <c r="A463" s="38">
        <v>7</v>
      </c>
      <c r="B463">
        <f ca="1">IFERROR(__xludf.DUMMYFUNCTION("""COMPUTED_VALUE"""),1201)</f>
        <v>1201</v>
      </c>
      <c r="C463" s="33">
        <f ca="1">IFERROR(__xludf.DUMMYFUNCTION("""COMPUTED_VALUE"""),10)</f>
        <v>10</v>
      </c>
      <c r="D463">
        <f ca="1">IFERROR(__xludf.DUMMYFUNCTION("""COMPUTED_VALUE"""),10)</f>
        <v>10</v>
      </c>
      <c r="E463">
        <f ca="1">IFERROR(__xludf.DUMMYFUNCTION("""COMPUTED_VALUE"""),10)</f>
        <v>10</v>
      </c>
      <c r="F463" t="str">
        <f ca="1">IFERROR(__xludf.DUMMYFUNCTION("filter(Formulas!$C:$C,Formulas!$A:$A=B463)"),"""formula"":[{""sku"":""1101"",""req"":1}]")</f>
        <v>"formula":[{"sku":"1101","req":1}]</v>
      </c>
      <c r="G463">
        <f ca="1">IFERROR(__xludf.DUMMYFUNCTION("""COMPUTED_VALUE"""),2)</f>
        <v>2</v>
      </c>
      <c r="H463" s="30" t="str">
        <f ca="1">IFERROR(__xludf.DUMMYFUNCTION("IF(D463,filter(Productos!AC:AC,Productos!A:A=B463),)"),"fabrica")</f>
        <v>fabrica</v>
      </c>
      <c r="I463" s="33" t="str">
        <f ca="1">IFERROR(__xludf.DUMMYFUNCTION("""COMPUTED_VALUE"""),"")</f>
        <v/>
      </c>
      <c r="K463" t="e">
        <f t="shared" ca="1" si="0"/>
        <v>#VALUE!</v>
      </c>
    </row>
    <row r="464" spans="1:11" ht="13" x14ac:dyDescent="0.15">
      <c r="A464" s="23">
        <v>7</v>
      </c>
      <c r="B464">
        <f ca="1">IFERROR(__xludf.DUMMYFUNCTION("""COMPUTED_VALUE"""),1207)</f>
        <v>1207</v>
      </c>
      <c r="C464" s="33">
        <f ca="1">IFERROR(__xludf.DUMMYFUNCTION("""COMPUTED_VALUE"""),30)</f>
        <v>30</v>
      </c>
      <c r="D464">
        <f ca="1">IFERROR(__xludf.DUMMYFUNCTION("""COMPUTED_VALUE"""),12)</f>
        <v>12</v>
      </c>
      <c r="E464">
        <f ca="1">IFERROR(__xludf.DUMMYFUNCTION("""COMPUTED_VALUE"""),20)</f>
        <v>20</v>
      </c>
      <c r="F464" t="str">
        <f ca="1">IFERROR(__xludf.DUMMYFUNCTION("filter(Formulas!$C:$C,Formulas!$A:$A=B464)"),"""formula"":[{""sku"":""1007"",""req"":1}]")</f>
        <v>"formula":[{"sku":"1007","req":1}]</v>
      </c>
      <c r="G464">
        <f ca="1">IFERROR(__xludf.DUMMYFUNCTION("""COMPUTED_VALUE"""),2)</f>
        <v>2</v>
      </c>
      <c r="H464" s="30" t="str">
        <f ca="1">IFERROR(__xludf.DUMMYFUNCTION("IF(D464,filter(Productos!AC:AC,Productos!A:A=B464),)"),"fabrica")</f>
        <v>fabrica</v>
      </c>
      <c r="I464" s="33" t="str">
        <f ca="1">IFERROR(__xludf.DUMMYFUNCTION("""COMPUTED_VALUE"""),"")</f>
        <v/>
      </c>
      <c r="K464" t="e">
        <f t="shared" ca="1" si="0"/>
        <v>#VALUE!</v>
      </c>
    </row>
    <row r="465" spans="1:11" ht="13" x14ac:dyDescent="0.15">
      <c r="A465" s="38">
        <v>7</v>
      </c>
      <c r="B465">
        <f ca="1">IFERROR(__xludf.DUMMYFUNCTION("""COMPUTED_VALUE"""),1209)</f>
        <v>1209</v>
      </c>
      <c r="C465" s="33">
        <f ca="1">IFERROR(__xludf.DUMMYFUNCTION("""COMPUTED_VALUE"""),30)</f>
        <v>30</v>
      </c>
      <c r="D465">
        <f ca="1">IFERROR(__xludf.DUMMYFUNCTION("""COMPUTED_VALUE"""),14)</f>
        <v>14</v>
      </c>
      <c r="E465">
        <f ca="1">IFERROR(__xludf.DUMMYFUNCTION("""COMPUTED_VALUE"""),30)</f>
        <v>30</v>
      </c>
      <c r="F465" t="str">
        <f ca="1">IFERROR(__xludf.DUMMYFUNCTION("filter(Formulas!$C:$C,Formulas!$A:$A=B465)"),"""formula"":[{""sku"":""1009"",""req"":1}]")</f>
        <v>"formula":[{"sku":"1009","req":1}]</v>
      </c>
      <c r="G465">
        <f ca="1">IFERROR(__xludf.DUMMYFUNCTION("""COMPUTED_VALUE"""),1.5)</f>
        <v>1.5</v>
      </c>
      <c r="H465" s="30" t="str">
        <f ca="1">IFERROR(__xludf.DUMMYFUNCTION("IF(D465,filter(Productos!AC:AC,Productos!A:A=B465),)"),"fabrica")</f>
        <v>fabrica</v>
      </c>
      <c r="I465" s="33" t="str">
        <f ca="1">IFERROR(__xludf.DUMMYFUNCTION("""COMPUTED_VALUE"""),"")</f>
        <v/>
      </c>
      <c r="K465" t="e">
        <f t="shared" ca="1" si="0"/>
        <v>#VALUE!</v>
      </c>
    </row>
    <row r="466" spans="1:11" ht="13" x14ac:dyDescent="0.15">
      <c r="A466" s="23">
        <v>7</v>
      </c>
      <c r="B466">
        <f ca="1">IFERROR(__xludf.DUMMYFUNCTION("""COMPUTED_VALUE"""),1210)</f>
        <v>1210</v>
      </c>
      <c r="C466" s="33">
        <f ca="1">IFERROR(__xludf.DUMMYFUNCTION("""COMPUTED_VALUE"""),10)</f>
        <v>10</v>
      </c>
      <c r="D466">
        <f ca="1">IFERROR(__xludf.DUMMYFUNCTION("""COMPUTED_VALUE"""),9)</f>
        <v>9</v>
      </c>
      <c r="E466">
        <f ca="1">IFERROR(__xludf.DUMMYFUNCTION("""COMPUTED_VALUE"""),10)</f>
        <v>10</v>
      </c>
      <c r="F466" t="str">
        <f ca="1">IFERROR(__xludf.DUMMYFUNCTION("filter(Formulas!$C:$C,Formulas!$A:$A=B466)"),"""formula"":[{""sku"":""1010"",""req"":1}]")</f>
        <v>"formula":[{"sku":"1010","req":1}]</v>
      </c>
      <c r="G466">
        <f ca="1">IFERROR(__xludf.DUMMYFUNCTION("""COMPUTED_VALUE"""),2.3)</f>
        <v>2.2999999999999998</v>
      </c>
      <c r="H466" s="30" t="str">
        <f ca="1">IFERROR(__xludf.DUMMYFUNCTION("IF(D466,filter(Productos!AC:AC,Productos!A:A=B466),)"),"fabrica")</f>
        <v>fabrica</v>
      </c>
      <c r="I466" s="33" t="str">
        <f ca="1">IFERROR(__xludf.DUMMYFUNCTION("""COMPUTED_VALUE"""),"")</f>
        <v/>
      </c>
      <c r="K466" t="e">
        <f t="shared" ca="1" si="0"/>
        <v>#VALUE!</v>
      </c>
    </row>
    <row r="467" spans="1:11" ht="13" x14ac:dyDescent="0.15">
      <c r="A467" s="38">
        <v>7</v>
      </c>
      <c r="B467">
        <f ca="1">IFERROR(__xludf.DUMMYFUNCTION("""COMPUTED_VALUE"""),1211)</f>
        <v>1211</v>
      </c>
      <c r="C467" s="33">
        <f ca="1">IFERROR(__xludf.DUMMYFUNCTION("""COMPUTED_VALUE"""),10)</f>
        <v>10</v>
      </c>
      <c r="D467">
        <f ca="1">IFERROR(__xludf.DUMMYFUNCTION("""COMPUTED_VALUE"""),10)</f>
        <v>10</v>
      </c>
      <c r="E467">
        <f ca="1">IFERROR(__xludf.DUMMYFUNCTION("""COMPUTED_VALUE"""),10)</f>
        <v>10</v>
      </c>
      <c r="F467" t="str">
        <f ca="1">IFERROR(__xludf.DUMMYFUNCTION("filter(Formulas!$C:$C,Formulas!$A:$A=B467)"),"""formula"":[{""sku"":""1111"",""req"":1}]")</f>
        <v>"formula":[{"sku":"1111","req":1}]</v>
      </c>
      <c r="G467">
        <f ca="1">IFERROR(__xludf.DUMMYFUNCTION("""COMPUTED_VALUE"""),12)</f>
        <v>12</v>
      </c>
      <c r="H467" s="30" t="str">
        <f ca="1">IFERROR(__xludf.DUMMYFUNCTION("IF(D467,filter(Productos!AC:AC,Productos!A:A=B467),)"),"fabrica")</f>
        <v>fabrica</v>
      </c>
      <c r="I467" s="33" t="str">
        <f ca="1">IFERROR(__xludf.DUMMYFUNCTION("""COMPUTED_VALUE"""),"")</f>
        <v/>
      </c>
      <c r="K467" t="e">
        <f t="shared" ca="1" si="0"/>
        <v>#VALUE!</v>
      </c>
    </row>
    <row r="468" spans="1:11" ht="13" x14ac:dyDescent="0.15">
      <c r="A468" s="23">
        <v>7</v>
      </c>
      <c r="B468">
        <f ca="1">IFERROR(__xludf.DUMMYFUNCTION("""COMPUTED_VALUE"""),1215)</f>
        <v>1215</v>
      </c>
      <c r="C468" s="33">
        <f ca="1">IFERROR(__xludf.DUMMYFUNCTION("""COMPUTED_VALUE"""),0)</f>
        <v>0</v>
      </c>
      <c r="D468">
        <f ca="1">IFERROR(__xludf.DUMMYFUNCTION("""COMPUTED_VALUE"""),8)</f>
        <v>8</v>
      </c>
      <c r="E468">
        <f ca="1">IFERROR(__xludf.DUMMYFUNCTION("""COMPUTED_VALUE"""),10)</f>
        <v>10</v>
      </c>
      <c r="F468" t="str">
        <f ca="1">IFERROR(__xludf.DUMMYFUNCTION("filter(Formulas!$C:$C,Formulas!$A:$A=B468)"),"""formula"":[{""sku"":""1015"",""req"":4}]")</f>
        <v>"formula":[{"sku":"1015","req":4}]</v>
      </c>
      <c r="G468">
        <f ca="1">IFERROR(__xludf.DUMMYFUNCTION("""COMPUTED_VALUE"""),3)</f>
        <v>3</v>
      </c>
      <c r="H468" s="30" t="str">
        <f ca="1">IFERROR(__xludf.DUMMYFUNCTION("IF(D468,filter(Productos!AC:AC,Productos!A:A=B468),)"),"fabrica")</f>
        <v>fabrica</v>
      </c>
      <c r="I468" s="33" t="str">
        <f ca="1">IFERROR(__xludf.DUMMYFUNCTION("""COMPUTED_VALUE"""),"")</f>
        <v/>
      </c>
      <c r="K468" t="e">
        <f t="shared" ca="1" si="0"/>
        <v>#VALUE!</v>
      </c>
    </row>
    <row r="469" spans="1:11" ht="13" x14ac:dyDescent="0.15">
      <c r="A469" s="38">
        <v>7</v>
      </c>
      <c r="B469">
        <f ca="1">IFERROR(__xludf.DUMMYFUNCTION("""COMPUTED_VALUE"""),1216)</f>
        <v>1216</v>
      </c>
      <c r="C469" s="33">
        <f ca="1">IFERROR(__xludf.DUMMYFUNCTION("""COMPUTED_VALUE"""),10)</f>
        <v>10</v>
      </c>
      <c r="D469">
        <f ca="1">IFERROR(__xludf.DUMMYFUNCTION("""COMPUTED_VALUE"""),10)</f>
        <v>10</v>
      </c>
      <c r="E469">
        <f ca="1">IFERROR(__xludf.DUMMYFUNCTION("""COMPUTED_VALUE"""),30)</f>
        <v>30</v>
      </c>
      <c r="F469" t="str">
        <f ca="1">IFERROR(__xludf.DUMMYFUNCTION("filter(Formulas!$C:$C,Formulas!$A:$A=B469)"),"""formula"":[{""sku"":""1016"",""req"":2}]")</f>
        <v>"formula":[{"sku":"1016","req":2}]</v>
      </c>
      <c r="G469">
        <f ca="1">IFERROR(__xludf.DUMMYFUNCTION("""COMPUTED_VALUE"""),24)</f>
        <v>24</v>
      </c>
      <c r="H469" s="30" t="str">
        <f ca="1">IFERROR(__xludf.DUMMYFUNCTION("IF(D469,filter(Productos!AC:AC,Productos!A:A=B469),)"),"fabrica")</f>
        <v>fabrica</v>
      </c>
      <c r="I469" t="str">
        <f ca="1">IFERROR(__xludf.DUMMYFUNCTION("""COMPUTED_VALUE"""),"")</f>
        <v/>
      </c>
      <c r="K469" t="e">
        <f t="shared" ca="1" si="0"/>
        <v>#VALUE!</v>
      </c>
    </row>
    <row r="470" spans="1:11" ht="13" x14ac:dyDescent="0.15">
      <c r="A470" s="23">
        <v>7</v>
      </c>
      <c r="B470">
        <f ca="1">IFERROR(__xludf.DUMMYFUNCTION("""COMPUTED_VALUE"""),1301)</f>
        <v>1301</v>
      </c>
      <c r="C470" s="33">
        <f ca="1">IFERROR(__xludf.DUMMYFUNCTION("""COMPUTED_VALUE"""),10)</f>
        <v>10</v>
      </c>
      <c r="D470">
        <f ca="1">IFERROR(__xludf.DUMMYFUNCTION("""COMPUTED_VALUE"""),5)</f>
        <v>5</v>
      </c>
      <c r="E470">
        <f ca="1">IFERROR(__xludf.DUMMYFUNCTION("""COMPUTED_VALUE"""),10)</f>
        <v>10</v>
      </c>
      <c r="F470" t="str">
        <f ca="1">IFERROR(__xludf.DUMMYFUNCTION("filter(Formulas!$C:$C,Formulas!$A:$A=B470)"),"""formula"":[{""sku"":""1101"",""req"":1}]")</f>
        <v>"formula":[{"sku":"1101","req":1}]</v>
      </c>
      <c r="G470">
        <f ca="1">IFERROR(__xludf.DUMMYFUNCTION("""COMPUTED_VALUE"""),2)</f>
        <v>2</v>
      </c>
      <c r="H470" s="30" t="str">
        <f ca="1">IFERROR(__xludf.DUMMYFUNCTION("IF(D470,filter(Productos!AC:AC,Productos!A:A=B470),)"),"fabrica")</f>
        <v>fabrica</v>
      </c>
      <c r="I470" s="33" t="str">
        <f ca="1">IFERROR(__xludf.DUMMYFUNCTION("""COMPUTED_VALUE"""),"")</f>
        <v/>
      </c>
      <c r="K470" t="e">
        <f t="shared" ca="1" si="0"/>
        <v>#VALUE!</v>
      </c>
    </row>
    <row r="471" spans="1:11" ht="13" x14ac:dyDescent="0.15">
      <c r="A471" s="38">
        <v>7</v>
      </c>
      <c r="B471">
        <f ca="1">IFERROR(__xludf.DUMMYFUNCTION("""COMPUTED_VALUE"""),1307)</f>
        <v>1307</v>
      </c>
      <c r="C471" s="33">
        <f ca="1">IFERROR(__xludf.DUMMYFUNCTION("""COMPUTED_VALUE"""),50)</f>
        <v>50</v>
      </c>
      <c r="D471">
        <f ca="1">IFERROR(__xludf.DUMMYFUNCTION("""COMPUTED_VALUE"""),11)</f>
        <v>11</v>
      </c>
      <c r="E471">
        <f ca="1">IFERROR(__xludf.DUMMYFUNCTION("""COMPUTED_VALUE"""),30)</f>
        <v>30</v>
      </c>
      <c r="F471" t="str">
        <f ca="1">IFERROR(__xludf.DUMMYFUNCTION("filter(Formulas!$C:$C,Formulas!$A:$A=B471)"),"""formula"":[{""sku"":""1007"",""req"":1}]")</f>
        <v>"formula":[{"sku":"1007","req":1}]</v>
      </c>
      <c r="G471">
        <f ca="1">IFERROR(__xludf.DUMMYFUNCTION("""COMPUTED_VALUE"""),1.2)</f>
        <v>1.2</v>
      </c>
      <c r="H471" s="30" t="str">
        <f ca="1">IFERROR(__xludf.DUMMYFUNCTION("IF(D471,filter(Productos!AC:AC,Productos!A:A=B471),)"),"fabrica")</f>
        <v>fabrica</v>
      </c>
      <c r="I471" s="33" t="str">
        <f ca="1">IFERROR(__xludf.DUMMYFUNCTION("""COMPUTED_VALUE"""),"")</f>
        <v/>
      </c>
      <c r="K471" t="e">
        <f t="shared" ca="1" si="0"/>
        <v>#VALUE!</v>
      </c>
    </row>
    <row r="472" spans="1:11" ht="13" x14ac:dyDescent="0.15">
      <c r="A472" s="23">
        <v>7</v>
      </c>
      <c r="B472">
        <f ca="1">IFERROR(__xludf.DUMMYFUNCTION("""COMPUTED_VALUE"""),1309)</f>
        <v>1309</v>
      </c>
      <c r="C472" s="33">
        <f ca="1">IFERROR(__xludf.DUMMYFUNCTION("""COMPUTED_VALUE"""),50)</f>
        <v>50</v>
      </c>
      <c r="D472">
        <f ca="1">IFERROR(__xludf.DUMMYFUNCTION("""COMPUTED_VALUE"""),11)</f>
        <v>11</v>
      </c>
      <c r="E472">
        <f ca="1">IFERROR(__xludf.DUMMYFUNCTION("""COMPUTED_VALUE"""),50)</f>
        <v>50</v>
      </c>
      <c r="F472" t="str">
        <f ca="1">IFERROR(__xludf.DUMMYFUNCTION("filter(Formulas!$C:$C,Formulas!$A:$A=B472)"),"""formula"":[{""sku"":""1009"",""req"":1}]")</f>
        <v>"formula":[{"sku":"1009","req":1}]</v>
      </c>
      <c r="G472">
        <f ca="1">IFERROR(__xludf.DUMMYFUNCTION("""COMPUTED_VALUE"""),1.2)</f>
        <v>1.2</v>
      </c>
      <c r="H472" s="30" t="str">
        <f ca="1">IFERROR(__xludf.DUMMYFUNCTION("IF(D472,filter(Productos!AC:AC,Productos!A:A=B472),)"),"fabrica")</f>
        <v>fabrica</v>
      </c>
      <c r="I472" s="33" t="str">
        <f ca="1">IFERROR(__xludf.DUMMYFUNCTION("""COMPUTED_VALUE"""),"")</f>
        <v/>
      </c>
      <c r="K472" t="e">
        <f t="shared" ca="1" si="0"/>
        <v>#VALUE!</v>
      </c>
    </row>
    <row r="473" spans="1:11" ht="13" x14ac:dyDescent="0.15">
      <c r="A473" s="38">
        <v>7</v>
      </c>
      <c r="B473">
        <f ca="1">IFERROR(__xludf.DUMMYFUNCTION("""COMPUTED_VALUE"""),1310)</f>
        <v>1310</v>
      </c>
      <c r="C473" s="33">
        <f ca="1">IFERROR(__xludf.DUMMYFUNCTION("""COMPUTED_VALUE"""),10)</f>
        <v>10</v>
      </c>
      <c r="D473">
        <f ca="1">IFERROR(__xludf.DUMMYFUNCTION("""COMPUTED_VALUE"""),12)</f>
        <v>12</v>
      </c>
      <c r="E473">
        <f ca="1">IFERROR(__xludf.DUMMYFUNCTION("""COMPUTED_VALUE"""),10)</f>
        <v>10</v>
      </c>
      <c r="F473" t="str">
        <f ca="1">IFERROR(__xludf.DUMMYFUNCTION("filter(Formulas!$C:$C,Formulas!$A:$A=B473)"),"""formula"":[{""sku"":""1010"",""req"":1}]")</f>
        <v>"formula":[{"sku":"1010","req":1}]</v>
      </c>
      <c r="G473">
        <f ca="1">IFERROR(__xludf.DUMMYFUNCTION("""COMPUTED_VALUE"""),2)</f>
        <v>2</v>
      </c>
      <c r="H473" s="30" t="str">
        <f ca="1">IFERROR(__xludf.DUMMYFUNCTION("IF(D473,filter(Productos!AC:AC,Productos!A:A=B473),)"),"fabrica")</f>
        <v>fabrica</v>
      </c>
      <c r="I473" s="33" t="str">
        <f ca="1">IFERROR(__xludf.DUMMYFUNCTION("""COMPUTED_VALUE"""),"")</f>
        <v/>
      </c>
      <c r="K473" t="e">
        <f t="shared" ca="1" si="0"/>
        <v>#VALUE!</v>
      </c>
    </row>
    <row r="474" spans="1:11" ht="13" x14ac:dyDescent="0.15">
      <c r="A474" s="23">
        <v>7</v>
      </c>
      <c r="B474">
        <f ca="1">IFERROR(__xludf.DUMMYFUNCTION("""COMPUTED_VALUE"""),1407)</f>
        <v>1407</v>
      </c>
      <c r="C474" s="33">
        <f ca="1">IFERROR(__xludf.DUMMYFUNCTION("""COMPUTED_VALUE"""),10)</f>
        <v>10</v>
      </c>
      <c r="D474">
        <f ca="1">IFERROR(__xludf.DUMMYFUNCTION("""COMPUTED_VALUE"""),14)</f>
        <v>14</v>
      </c>
      <c r="E474">
        <f ca="1">IFERROR(__xludf.DUMMYFUNCTION("""COMPUTED_VALUE"""),30)</f>
        <v>30</v>
      </c>
      <c r="F474" t="str">
        <f ca="1">IFERROR(__xludf.DUMMYFUNCTION("filter(Formulas!$C:$C,Formulas!$A:$A=B474)"),"""formula"":[{""sku"":""1007"",""req"":1}]")</f>
        <v>"formula":[{"sku":"1007","req":1}]</v>
      </c>
      <c r="G474">
        <f ca="1">IFERROR(__xludf.DUMMYFUNCTION("""COMPUTED_VALUE"""),2)</f>
        <v>2</v>
      </c>
      <c r="H474" s="30" t="str">
        <f ca="1">IFERROR(__xludf.DUMMYFUNCTION("IF(D474,filter(Productos!AC:AC,Productos!A:A=B474),)"),"fabrica")</f>
        <v>fabrica</v>
      </c>
      <c r="I474" s="33" t="str">
        <f ca="1">IFERROR(__xludf.DUMMYFUNCTION("""COMPUTED_VALUE"""),"")</f>
        <v/>
      </c>
      <c r="K474" t="e">
        <f t="shared" ca="1" si="0"/>
        <v>#VALUE!</v>
      </c>
    </row>
    <row r="475" spans="1:11" ht="13" x14ac:dyDescent="0.15">
      <c r="A475" s="38">
        <v>7</v>
      </c>
      <c r="B475">
        <f ca="1">IFERROR(__xludf.DUMMYFUNCTION("""COMPUTED_VALUE"""),10001)</f>
        <v>10001</v>
      </c>
      <c r="C475" s="33">
        <f ca="1">IFERROR(__xludf.DUMMYFUNCTION("""COMPUTED_VALUE"""),10)</f>
        <v>10</v>
      </c>
      <c r="D475">
        <f ca="1">IFERROR(__xludf.DUMMYFUNCTION("""COMPUTED_VALUE"""),1)</f>
        <v>1</v>
      </c>
      <c r="E475">
        <f ca="1">IFERROR(__xludf.DUMMYFUNCTION("""COMPUTED_VALUE"""),10)</f>
        <v>10</v>
      </c>
      <c r="F475" t="str">
        <f ca="1">IFERROR(__xludf.DUMMYFUNCTION("filter(Formulas!$C:$C,Formulas!$A:$A=B475)"),"""formula"":[{""sku"":""1201"",""req"":1},{""sku"":""1105"",""req"":1},{""sku"":""1210"",""req"":1},{""sku"":""1211"",""req"":1},{""sku"":""1116"",""req"":1}]")</f>
        <v>"formula":[{"sku":"1201","req":1},{"sku":"1105","req":1},{"sku":"1210","req":1},{"sku":"1211","req":1},{"sku":"1116","req":1}]</v>
      </c>
      <c r="G475">
        <f ca="1">IFERROR(__xludf.DUMMYFUNCTION("""COMPUTED_VALUE"""),1)</f>
        <v>1</v>
      </c>
      <c r="H475" s="30" t="str">
        <f ca="1">IFERROR(__xludf.DUMMYFUNCTION("IF(D475,filter(Productos!AC:AC,Productos!A:A=B475),)"),"cocina")</f>
        <v>cocina</v>
      </c>
      <c r="I475" s="33">
        <f ca="1">IFERROR(__xludf.DUMMYFUNCTION("""COMPUTED_VALUE"""),4500)</f>
        <v>4500</v>
      </c>
      <c r="K475" t="str">
        <f t="shared" ca="1" si="0"/>
        <v>{"sku":"10001", "costo":10, "grupo":"7", "lote":1, "tiempo":10, "formula":[{"sku":"1201","req":1},{"sku":"1105","req":1},{"sku":"1210","req":1},{"sku":"1211","req":1},{"sku":"1116","req":1}], "vencimiento":1, "precio":4500, "tipo":"cocina"},</v>
      </c>
    </row>
    <row r="476" spans="1:11" ht="13" x14ac:dyDescent="0.15">
      <c r="A476" s="23">
        <v>7</v>
      </c>
      <c r="B476">
        <f ca="1">IFERROR(__xludf.DUMMYFUNCTION("""COMPUTED_VALUE"""),10002)</f>
        <v>10002</v>
      </c>
      <c r="C476" s="33">
        <f ca="1">IFERROR(__xludf.DUMMYFUNCTION("""COMPUTED_VALUE"""),10)</f>
        <v>10</v>
      </c>
      <c r="D476">
        <f ca="1">IFERROR(__xludf.DUMMYFUNCTION("""COMPUTED_VALUE"""),1)</f>
        <v>1</v>
      </c>
      <c r="E476">
        <f ca="1">IFERROR(__xludf.DUMMYFUNCTION("""COMPUTED_VALUE"""),20)</f>
        <v>20</v>
      </c>
      <c r="F476" t="str">
        <f ca="1">IFERROR(__xludf.DUMMYFUNCTION("filter(Formulas!$C:$C,Formulas!$A:$A=B476)"),"""formula"":[{""sku"":""1201"",""req"":1},{""sku"":""1105"",""req"":1},{""sku"":""1013"",""req"":5},{""sku"":""1210"",""req"":1},{""sku"":""1116"",""req"":1}]")</f>
        <v>"formula":[{"sku":"1201","req":1},{"sku":"1105","req":1},{"sku":"1013","req":5},{"sku":"1210","req":1},{"sku":"1116","req":1}]</v>
      </c>
      <c r="G476">
        <f ca="1">IFERROR(__xludf.DUMMYFUNCTION("""COMPUTED_VALUE"""),1)</f>
        <v>1</v>
      </c>
      <c r="H476" s="30" t="str">
        <f ca="1">IFERROR(__xludf.DUMMYFUNCTION("IF(D476,filter(Productos!AC:AC,Productos!A:A=B476),)"),"cocina")</f>
        <v>cocina</v>
      </c>
      <c r="I476" s="33">
        <f ca="1">IFERROR(__xludf.DUMMYFUNCTION("""COMPUTED_VALUE"""),4500)</f>
        <v>4500</v>
      </c>
      <c r="K476" t="str">
        <f t="shared" ca="1" si="0"/>
        <v>{"sku":"10002", "costo":10, "grupo":"7", "lote":1, "tiempo":20, "formula":[{"sku":"1201","req":1},{"sku":"1105","req":1},{"sku":"1013","req":5},{"sku":"1210","req":1},{"sku":"1116","req":1}], "vencimiento":1, "precio":4500, "tipo":"cocina"},</v>
      </c>
    </row>
    <row r="477" spans="1:11" ht="13" x14ac:dyDescent="0.15">
      <c r="A477" s="38">
        <v>7</v>
      </c>
      <c r="B477">
        <f ca="1">IFERROR(__xludf.DUMMYFUNCTION("""COMPUTED_VALUE"""),10003)</f>
        <v>10003</v>
      </c>
      <c r="C477" s="33">
        <f ca="1">IFERROR(__xludf.DUMMYFUNCTION("""COMPUTED_VALUE"""),10)</f>
        <v>10</v>
      </c>
      <c r="D477">
        <f ca="1">IFERROR(__xludf.DUMMYFUNCTION("""COMPUTED_VALUE"""),1)</f>
        <v>1</v>
      </c>
      <c r="E477">
        <f ca="1">IFERROR(__xludf.DUMMYFUNCTION("""COMPUTED_VALUE"""),30)</f>
        <v>30</v>
      </c>
      <c r="F477" t="str">
        <f ca="1">IFERROR(__xludf.DUMMYFUNCTION("filter(Formulas!$C:$C,Formulas!$A:$A=B477)"),"""formula"":[{""sku"":""1201"",""req"":1},{""sku"":""1105"",""req"":1},{""sku"":""1013"",""req"":5},{""sku"":""1210"",""req"":1},{""sku"":""1211"",""req"":1},{""sku"":""1116"",""req"":1}]")</f>
        <v>"formula":[{"sku":"1201","req":1},{"sku":"1105","req":1},{"sku":"1013","req":5},{"sku":"1210","req":1},{"sku":"1211","req":1},{"sku":"1116","req":1}]</v>
      </c>
      <c r="G477">
        <f ca="1">IFERROR(__xludf.DUMMYFUNCTION("""COMPUTED_VALUE"""),1)</f>
        <v>1</v>
      </c>
      <c r="H477" s="30" t="str">
        <f ca="1">IFERROR(__xludf.DUMMYFUNCTION("IF(D477,filter(Productos!AC:AC,Productos!A:A=B477),)"),"cocina")</f>
        <v>cocina</v>
      </c>
      <c r="I477" s="33">
        <f ca="1">IFERROR(__xludf.DUMMYFUNCTION("""COMPUTED_VALUE"""),4700)</f>
        <v>4700</v>
      </c>
      <c r="K477" t="str">
        <f t="shared" ca="1" si="0"/>
        <v>{"sku":"10003", "costo":10, "grupo":"7", "lote":1, "tiempo":30, "formula":[{"sku":"1201","req":1},{"sku":"1105","req":1},{"sku":"1013","req":5},{"sku":"1210","req":1},{"sku":"1211","req":1},{"sku":"1116","req":1}], "vencimiento":1, "precio":4700, "tipo":"cocina"},</v>
      </c>
    </row>
    <row r="478" spans="1:11" ht="13" x14ac:dyDescent="0.15">
      <c r="A478" s="23">
        <v>7</v>
      </c>
      <c r="B478">
        <f ca="1">IFERROR(__xludf.DUMMYFUNCTION("""COMPUTED_VALUE"""),10004)</f>
        <v>10004</v>
      </c>
      <c r="C478" s="33">
        <f ca="1">IFERROR(__xludf.DUMMYFUNCTION("""COMPUTED_VALUE"""),10)</f>
        <v>10</v>
      </c>
      <c r="D478">
        <f ca="1">IFERROR(__xludf.DUMMYFUNCTION("""COMPUTED_VALUE"""),1)</f>
        <v>1</v>
      </c>
      <c r="E478">
        <f ca="1">IFERROR(__xludf.DUMMYFUNCTION("""COMPUTED_VALUE"""),10)</f>
        <v>10</v>
      </c>
      <c r="F478" t="str">
        <f ca="1">IFERROR(__xludf.DUMMYFUNCTION("filter(Formulas!$C:$C,Formulas!$A:$A=B478)"),"""formula"":[{""sku"":""1201"",""req"":1},{""sku"":""1106"",""req"":4},{""sku"":""1210"",""req"":1},{""sku"":""1211"",""req"":1},{""sku"":""1116"",""req"":1}]")</f>
        <v>"formula":[{"sku":"1201","req":1},{"sku":"1106","req":4},{"sku":"1210","req":1},{"sku":"1211","req":1},{"sku":"1116","req":1}]</v>
      </c>
      <c r="G478">
        <f ca="1">IFERROR(__xludf.DUMMYFUNCTION("""COMPUTED_VALUE"""),1)</f>
        <v>1</v>
      </c>
      <c r="H478" s="30" t="str">
        <f ca="1">IFERROR(__xludf.DUMMYFUNCTION("IF(D478,filter(Productos!AC:AC,Productos!A:A=B478),)"),"cocina")</f>
        <v>cocina</v>
      </c>
      <c r="I478" s="33">
        <f ca="1">IFERROR(__xludf.DUMMYFUNCTION("""COMPUTED_VALUE"""),4700)</f>
        <v>4700</v>
      </c>
      <c r="K478" t="str">
        <f t="shared" ca="1" si="0"/>
        <v>{"sku":"10004", "costo":10, "grupo":"7", "lote":1, "tiempo":10, "formula":[{"sku":"1201","req":1},{"sku":"1106","req":4},{"sku":"1210","req":1},{"sku":"1211","req":1},{"sku":"1116","req":1}], "vencimiento":1, "precio":4700, "tipo":"cocina"},</v>
      </c>
    </row>
    <row r="479" spans="1:11" ht="13" x14ac:dyDescent="0.15">
      <c r="A479" s="38">
        <v>7</v>
      </c>
      <c r="B479">
        <f ca="1">IFERROR(__xludf.DUMMYFUNCTION("""COMPUTED_VALUE"""),10005)</f>
        <v>10005</v>
      </c>
      <c r="C479" s="33">
        <f ca="1">IFERROR(__xludf.DUMMYFUNCTION("""COMPUTED_VALUE"""),10)</f>
        <v>10</v>
      </c>
      <c r="D479">
        <f ca="1">IFERROR(__xludf.DUMMYFUNCTION("""COMPUTED_VALUE"""),1)</f>
        <v>1</v>
      </c>
      <c r="E479">
        <f ca="1">IFERROR(__xludf.DUMMYFUNCTION("""COMPUTED_VALUE"""),20)</f>
        <v>20</v>
      </c>
      <c r="F479" t="str">
        <f ca="1">IFERROR(__xludf.DUMMYFUNCTION("filter(Formulas!$C:$C,Formulas!$A:$A=B479)"),"""formula"":[{""sku"":""1201"",""req"":1},{""sku"":""1106"",""req"":4},{""sku"":""1013"",""req"":5},{""sku"":""1210"",""req"":1},{""sku"":""1116"",""req"":1}]")</f>
        <v>"formula":[{"sku":"1201","req":1},{"sku":"1106","req":4},{"sku":"1013","req":5},{"sku":"1210","req":1},{"sku":"1116","req":1}]</v>
      </c>
      <c r="G479">
        <f ca="1">IFERROR(__xludf.DUMMYFUNCTION("""COMPUTED_VALUE"""),1)</f>
        <v>1</v>
      </c>
      <c r="H479" s="30" t="str">
        <f ca="1">IFERROR(__xludf.DUMMYFUNCTION("IF(D479,filter(Productos!AC:AC,Productos!A:A=B479),)"),"cocina")</f>
        <v>cocina</v>
      </c>
      <c r="I479" s="33">
        <f ca="1">IFERROR(__xludf.DUMMYFUNCTION("""COMPUTED_VALUE"""),4700)</f>
        <v>4700</v>
      </c>
      <c r="K479" t="str">
        <f t="shared" ca="1" si="0"/>
        <v>{"sku":"10005", "costo":10, "grupo":"7", "lote":1, "tiempo":20, "formula":[{"sku":"1201","req":1},{"sku":"1106","req":4},{"sku":"1013","req":5},{"sku":"1210","req":1},{"sku":"1116","req":1}], "vencimiento":1, "precio":4700, "tipo":"cocina"},</v>
      </c>
    </row>
    <row r="480" spans="1:11" ht="13" x14ac:dyDescent="0.15">
      <c r="A480" s="23">
        <v>7</v>
      </c>
      <c r="B480">
        <f ca="1">IFERROR(__xludf.DUMMYFUNCTION("""COMPUTED_VALUE"""),10006)</f>
        <v>10006</v>
      </c>
      <c r="C480" s="33">
        <f ca="1">IFERROR(__xludf.DUMMYFUNCTION("""COMPUTED_VALUE"""),10)</f>
        <v>10</v>
      </c>
      <c r="D480">
        <f ca="1">IFERROR(__xludf.DUMMYFUNCTION("""COMPUTED_VALUE"""),1)</f>
        <v>1</v>
      </c>
      <c r="E480">
        <f ca="1">IFERROR(__xludf.DUMMYFUNCTION("""COMPUTED_VALUE"""),10)</f>
        <v>10</v>
      </c>
      <c r="F480" t="str">
        <f ca="1">IFERROR(__xludf.DUMMYFUNCTION("filter(Formulas!$C:$C,Formulas!$A:$A=B480)"),"""formula"":[{""sku"":""1201"",""req"":1},{""sku"":""1210"",""req"":1},{""sku"":""1107"",""req"":1},{""sku"":""1211"",""req"":1},{""sku"":""1116"",""req"":1}]")</f>
        <v>"formula":[{"sku":"1201","req":1},{"sku":"1210","req":1},{"sku":"1107","req":1},{"sku":"1211","req":1},{"sku":"1116","req":1}]</v>
      </c>
      <c r="G480">
        <f ca="1">IFERROR(__xludf.DUMMYFUNCTION("""COMPUTED_VALUE"""),1)</f>
        <v>1</v>
      </c>
      <c r="H480" s="30" t="str">
        <f ca="1">IFERROR(__xludf.DUMMYFUNCTION("IF(D480,filter(Productos!AC:AC,Productos!A:A=B480),)"),"cocina")</f>
        <v>cocina</v>
      </c>
      <c r="I480" s="33">
        <f ca="1">IFERROR(__xludf.DUMMYFUNCTION("""COMPUTED_VALUE"""),4900)</f>
        <v>4900</v>
      </c>
      <c r="K480" t="str">
        <f t="shared" ca="1" si="0"/>
        <v>{"sku":"10006", "costo":10, "grupo":"7", "lote":1, "tiempo":10, "formula":[{"sku":"1201","req":1},{"sku":"1210","req":1},{"sku":"1107","req":1},{"sku":"1211","req":1},{"sku":"1116","req":1}], "vencimiento":1, "precio":4900, "tipo":"cocina"},</v>
      </c>
    </row>
    <row r="481" spans="1:11" ht="13" x14ac:dyDescent="0.15">
      <c r="A481" s="38">
        <v>7</v>
      </c>
      <c r="B481">
        <f ca="1">IFERROR(__xludf.DUMMYFUNCTION("""COMPUTED_VALUE"""),10007)</f>
        <v>10007</v>
      </c>
      <c r="C481" s="33">
        <f ca="1">IFERROR(__xludf.DUMMYFUNCTION("""COMPUTED_VALUE"""),10)</f>
        <v>10</v>
      </c>
      <c r="D481">
        <f ca="1">IFERROR(__xludf.DUMMYFUNCTION("""COMPUTED_VALUE"""),1)</f>
        <v>1</v>
      </c>
      <c r="E481">
        <f ca="1">IFERROR(__xludf.DUMMYFUNCTION("""COMPUTED_VALUE"""),20)</f>
        <v>20</v>
      </c>
      <c r="F481" t="str">
        <f ca="1">IFERROR(__xludf.DUMMYFUNCTION("filter(Formulas!$C:$C,Formulas!$A:$A=B481)"),"""formula"":[{""sku"":""1201"",""req"":1},{""sku"":""1013"",""req"":5},{""sku"":""1210"",""req"":1},{""sku"":""1107"",""req"":1},{""sku"":""1116"",""req"":1}]")</f>
        <v>"formula":[{"sku":"1201","req":1},{"sku":"1013","req":5},{"sku":"1210","req":1},{"sku":"1107","req":1},{"sku":"1116","req":1}]</v>
      </c>
      <c r="G481">
        <f ca="1">IFERROR(__xludf.DUMMYFUNCTION("""COMPUTED_VALUE"""),1)</f>
        <v>1</v>
      </c>
      <c r="H481" s="30" t="str">
        <f ca="1">IFERROR(__xludf.DUMMYFUNCTION("IF(D481,filter(Productos!AC:AC,Productos!A:A=B481),)"),"cocina")</f>
        <v>cocina</v>
      </c>
      <c r="I481" s="33">
        <f ca="1">IFERROR(__xludf.DUMMYFUNCTION("""COMPUTED_VALUE"""),4900)</f>
        <v>4900</v>
      </c>
      <c r="K481" t="str">
        <f t="shared" ca="1" si="0"/>
        <v>{"sku":"10007", "costo":10, "grupo":"7", "lote":1, "tiempo":20, "formula":[{"sku":"1201","req":1},{"sku":"1013","req":5},{"sku":"1210","req":1},{"sku":"1107","req":1},{"sku":"1116","req":1}], "vencimiento":1, "precio":4900, "tipo":"cocina"},</v>
      </c>
    </row>
    <row r="482" spans="1:11" ht="13" x14ac:dyDescent="0.15">
      <c r="A482" s="23">
        <v>7</v>
      </c>
      <c r="B482">
        <f ca="1">IFERROR(__xludf.DUMMYFUNCTION("""COMPUTED_VALUE"""),10008)</f>
        <v>10008</v>
      </c>
      <c r="C482" s="33">
        <f ca="1">IFERROR(__xludf.DUMMYFUNCTION("""COMPUTED_VALUE"""),10)</f>
        <v>10</v>
      </c>
      <c r="D482">
        <f ca="1">IFERROR(__xludf.DUMMYFUNCTION("""COMPUTED_VALUE"""),1)</f>
        <v>1</v>
      </c>
      <c r="E482">
        <f ca="1">IFERROR(__xludf.DUMMYFUNCTION("""COMPUTED_VALUE"""),20)</f>
        <v>20</v>
      </c>
      <c r="F482" t="str">
        <f ca="1">IFERROR(__xludf.DUMMYFUNCTION("filter(Formulas!$C:$C,Formulas!$A:$A=B482)"),"""formula"":[{""sku"":""1201"",""req"":1},{""sku"":""1109"",""req"":1},{""sku"":""1210"",""req"":1},{""sku"":""1211"",""req"":1},{""sku"":""1116"",""req"":1}]")</f>
        <v>"formula":[{"sku":"1201","req":1},{"sku":"1109","req":1},{"sku":"1210","req":1},{"sku":"1211","req":1},{"sku":"1116","req":1}]</v>
      </c>
      <c r="G482">
        <f ca="1">IFERROR(__xludf.DUMMYFUNCTION("""COMPUTED_VALUE"""),1)</f>
        <v>1</v>
      </c>
      <c r="H482" s="30" t="str">
        <f ca="1">IFERROR(__xludf.DUMMYFUNCTION("IF(D482,filter(Productos!AC:AC,Productos!A:A=B482),)"),"cocina")</f>
        <v>cocina</v>
      </c>
      <c r="I482" s="33">
        <f ca="1">IFERROR(__xludf.DUMMYFUNCTION("""COMPUTED_VALUE"""),4900)</f>
        <v>4900</v>
      </c>
      <c r="K482" t="str">
        <f t="shared" ca="1" si="0"/>
        <v>{"sku":"10008", "costo":10, "grupo":"7", "lote":1, "tiempo":20, "formula":[{"sku":"1201","req":1},{"sku":"1109","req":1},{"sku":"1210","req":1},{"sku":"1211","req":1},{"sku":"1116","req":1}], "vencimiento":1, "precio":4900, "tipo":"cocina"},</v>
      </c>
    </row>
    <row r="483" spans="1:11" ht="13" x14ac:dyDescent="0.15">
      <c r="A483" s="38">
        <v>7</v>
      </c>
      <c r="B483">
        <f ca="1">IFERROR(__xludf.DUMMYFUNCTION("""COMPUTED_VALUE"""),10009)</f>
        <v>10009</v>
      </c>
      <c r="C483" s="33">
        <f ca="1">IFERROR(__xludf.DUMMYFUNCTION("""COMPUTED_VALUE"""),10)</f>
        <v>10</v>
      </c>
      <c r="D483">
        <f ca="1">IFERROR(__xludf.DUMMYFUNCTION("""COMPUTED_VALUE"""),1)</f>
        <v>1</v>
      </c>
      <c r="E483">
        <f ca="1">IFERROR(__xludf.DUMMYFUNCTION("""COMPUTED_VALUE"""),30)</f>
        <v>30</v>
      </c>
      <c r="F483" t="str">
        <f ca="1">IFERROR(__xludf.DUMMYFUNCTION("filter(Formulas!$C:$C,Formulas!$A:$A=B483)"),"""formula"":[{""sku"":""1201"",""req"":1},{""sku"":""1109"",""req"":1},{""sku"":""1013"",""req"":5},{""sku"":""1210"",""req"":1},{""sku"":""1116"",""req"":1}]")</f>
        <v>"formula":[{"sku":"1201","req":1},{"sku":"1109","req":1},{"sku":"1013","req":5},{"sku":"1210","req":1},{"sku":"1116","req":1}]</v>
      </c>
      <c r="G483">
        <f ca="1">IFERROR(__xludf.DUMMYFUNCTION("""COMPUTED_VALUE"""),1)</f>
        <v>1</v>
      </c>
      <c r="H483" s="30" t="str">
        <f ca="1">IFERROR(__xludf.DUMMYFUNCTION("IF(D483,filter(Productos!AC:AC,Productos!A:A=B483),)"),"cocina")</f>
        <v>cocina</v>
      </c>
      <c r="I483" s="33">
        <f ca="1">IFERROR(__xludf.DUMMYFUNCTION("""COMPUTED_VALUE"""),4900)</f>
        <v>4900</v>
      </c>
      <c r="K483" t="str">
        <f t="shared" ca="1" si="0"/>
        <v>{"sku":"10009", "costo":10, "grupo":"7", "lote":1, "tiempo":30, "formula":[{"sku":"1201","req":1},{"sku":"1109","req":1},{"sku":"1013","req":5},{"sku":"1210","req":1},{"sku":"1116","req":1}], "vencimiento":1, "precio":4900, "tipo":"cocina"},</v>
      </c>
    </row>
    <row r="484" spans="1:11" ht="13" x14ac:dyDescent="0.15">
      <c r="A484" s="23">
        <v>7</v>
      </c>
      <c r="B484">
        <f ca="1">IFERROR(__xludf.DUMMYFUNCTION("""COMPUTED_VALUE"""),10010)</f>
        <v>10010</v>
      </c>
      <c r="C484" s="33">
        <f ca="1">IFERROR(__xludf.DUMMYFUNCTION("""COMPUTED_VALUE"""),10)</f>
        <v>10</v>
      </c>
      <c r="D484">
        <f ca="1">IFERROR(__xludf.DUMMYFUNCTION("""COMPUTED_VALUE"""),1)</f>
        <v>1</v>
      </c>
      <c r="E484">
        <f ca="1">IFERROR(__xludf.DUMMYFUNCTION("""COMPUTED_VALUE"""),10)</f>
        <v>10</v>
      </c>
      <c r="F484" t="str">
        <f ca="1">IFERROR(__xludf.DUMMYFUNCTION("filter(Formulas!$C:$C,Formulas!$A:$A=B484)"),"""formula"":[{""sku"":""1201"",""req"":1},{""sku"":""1106"",""req"":4},{""sku"":""1210"",""req"":1},{""sku"":""1110"",""req"":1},{""sku"":""1116"",""req"":1}]")</f>
        <v>"formula":[{"sku":"1201","req":1},{"sku":"1106","req":4},{"sku":"1210","req":1},{"sku":"1110","req":1},{"sku":"1116","req":1}]</v>
      </c>
      <c r="G484">
        <f ca="1">IFERROR(__xludf.DUMMYFUNCTION("""COMPUTED_VALUE"""),1)</f>
        <v>1</v>
      </c>
      <c r="H484" s="30" t="str">
        <f ca="1">IFERROR(__xludf.DUMMYFUNCTION("IF(D484,filter(Productos!AC:AC,Productos!A:A=B484),)"),"cocina")</f>
        <v>cocina</v>
      </c>
      <c r="I484" s="33">
        <f ca="1">IFERROR(__xludf.DUMMYFUNCTION("""COMPUTED_VALUE"""),4900)</f>
        <v>4900</v>
      </c>
      <c r="K484" t="str">
        <f t="shared" ca="1" si="0"/>
        <v>{"sku":"10010", "costo":10, "grupo":"7", "lote":1, "tiempo":10, "formula":[{"sku":"1201","req":1},{"sku":"1106","req":4},{"sku":"1210","req":1},{"sku":"1110","req":1},{"sku":"1116","req":1}], "vencimiento":1, "precio":4900, "tipo":"cocina"},</v>
      </c>
    </row>
    <row r="485" spans="1:11" ht="13" x14ac:dyDescent="0.15">
      <c r="A485" s="38">
        <v>7</v>
      </c>
      <c r="B485">
        <f ca="1">IFERROR(__xludf.DUMMYFUNCTION("""COMPUTED_VALUE"""),10011)</f>
        <v>10011</v>
      </c>
      <c r="C485" s="33">
        <f ca="1">IFERROR(__xludf.DUMMYFUNCTION("""COMPUTED_VALUE"""),10)</f>
        <v>10</v>
      </c>
      <c r="D485">
        <f ca="1">IFERROR(__xludf.DUMMYFUNCTION("""COMPUTED_VALUE"""),1)</f>
        <v>1</v>
      </c>
      <c r="E485">
        <f ca="1">IFERROR(__xludf.DUMMYFUNCTION("""COMPUTED_VALUE"""),20)</f>
        <v>20</v>
      </c>
      <c r="F485" t="str">
        <f ca="1">IFERROR(__xludf.DUMMYFUNCTION("filter(Formulas!$C:$C,Formulas!$A:$A=B485)"),"""formula"":[{""sku"":""1201"",""req"":1},{""sku"":""1106"",""req"":4},{""sku"":""1114"",""req"":1},{""sku"":""1110"",""req"":1},{""sku"":""1112"",""req"":1},{""sku"":""1116"",""req"":1}]")</f>
        <v>"formula":[{"sku":"1201","req":1},{"sku":"1106","req":4},{"sku":"1114","req":1},{"sku":"1110","req":1},{"sku":"1112","req":1},{"sku":"1116","req":1}]</v>
      </c>
      <c r="G485">
        <f ca="1">IFERROR(__xludf.DUMMYFUNCTION("""COMPUTED_VALUE"""),1)</f>
        <v>1</v>
      </c>
      <c r="H485" s="30" t="str">
        <f ca="1">IFERROR(__xludf.DUMMYFUNCTION("IF(D485,filter(Productos!AC:AC,Productos!A:A=B485),)"),"cocina")</f>
        <v>cocina</v>
      </c>
      <c r="I485" s="33">
        <f ca="1">IFERROR(__xludf.DUMMYFUNCTION("""COMPUTED_VALUE"""),5700)</f>
        <v>5700</v>
      </c>
      <c r="K485" t="str">
        <f t="shared" ca="1" si="0"/>
        <v>{"sku":"10011", "costo":10, "grupo":"7", "lote":1, "tiempo":20, "formula":[{"sku":"1201","req":1},{"sku":"1106","req":4},{"sku":"1114","req":1},{"sku":"1110","req":1},{"sku":"1112","req":1},{"sku":"1116","req":1}], "vencimiento":1, "precio":5700, "tipo":"cocina"},</v>
      </c>
    </row>
    <row r="486" spans="1:11" ht="13" x14ac:dyDescent="0.15">
      <c r="A486" s="23">
        <v>7</v>
      </c>
      <c r="B486">
        <f ca="1">IFERROR(__xludf.DUMMYFUNCTION("""COMPUTED_VALUE"""),10012)</f>
        <v>10012</v>
      </c>
      <c r="C486" s="33">
        <f ca="1">IFERROR(__xludf.DUMMYFUNCTION("""COMPUTED_VALUE"""),10)</f>
        <v>10</v>
      </c>
      <c r="D486">
        <f ca="1">IFERROR(__xludf.DUMMYFUNCTION("""COMPUTED_VALUE"""),1)</f>
        <v>1</v>
      </c>
      <c r="E486">
        <f ca="1">IFERROR(__xludf.DUMMYFUNCTION("""COMPUTED_VALUE"""),20)</f>
        <v>20</v>
      </c>
      <c r="F486" t="str">
        <f ca="1">IFERROR(__xludf.DUMMYFUNCTION("filter(Formulas!$C:$C,Formulas!$A:$A=B486)"),"""formula"":[{""sku"":""1201"",""req"":1},{""sku"":""1106"",""req"":4},{""sku"":""1110"",""req"":1},{""sku"":""1112"",""req"":1},{""sku"":""1108"",""req"":1},{""sku"":""1116"",""req"":1}]")</f>
        <v>"formula":[{"sku":"1201","req":1},{"sku":"1106","req":4},{"sku":"1110","req":1},{"sku":"1112","req":1},{"sku":"1108","req":1},{"sku":"1116","req":1}]</v>
      </c>
      <c r="G486">
        <f ca="1">IFERROR(__xludf.DUMMYFUNCTION("""COMPUTED_VALUE"""),1)</f>
        <v>1</v>
      </c>
      <c r="H486" s="30" t="str">
        <f ca="1">IFERROR(__xludf.DUMMYFUNCTION("IF(D486,filter(Productos!AC:AC,Productos!A:A=B486),)"),"cocina")</f>
        <v>cocina</v>
      </c>
      <c r="I486" s="33">
        <f ca="1">IFERROR(__xludf.DUMMYFUNCTION("""COMPUTED_VALUE"""),5700)</f>
        <v>5700</v>
      </c>
      <c r="K486" t="str">
        <f t="shared" ca="1" si="0"/>
        <v>{"sku":"10012", "costo":10, "grupo":"7", "lote":1, "tiempo":20, "formula":[{"sku":"1201","req":1},{"sku":"1106","req":4},{"sku":"1110","req":1},{"sku":"1112","req":1},{"sku":"1108","req":1},{"sku":"1116","req":1}], "vencimiento":1, "precio":5700, "tipo":"cocina"},</v>
      </c>
    </row>
    <row r="487" spans="1:11" ht="13" x14ac:dyDescent="0.15">
      <c r="A487" s="38">
        <v>7</v>
      </c>
      <c r="B487">
        <f ca="1">IFERROR(__xludf.DUMMYFUNCTION("""COMPUTED_VALUE"""),10013)</f>
        <v>10013</v>
      </c>
      <c r="C487" s="33">
        <f ca="1">IFERROR(__xludf.DUMMYFUNCTION("""COMPUTED_VALUE"""),10)</f>
        <v>10</v>
      </c>
      <c r="D487">
        <f ca="1">IFERROR(__xludf.DUMMYFUNCTION("""COMPUTED_VALUE"""),1)</f>
        <v>1</v>
      </c>
      <c r="E487">
        <f ca="1">IFERROR(__xludf.DUMMYFUNCTION("""COMPUTED_VALUE"""),10)</f>
        <v>10</v>
      </c>
      <c r="F487" t="str">
        <f ca="1">IFERROR(__xludf.DUMMYFUNCTION("filter(Formulas!$C:$C,Formulas!$A:$A=B487)"),"""formula"":[{""sku"":""1201"",""req"":1},{""sku"":""1106"",""req"":4},{""sku"":""1110"",""req"":1},{""sku"":""1112"",""req"":1},{""sku"":""1116"",""req"":1}]")</f>
        <v>"formula":[{"sku":"1201","req":1},{"sku":"1106","req":4},{"sku":"1110","req":1},{"sku":"1112","req":1},{"sku":"1116","req":1}]</v>
      </c>
      <c r="G487">
        <f ca="1">IFERROR(__xludf.DUMMYFUNCTION("""COMPUTED_VALUE"""),1)</f>
        <v>1</v>
      </c>
      <c r="H487" s="30" t="str">
        <f ca="1">IFERROR(__xludf.DUMMYFUNCTION("IF(D487,filter(Productos!AC:AC,Productos!A:A=B487),)"),"cocina")</f>
        <v>cocina</v>
      </c>
      <c r="I487" s="33">
        <f ca="1">IFERROR(__xludf.DUMMYFUNCTION("""COMPUTED_VALUE"""),5700)</f>
        <v>5700</v>
      </c>
      <c r="K487" t="str">
        <f t="shared" ca="1" si="0"/>
        <v>{"sku":"10013", "costo":10, "grupo":"7", "lote":1, "tiempo":10, "formula":[{"sku":"1201","req":1},{"sku":"1106","req":4},{"sku":"1110","req":1},{"sku":"1112","req":1},{"sku":"1116","req":1}], "vencimiento":1, "precio":5700, "tipo":"cocina"},</v>
      </c>
    </row>
    <row r="488" spans="1:11" ht="13" x14ac:dyDescent="0.15">
      <c r="A488" s="23">
        <v>7</v>
      </c>
      <c r="B488">
        <f ca="1">IFERROR(__xludf.DUMMYFUNCTION("""COMPUTED_VALUE"""),10014)</f>
        <v>10014</v>
      </c>
      <c r="C488" s="33">
        <f ca="1">IFERROR(__xludf.DUMMYFUNCTION("""COMPUTED_VALUE"""),10)</f>
        <v>10</v>
      </c>
      <c r="D488">
        <f ca="1">IFERROR(__xludf.DUMMYFUNCTION("""COMPUTED_VALUE"""),1)</f>
        <v>1</v>
      </c>
      <c r="E488">
        <f ca="1">IFERROR(__xludf.DUMMYFUNCTION("""COMPUTED_VALUE"""),10)</f>
        <v>10</v>
      </c>
      <c r="F488" t="str">
        <f ca="1">IFERROR(__xludf.DUMMYFUNCTION("filter(Formulas!$C:$C,Formulas!$A:$A=B488)"),"""formula"":[{""sku"":""1201"",""req"":1},{""sku"":""1105"",""req"":1},{""sku"":""1110"",""req"":1},{""sku"":""1112"",""req"":1},{""sku"":""1116"",""req"":1}]")</f>
        <v>"formula":[{"sku":"1201","req":1},{"sku":"1105","req":1},{"sku":"1110","req":1},{"sku":"1112","req":1},{"sku":"1116","req":1}]</v>
      </c>
      <c r="G488">
        <f ca="1">IFERROR(__xludf.DUMMYFUNCTION("""COMPUTED_VALUE"""),1)</f>
        <v>1</v>
      </c>
      <c r="H488" s="30" t="str">
        <f ca="1">IFERROR(__xludf.DUMMYFUNCTION("IF(D488,filter(Productos!AC:AC,Productos!A:A=B488),)"),"cocina")</f>
        <v>cocina</v>
      </c>
      <c r="I488" s="33">
        <f ca="1">IFERROR(__xludf.DUMMYFUNCTION("""COMPUTED_VALUE"""),4900)</f>
        <v>4900</v>
      </c>
      <c r="K488" t="str">
        <f t="shared" ca="1" si="0"/>
        <v>{"sku":"10014", "costo":10, "grupo":"7", "lote":1, "tiempo":10, "formula":[{"sku":"1201","req":1},{"sku":"1105","req":1},{"sku":"1110","req":1},{"sku":"1112","req":1},{"sku":"1116","req":1}], "vencimiento":1, "precio":4900, "tipo":"cocina"},</v>
      </c>
    </row>
    <row r="489" spans="1:11" ht="13" x14ac:dyDescent="0.15">
      <c r="A489" s="38">
        <v>7</v>
      </c>
      <c r="B489">
        <f ca="1">IFERROR(__xludf.DUMMYFUNCTION("""COMPUTED_VALUE"""),10015)</f>
        <v>10015</v>
      </c>
      <c r="C489" s="33">
        <f ca="1">IFERROR(__xludf.DUMMYFUNCTION("""COMPUTED_VALUE"""),10)</f>
        <v>10</v>
      </c>
      <c r="D489">
        <f ca="1">IFERROR(__xludf.DUMMYFUNCTION("""COMPUTED_VALUE"""),1)</f>
        <v>1</v>
      </c>
      <c r="E489">
        <f ca="1">IFERROR(__xludf.DUMMYFUNCTION("""COMPUTED_VALUE"""),20)</f>
        <v>20</v>
      </c>
      <c r="F489" t="str">
        <f ca="1">IFERROR(__xludf.DUMMYFUNCTION("filter(Formulas!$C:$C,Formulas!$A:$A=B489)"),"""formula"":[{""sku"":""1201"",""req"":1},{""sku"":""1109"",""req"":1},{""sku"":""1115"",""req"":1},{""sku"":""1110"",""req"":1},{""sku"":""1112"",""req"":1},{""sku"":""1116"",""req"":1}]")</f>
        <v>"formula":[{"sku":"1201","req":1},{"sku":"1109","req":1},{"sku":"1115","req":1},{"sku":"1110","req":1},{"sku":"1112","req":1},{"sku":"1116","req":1}]</v>
      </c>
      <c r="G489">
        <f ca="1">IFERROR(__xludf.DUMMYFUNCTION("""COMPUTED_VALUE"""),1)</f>
        <v>1</v>
      </c>
      <c r="H489" s="30" t="str">
        <f ca="1">IFERROR(__xludf.DUMMYFUNCTION("IF(D489,filter(Productos!AC:AC,Productos!A:A=B489),)"),"cocina")</f>
        <v>cocina</v>
      </c>
      <c r="I489" s="33">
        <f ca="1">IFERROR(__xludf.DUMMYFUNCTION("""COMPUTED_VALUE"""),5700)</f>
        <v>5700</v>
      </c>
      <c r="K489" t="str">
        <f t="shared" ca="1" si="0"/>
        <v>{"sku":"10015", "costo":10, "grupo":"7", "lote":1, "tiempo":20, "formula":[{"sku":"1201","req":1},{"sku":"1109","req":1},{"sku":"1115","req":1},{"sku":"1110","req":1},{"sku":"1112","req":1},{"sku":"1116","req":1}], "vencimiento":1, "precio":5700, "tipo":"cocina"},</v>
      </c>
    </row>
    <row r="490" spans="1:11" ht="13" x14ac:dyDescent="0.15">
      <c r="A490" s="23">
        <v>7</v>
      </c>
      <c r="B490">
        <f ca="1">IFERROR(__xludf.DUMMYFUNCTION("""COMPUTED_VALUE"""),10016)</f>
        <v>10016</v>
      </c>
      <c r="C490" s="33">
        <f ca="1">IFERROR(__xludf.DUMMYFUNCTION("""COMPUTED_VALUE"""),10)</f>
        <v>10</v>
      </c>
      <c r="D490">
        <f ca="1">IFERROR(__xludf.DUMMYFUNCTION("""COMPUTED_VALUE"""),1)</f>
        <v>1</v>
      </c>
      <c r="E490">
        <f ca="1">IFERROR(__xludf.DUMMYFUNCTION("""COMPUTED_VALUE"""),20)</f>
        <v>20</v>
      </c>
      <c r="F490" t="str">
        <f ca="1">IFERROR(__xludf.DUMMYFUNCTION("filter(Formulas!$C:$C,Formulas!$A:$A=B490)"),"""formula"":[{""sku"":""1201"",""req"":1},{""sku"":""1106"",""req"":4},{""sku"":""1110"",""req"":1},{""sku"":""1112"",""req"":1},{""sku"":""1107"",""req"":1},{""sku"":""1116"",""req"":1}]")</f>
        <v>"formula":[{"sku":"1201","req":1},{"sku":"1106","req":4},{"sku":"1110","req":1},{"sku":"1112","req":1},{"sku":"1107","req":1},{"sku":"1116","req":1}]</v>
      </c>
      <c r="G490">
        <f ca="1">IFERROR(__xludf.DUMMYFUNCTION("""COMPUTED_VALUE"""),1)</f>
        <v>1</v>
      </c>
      <c r="H490" s="30" t="str">
        <f ca="1">IFERROR(__xludf.DUMMYFUNCTION("IF(D490,filter(Productos!AC:AC,Productos!A:A=B490),)"),"cocina")</f>
        <v>cocina</v>
      </c>
      <c r="I490" s="33">
        <f ca="1">IFERROR(__xludf.DUMMYFUNCTION("""COMPUTED_VALUE"""),5700)</f>
        <v>5700</v>
      </c>
      <c r="K490" t="str">
        <f t="shared" ca="1" si="0"/>
        <v>{"sku":"10016", "costo":10, "grupo":"7", "lote":1, "tiempo":20, "formula":[{"sku":"1201","req":1},{"sku":"1106","req":4},{"sku":"1110","req":1},{"sku":"1112","req":1},{"sku":"1107","req":1},{"sku":"1116","req":1}], "vencimiento":1, "precio":5700, "tipo":"cocina"},</v>
      </c>
    </row>
    <row r="491" spans="1:11" ht="13" x14ac:dyDescent="0.15">
      <c r="A491" s="38">
        <v>7</v>
      </c>
      <c r="B491">
        <f ca="1">IFERROR(__xludf.DUMMYFUNCTION("""COMPUTED_VALUE"""),10017)</f>
        <v>10017</v>
      </c>
      <c r="C491" s="33">
        <f ca="1">IFERROR(__xludf.DUMMYFUNCTION("""COMPUTED_VALUE"""),10)</f>
        <v>10</v>
      </c>
      <c r="D491">
        <f ca="1">IFERROR(__xludf.DUMMYFUNCTION("""COMPUTED_VALUE"""),1)</f>
        <v>1</v>
      </c>
      <c r="E491">
        <f ca="1">IFERROR(__xludf.DUMMYFUNCTION("""COMPUTED_VALUE"""),10)</f>
        <v>10</v>
      </c>
      <c r="F491" t="str">
        <f ca="1">IFERROR(__xludf.DUMMYFUNCTION("filter(Formulas!$C:$C,Formulas!$A:$A=B491)"),"""formula"":[{""sku"":""1201"",""req"":1},{""sku"":""1110"",""req"":1},{""sku"":""1112"",""req"":1},{""sku"":""1107"",""req"":1},{""sku"":""1116"",""req"":1}]")</f>
        <v>"formula":[{"sku":"1201","req":1},{"sku":"1110","req":1},{"sku":"1112","req":1},{"sku":"1107","req":1},{"sku":"1116","req":1}]</v>
      </c>
      <c r="G491">
        <f ca="1">IFERROR(__xludf.DUMMYFUNCTION("""COMPUTED_VALUE"""),1)</f>
        <v>1</v>
      </c>
      <c r="H491" s="30" t="str">
        <f ca="1">IFERROR(__xludf.DUMMYFUNCTION("IF(D491,filter(Productos!AC:AC,Productos!A:A=B491),)"),"cocina")</f>
        <v>cocina</v>
      </c>
      <c r="I491" s="33">
        <f ca="1">IFERROR(__xludf.DUMMYFUNCTION("""COMPUTED_VALUE"""),5700)</f>
        <v>5700</v>
      </c>
      <c r="K491" t="str">
        <f t="shared" ca="1" si="0"/>
        <v>{"sku":"10017", "costo":10, "grupo":"7", "lote":1, "tiempo":10, "formula":[{"sku":"1201","req":1},{"sku":"1110","req":1},{"sku":"1112","req":1},{"sku":"1107","req":1},{"sku":"1116","req":1}], "vencimiento":1, "precio":5700, "tipo":"cocina"},</v>
      </c>
    </row>
    <row r="492" spans="1:11" ht="13" x14ac:dyDescent="0.15">
      <c r="A492" s="23">
        <v>7</v>
      </c>
      <c r="B492">
        <f ca="1">IFERROR(__xludf.DUMMYFUNCTION("""COMPUTED_VALUE"""),10018)</f>
        <v>10018</v>
      </c>
      <c r="C492" s="33">
        <f ca="1">IFERROR(__xludf.DUMMYFUNCTION("""COMPUTED_VALUE"""),10)</f>
        <v>10</v>
      </c>
      <c r="D492">
        <f ca="1">IFERROR(__xludf.DUMMYFUNCTION("""COMPUTED_VALUE"""),1)</f>
        <v>1</v>
      </c>
      <c r="E492">
        <f ca="1">IFERROR(__xludf.DUMMYFUNCTION("""COMPUTED_VALUE"""),10)</f>
        <v>10</v>
      </c>
      <c r="F492" t="str">
        <f ca="1">IFERROR(__xludf.DUMMYFUNCTION("filter(Formulas!$C:$C,Formulas!$A:$A=B492)"),"""formula"":[{""sku"":""1201"",""req"":1},{""sku"":""1105"",""req"":1},{""sku"":""1112"",""req"":1},{""sku"":""1407"",""req"":1},{""sku"":""1116"",""req"":1}]")</f>
        <v>"formula":[{"sku":"1201","req":1},{"sku":"1105","req":1},{"sku":"1112","req":1},{"sku":"1407","req":1},{"sku":"1116","req":1}]</v>
      </c>
      <c r="G492">
        <f ca="1">IFERROR(__xludf.DUMMYFUNCTION("""COMPUTED_VALUE"""),1)</f>
        <v>1</v>
      </c>
      <c r="H492" s="30" t="str">
        <f ca="1">IFERROR(__xludf.DUMMYFUNCTION("IF(D492,filter(Productos!AC:AC,Productos!A:A=B492),)"),"cocina")</f>
        <v>cocina</v>
      </c>
      <c r="I492" s="33">
        <f ca="1">IFERROR(__xludf.DUMMYFUNCTION("""COMPUTED_VALUE"""),5700)</f>
        <v>5700</v>
      </c>
      <c r="K492" t="str">
        <f t="shared" ca="1" si="0"/>
        <v>{"sku":"10018", "costo":10, "grupo":"7", "lote":1, "tiempo":10, "formula":[{"sku":"1201","req":1},{"sku":"1105","req":1},{"sku":"1112","req":1},{"sku":"1407","req":1},{"sku":"1116","req":1}], "vencimiento":1, "precio":5700, "tipo":"cocina"},</v>
      </c>
    </row>
    <row r="493" spans="1:11" ht="13" x14ac:dyDescent="0.15">
      <c r="A493" s="38">
        <v>7</v>
      </c>
      <c r="B493">
        <f ca="1">IFERROR(__xludf.DUMMYFUNCTION("""COMPUTED_VALUE"""),10019)</f>
        <v>10019</v>
      </c>
      <c r="C493" s="33">
        <f ca="1">IFERROR(__xludf.DUMMYFUNCTION("""COMPUTED_VALUE"""),10)</f>
        <v>10</v>
      </c>
      <c r="D493">
        <f ca="1">IFERROR(__xludf.DUMMYFUNCTION("""COMPUTED_VALUE"""),1)</f>
        <v>1</v>
      </c>
      <c r="E493">
        <f ca="1">IFERROR(__xludf.DUMMYFUNCTION("""COMPUTED_VALUE"""),10)</f>
        <v>10</v>
      </c>
      <c r="F493" t="str">
        <f ca="1">IFERROR(__xludf.DUMMYFUNCTION("filter(Formulas!$C:$C,Formulas!$A:$A=B493)"),"""formula"":[{""sku"":""1201"",""req"":1},{""sku"":""1106"",""req"":4},{""sku"":""1210"",""req"":1},{""sku"":""1116"",""req"":1},{""sku"":""1407"",""req"":1}]")</f>
        <v>"formula":[{"sku":"1201","req":1},{"sku":"1106","req":4},{"sku":"1210","req":1},{"sku":"1116","req":1},{"sku":"1407","req":1}]</v>
      </c>
      <c r="G493">
        <f ca="1">IFERROR(__xludf.DUMMYFUNCTION("""COMPUTED_VALUE"""),1)</f>
        <v>1</v>
      </c>
      <c r="H493" s="30" t="str">
        <f ca="1">IFERROR(__xludf.DUMMYFUNCTION("IF(D493,filter(Productos!AC:AC,Productos!A:A=B493),)"),"cocina")</f>
        <v>cocina</v>
      </c>
      <c r="I493" s="33">
        <f ca="1">IFERROR(__xludf.DUMMYFUNCTION("""COMPUTED_VALUE"""),5700)</f>
        <v>5700</v>
      </c>
      <c r="K493" t="str">
        <f t="shared" ca="1" si="0"/>
        <v>{"sku":"10019", "costo":10, "grupo":"7", "lote":1, "tiempo":10, "formula":[{"sku":"1201","req":1},{"sku":"1106","req":4},{"sku":"1210","req":1},{"sku":"1116","req":1},{"sku":"1407","req":1}], "vencimiento":1, "precio":5700, "tipo":"cocina"},</v>
      </c>
    </row>
    <row r="494" spans="1:11" ht="13" x14ac:dyDescent="0.15">
      <c r="A494" s="23">
        <v>7</v>
      </c>
      <c r="B494">
        <f ca="1">IFERROR(__xludf.DUMMYFUNCTION("""COMPUTED_VALUE"""),10020)</f>
        <v>10020</v>
      </c>
      <c r="C494" s="33">
        <f ca="1">IFERROR(__xludf.DUMMYFUNCTION("""COMPUTED_VALUE"""),10)</f>
        <v>10</v>
      </c>
      <c r="D494">
        <f ca="1">IFERROR(__xludf.DUMMYFUNCTION("""COMPUTED_VALUE"""),1)</f>
        <v>1</v>
      </c>
      <c r="E494">
        <f ca="1">IFERROR(__xludf.DUMMYFUNCTION("""COMPUTED_VALUE"""),20)</f>
        <v>20</v>
      </c>
      <c r="F494" t="str">
        <f ca="1">IFERROR(__xludf.DUMMYFUNCTION("filter(Formulas!$C:$C,Formulas!$A:$A=B494)"),"""formula"":[{""sku"":""1201"",""req"":1},{""sku"":""1116"",""req"":1},{""sku"":""1106"",""req"":4},{""sku"":""1112"",""req"":1},{""sku"":""1114"",""req"":1},{""sku"":""1407"",""req"":1}]")</f>
        <v>"formula":[{"sku":"1201","req":1},{"sku":"1116","req":1},{"sku":"1106","req":4},{"sku":"1112","req":1},{"sku":"1114","req":1},{"sku":"1407","req":1}]</v>
      </c>
      <c r="G494">
        <f ca="1">IFERROR(__xludf.DUMMYFUNCTION("""COMPUTED_VALUE"""),1)</f>
        <v>1</v>
      </c>
      <c r="H494" s="30" t="str">
        <f ca="1">IFERROR(__xludf.DUMMYFUNCTION("IF(D494,filter(Productos!AC:AC,Productos!A:A=B494),)"),"cocina")</f>
        <v>cocina</v>
      </c>
      <c r="I494" s="33">
        <f ca="1">IFERROR(__xludf.DUMMYFUNCTION("""COMPUTED_VALUE"""),5900)</f>
        <v>5900</v>
      </c>
      <c r="K494" t="str">
        <f t="shared" ca="1" si="0"/>
        <v>{"sku":"10020", "costo":10, "grupo":"7", "lote":1, "tiempo":20, "formula":[{"sku":"1201","req":1},{"sku":"1116","req":1},{"sku":"1106","req":4},{"sku":"1112","req":1},{"sku":"1114","req":1},{"sku":"1407","req":1}], "vencimiento":1, "precio":5900, "tipo":"cocina"},</v>
      </c>
    </row>
    <row r="495" spans="1:11" ht="13" x14ac:dyDescent="0.15">
      <c r="A495" s="38">
        <v>7</v>
      </c>
      <c r="B495">
        <f ca="1">IFERROR(__xludf.DUMMYFUNCTION("""COMPUTED_VALUE"""),10021)</f>
        <v>10021</v>
      </c>
      <c r="C495" s="33">
        <f ca="1">IFERROR(__xludf.DUMMYFUNCTION("""COMPUTED_VALUE"""),10)</f>
        <v>10</v>
      </c>
      <c r="D495">
        <f ca="1">IFERROR(__xludf.DUMMYFUNCTION("""COMPUTED_VALUE"""),1)</f>
        <v>1</v>
      </c>
      <c r="E495">
        <f ca="1">IFERROR(__xludf.DUMMYFUNCTION("""COMPUTED_VALUE"""),10)</f>
        <v>10</v>
      </c>
      <c r="F495" t="str">
        <f ca="1">IFERROR(__xludf.DUMMYFUNCTION("filter(Formulas!$C:$C,Formulas!$A:$A=B495)"),"""formula"":[{""sku"":""1201"",""req"":1},{""sku"":""1116"",""req"":1},{""sku"":""1109"",""req"":1},{""sku"":""1114"",""req"":1},{""sku"":""1407"",""req"":1}]")</f>
        <v>"formula":[{"sku":"1201","req":1},{"sku":"1116","req":1},{"sku":"1109","req":1},{"sku":"1114","req":1},{"sku":"1407","req":1}]</v>
      </c>
      <c r="G495">
        <f ca="1">IFERROR(__xludf.DUMMYFUNCTION("""COMPUTED_VALUE"""),1)</f>
        <v>1</v>
      </c>
      <c r="H495" s="30" t="str">
        <f ca="1">IFERROR(__xludf.DUMMYFUNCTION("IF(D495,filter(Productos!AC:AC,Productos!A:A=B495),)"),"cocina")</f>
        <v>cocina</v>
      </c>
      <c r="I495" s="33">
        <f ca="1">IFERROR(__xludf.DUMMYFUNCTION("""COMPUTED_VALUE"""),5900)</f>
        <v>5900</v>
      </c>
      <c r="K495" t="str">
        <f t="shared" ca="1" si="0"/>
        <v>{"sku":"10021", "costo":10, "grupo":"7", "lote":1, "tiempo":10, "formula":[{"sku":"1201","req":1},{"sku":"1116","req":1},{"sku":"1109","req":1},{"sku":"1114","req":1},{"sku":"1407","req":1}], "vencimiento":1, "precio":5900, "tipo":"cocina"},</v>
      </c>
    </row>
    <row r="496" spans="1:11" ht="13" x14ac:dyDescent="0.15">
      <c r="A496" s="23">
        <v>7</v>
      </c>
      <c r="B496">
        <f ca="1">IFERROR(__xludf.DUMMYFUNCTION("""COMPUTED_VALUE"""),10022)</f>
        <v>10022</v>
      </c>
      <c r="C496" s="33">
        <f ca="1">IFERROR(__xludf.DUMMYFUNCTION("""COMPUTED_VALUE"""),10)</f>
        <v>10</v>
      </c>
      <c r="D496">
        <f ca="1">IFERROR(__xludf.DUMMYFUNCTION("""COMPUTED_VALUE"""),1)</f>
        <v>1</v>
      </c>
      <c r="E496">
        <f ca="1">IFERROR(__xludf.DUMMYFUNCTION("""COMPUTED_VALUE"""),20)</f>
        <v>20</v>
      </c>
      <c r="F496" t="str">
        <f ca="1">IFERROR(__xludf.DUMMYFUNCTION("filter(Formulas!$C:$C,Formulas!$A:$A=B496)"),"""formula"":[{""sku"":""1201"",""req"":1},{""sku"":""1116"",""req"":1},{""sku"":""1107"",""req"":1},{""sku"":""1112"",""req"":1},{""sku"":""1210"",""req"":1},{""sku"":""1215"",""req"":1}]")</f>
        <v>"formula":[{"sku":"1201","req":1},{"sku":"1116","req":1},{"sku":"1107","req":1},{"sku":"1112","req":1},{"sku":"1210","req":1},{"sku":"1215","req":1}]</v>
      </c>
      <c r="G496">
        <f ca="1">IFERROR(__xludf.DUMMYFUNCTION("""COMPUTED_VALUE"""),1)</f>
        <v>1</v>
      </c>
      <c r="H496" s="30" t="str">
        <f ca="1">IFERROR(__xludf.DUMMYFUNCTION("IF(D496,filter(Productos!AC:AC,Productos!A:A=B496),)"),"cocina")</f>
        <v>cocina</v>
      </c>
      <c r="I496" s="33">
        <f ca="1">IFERROR(__xludf.DUMMYFUNCTION("""COMPUTED_VALUE"""),5500)</f>
        <v>5500</v>
      </c>
      <c r="K496" t="str">
        <f t="shared" ca="1" si="0"/>
        <v>{"sku":"10022", "costo":10, "grupo":"7", "lote":1, "tiempo":20, "formula":[{"sku":"1201","req":1},{"sku":"1116","req":1},{"sku":"1107","req":1},{"sku":"1112","req":1},{"sku":"1210","req":1},{"sku":"1215","req":1}], "vencimiento":1, "precio":5500, "tipo":"cocina"},</v>
      </c>
    </row>
    <row r="497" spans="1:11" ht="13" x14ac:dyDescent="0.15">
      <c r="A497" s="38">
        <v>7</v>
      </c>
      <c r="B497">
        <f ca="1">IFERROR(__xludf.DUMMYFUNCTION("""COMPUTED_VALUE"""),10023)</f>
        <v>10023</v>
      </c>
      <c r="C497" s="33">
        <f ca="1">IFERROR(__xludf.DUMMYFUNCTION("""COMPUTED_VALUE"""),10)</f>
        <v>10</v>
      </c>
      <c r="D497">
        <f ca="1">IFERROR(__xludf.DUMMYFUNCTION("""COMPUTED_VALUE"""),1)</f>
        <v>1</v>
      </c>
      <c r="E497">
        <f ca="1">IFERROR(__xludf.DUMMYFUNCTION("""COMPUTED_VALUE"""),20)</f>
        <v>20</v>
      </c>
      <c r="F497" t="str">
        <f ca="1">IFERROR(__xludf.DUMMYFUNCTION("filter(Formulas!$C:$C,Formulas!$A:$A=B497)"),"""formula"":[{""sku"":""1201"",""req"":1},{""sku"":""1116"",""req"":1},{""sku"":""1109"",""req"":1},{""sku"":""1112"",""req"":1},{""sku"":""1210"",""req"":1},{""sku"":""1215"",""req"":1}]")</f>
        <v>"formula":[{"sku":"1201","req":1},{"sku":"1116","req":1},{"sku":"1109","req":1},{"sku":"1112","req":1},{"sku":"1210","req":1},{"sku":"1215","req":1}]</v>
      </c>
      <c r="G497">
        <f ca="1">IFERROR(__xludf.DUMMYFUNCTION("""COMPUTED_VALUE"""),1)</f>
        <v>1</v>
      </c>
      <c r="H497" s="30" t="str">
        <f ca="1">IFERROR(__xludf.DUMMYFUNCTION("IF(D497,filter(Productos!AC:AC,Productos!A:A=B497),)"),"cocina")</f>
        <v>cocina</v>
      </c>
      <c r="I497" s="33">
        <f ca="1">IFERROR(__xludf.DUMMYFUNCTION("""COMPUTED_VALUE"""),5500)</f>
        <v>5500</v>
      </c>
      <c r="K497" t="str">
        <f t="shared" ca="1" si="0"/>
        <v>{"sku":"10023", "costo":10, "grupo":"7", "lote":1, "tiempo":20, "formula":[{"sku":"1201","req":1},{"sku":"1116","req":1},{"sku":"1109","req":1},{"sku":"1112","req":1},{"sku":"1210","req":1},{"sku":"1215","req":1}], "vencimiento":1, "precio":5500, "tipo":"cocina"},</v>
      </c>
    </row>
    <row r="498" spans="1:11" ht="13" x14ac:dyDescent="0.15">
      <c r="A498" s="23">
        <v>7</v>
      </c>
      <c r="B498">
        <f ca="1">IFERROR(__xludf.DUMMYFUNCTION("""COMPUTED_VALUE"""),10024)</f>
        <v>10024</v>
      </c>
      <c r="C498" s="33">
        <f ca="1">IFERROR(__xludf.DUMMYFUNCTION("""COMPUTED_VALUE"""),10)</f>
        <v>10</v>
      </c>
      <c r="D498">
        <f ca="1">IFERROR(__xludf.DUMMYFUNCTION("""COMPUTED_VALUE"""),1)</f>
        <v>1</v>
      </c>
      <c r="E498">
        <f ca="1">IFERROR(__xludf.DUMMYFUNCTION("""COMPUTED_VALUE"""),20)</f>
        <v>20</v>
      </c>
      <c r="F498" t="str">
        <f ca="1">IFERROR(__xludf.DUMMYFUNCTION("filter(Formulas!$C:$C,Formulas!$A:$A=B498)"),"""formula"":[{""sku"":""1201"",""req"":1},{""sku"":""1116"",""req"":1},{""sku"":""1210"",""req"":1},{""sku"":""1114"",""req"":1},{""sku"":""1115"",""req"":1},{""sku"":""1211"",""req"":1}]")</f>
        <v>"formula":[{"sku":"1201","req":1},{"sku":"1116","req":1},{"sku":"1210","req":1},{"sku":"1114","req":1},{"sku":"1115","req":1},{"sku":"1211","req":1}]</v>
      </c>
      <c r="G498">
        <f ca="1">IFERROR(__xludf.DUMMYFUNCTION("""COMPUTED_VALUE"""),1)</f>
        <v>1</v>
      </c>
      <c r="H498" s="30" t="str">
        <f ca="1">IFERROR(__xludf.DUMMYFUNCTION("IF(D498,filter(Productos!AC:AC,Productos!A:A=B498),)"),"cocina")</f>
        <v>cocina</v>
      </c>
      <c r="I498" s="33">
        <f ca="1">IFERROR(__xludf.DUMMYFUNCTION("""COMPUTED_VALUE"""),4900)</f>
        <v>4900</v>
      </c>
      <c r="K498" t="str">
        <f t="shared" ca="1" si="0"/>
        <v>{"sku":"10024", "costo":10, "grupo":"7", "lote":1, "tiempo":20, "formula":[{"sku":"1201","req":1},{"sku":"1116","req":1},{"sku":"1210","req":1},{"sku":"1114","req":1},{"sku":"1115","req":1},{"sku":"1211","req":1}], "vencimiento":1, "precio":4900, "tipo":"cocina"},</v>
      </c>
    </row>
    <row r="499" spans="1:11" ht="13" x14ac:dyDescent="0.15">
      <c r="A499" s="38">
        <v>7</v>
      </c>
      <c r="B499">
        <f ca="1">IFERROR(__xludf.DUMMYFUNCTION("""COMPUTED_VALUE"""),10025)</f>
        <v>10025</v>
      </c>
      <c r="C499" s="33">
        <f ca="1">IFERROR(__xludf.DUMMYFUNCTION("""COMPUTED_VALUE"""),10)</f>
        <v>10</v>
      </c>
      <c r="D499">
        <f ca="1">IFERROR(__xludf.DUMMYFUNCTION("""COMPUTED_VALUE"""),1)</f>
        <v>1</v>
      </c>
      <c r="E499">
        <f ca="1">IFERROR(__xludf.DUMMYFUNCTION("""COMPUTED_VALUE"""),20)</f>
        <v>20</v>
      </c>
      <c r="F499" t="str">
        <f ca="1">IFERROR(__xludf.DUMMYFUNCTION("filter(Formulas!$C:$C,Formulas!$A:$A=B499)"),"""formula"":[{""sku"":""1201"",""req"":1},{""sku"":""1116"",""req"":1},{""sku"":""1210"",""req"":1},{""sku"":""1114"",""req"":1},{""sku"":""1115"",""req"":1},{""sku"":""1013"",""req"":5}]")</f>
        <v>"formula":[{"sku":"1201","req":1},{"sku":"1116","req":1},{"sku":"1210","req":1},{"sku":"1114","req":1},{"sku":"1115","req":1},{"sku":"1013","req":5}]</v>
      </c>
      <c r="G499">
        <f ca="1">IFERROR(__xludf.DUMMYFUNCTION("""COMPUTED_VALUE"""),1)</f>
        <v>1</v>
      </c>
      <c r="H499" s="30" t="str">
        <f ca="1">IFERROR(__xludf.DUMMYFUNCTION("IF(D499,filter(Productos!AC:AC,Productos!A:A=B499),)"),"cocina")</f>
        <v>cocina</v>
      </c>
      <c r="I499" s="33">
        <f ca="1">IFERROR(__xludf.DUMMYFUNCTION("""COMPUTED_VALUE"""),4900)</f>
        <v>4900</v>
      </c>
      <c r="K499" t="str">
        <f t="shared" ca="1" si="0"/>
        <v>{"sku":"10025", "costo":10, "grupo":"7", "lote":1, "tiempo":20, "formula":[{"sku":"1201","req":1},{"sku":"1116","req":1},{"sku":"1210","req":1},{"sku":"1114","req":1},{"sku":"1115","req":1},{"sku":"1013","req":5}], "vencimiento":1, "precio":4900, "tipo":"cocina"},</v>
      </c>
    </row>
    <row r="500" spans="1:11" ht="13" x14ac:dyDescent="0.15">
      <c r="A500" s="23">
        <v>7</v>
      </c>
      <c r="B500">
        <f ca="1">IFERROR(__xludf.DUMMYFUNCTION("""COMPUTED_VALUE"""),20001)</f>
        <v>20001</v>
      </c>
      <c r="C500" s="33">
        <f ca="1">IFERROR(__xludf.DUMMYFUNCTION("""COMPUTED_VALUE"""),10)</f>
        <v>10</v>
      </c>
      <c r="D500">
        <f ca="1">IFERROR(__xludf.DUMMYFUNCTION("""COMPUTED_VALUE"""),1)</f>
        <v>1</v>
      </c>
      <c r="E500">
        <f ca="1">IFERROR(__xludf.DUMMYFUNCTION("""COMPUTED_VALUE"""),10)</f>
        <v>10</v>
      </c>
      <c r="F500" t="str">
        <f ca="1">IFERROR(__xludf.DUMMYFUNCTION("filter(Formulas!$C:$C,Formulas!$A:$A=B500)"),"""formula"":[{""sku"":""1301"",""req"":1},{""sku"":""1207"",""req"":1},{""sku"":""1310"",""req"":1},{""sku"":""1112"",""req"":1},{""sku"":""1216"",""req"":1}]")</f>
        <v>"formula":[{"sku":"1301","req":1},{"sku":"1207","req":1},{"sku":"1310","req":1},{"sku":"1112","req":1},{"sku":"1216","req":1}]</v>
      </c>
      <c r="G500">
        <f ca="1">IFERROR(__xludf.DUMMYFUNCTION("""COMPUTED_VALUE"""),1)</f>
        <v>1</v>
      </c>
      <c r="H500" s="30" t="str">
        <f ca="1">IFERROR(__xludf.DUMMYFUNCTION("IF(D500,filter(Productos!AC:AC,Productos!A:A=B500),)"),"cocina")</f>
        <v>cocina</v>
      </c>
      <c r="I500" s="33">
        <f ca="1">IFERROR(__xludf.DUMMYFUNCTION("""COMPUTED_VALUE"""),2700)</f>
        <v>2700</v>
      </c>
      <c r="K500" t="str">
        <f t="shared" ca="1" si="0"/>
        <v>{"sku":"20001", "costo":10, "grupo":"7", "lote":1, "tiempo":10, "formula":[{"sku":"1301","req":1},{"sku":"1207","req":1},{"sku":"1310","req":1},{"sku":"1112","req":1},{"sku":"1216","req":1}], "vencimiento":1, "precio":2700, "tipo":"cocina"},</v>
      </c>
    </row>
    <row r="501" spans="1:11" ht="13" x14ac:dyDescent="0.15">
      <c r="A501" s="38">
        <v>7</v>
      </c>
      <c r="B501">
        <f ca="1">IFERROR(__xludf.DUMMYFUNCTION("""COMPUTED_VALUE"""),20002)</f>
        <v>20002</v>
      </c>
      <c r="C501" s="33">
        <f ca="1">IFERROR(__xludf.DUMMYFUNCTION("""COMPUTED_VALUE"""),10)</f>
        <v>10</v>
      </c>
      <c r="D501">
        <f ca="1">IFERROR(__xludf.DUMMYFUNCTION("""COMPUTED_VALUE"""),1)</f>
        <v>1</v>
      </c>
      <c r="E501">
        <f ca="1">IFERROR(__xludf.DUMMYFUNCTION("""COMPUTED_VALUE"""),10)</f>
        <v>10</v>
      </c>
      <c r="F501" t="str">
        <f ca="1">IFERROR(__xludf.DUMMYFUNCTION("filter(Formulas!$C:$C,Formulas!$A:$A=B501)"),"""formula"":[{""sku"":""1301"",""req"":1},{""sku"":""1216"",""req"":1},{""sku"":""1106"",""req"":4}]")</f>
        <v>"formula":[{"sku":"1301","req":1},{"sku":"1216","req":1},{"sku":"1106","req":4}]</v>
      </c>
      <c r="G501">
        <f ca="1">IFERROR(__xludf.DUMMYFUNCTION("""COMPUTED_VALUE"""),1)</f>
        <v>1</v>
      </c>
      <c r="H501" s="30" t="str">
        <f ca="1">IFERROR(__xludf.DUMMYFUNCTION("IF(D501,filter(Productos!AC:AC,Productos!A:A=B501),)"),"cocina")</f>
        <v>cocina</v>
      </c>
      <c r="I501" s="33">
        <f ca="1">IFERROR(__xludf.DUMMYFUNCTION("""COMPUTED_VALUE"""),2700)</f>
        <v>2700</v>
      </c>
      <c r="K501" t="str">
        <f t="shared" ca="1" si="0"/>
        <v>{"sku":"20002", "costo":10, "grupo":"7", "lote":1, "tiempo":10, "formula":[{"sku":"1301","req":1},{"sku":"1216","req":1},{"sku":"1106","req":4}], "vencimiento":1, "precio":2700, "tipo":"cocina"},</v>
      </c>
    </row>
    <row r="502" spans="1:11" ht="13" x14ac:dyDescent="0.15">
      <c r="A502" s="23">
        <v>7</v>
      </c>
      <c r="B502">
        <f ca="1">IFERROR(__xludf.DUMMYFUNCTION("""COMPUTED_VALUE"""),20003)</f>
        <v>20003</v>
      </c>
      <c r="C502" s="33">
        <f ca="1">IFERROR(__xludf.DUMMYFUNCTION("""COMPUTED_VALUE"""),10)</f>
        <v>10</v>
      </c>
      <c r="D502">
        <f ca="1">IFERROR(__xludf.DUMMYFUNCTION("""COMPUTED_VALUE"""),1)</f>
        <v>1</v>
      </c>
      <c r="E502">
        <f ca="1">IFERROR(__xludf.DUMMYFUNCTION("""COMPUTED_VALUE"""),10)</f>
        <v>10</v>
      </c>
      <c r="F502" t="str">
        <f ca="1">IFERROR(__xludf.DUMMYFUNCTION("filter(Formulas!$C:$C,Formulas!$A:$A=B502)"),"""formula"":[{""sku"":""1301"",""req"":1},{""sku"":""1216"",""req"":1},{""sku"":""1207"",""req"":1}]")</f>
        <v>"formula":[{"sku":"1301","req":1},{"sku":"1216","req":1},{"sku":"1207","req":1}]</v>
      </c>
      <c r="G502">
        <f ca="1">IFERROR(__xludf.DUMMYFUNCTION("""COMPUTED_VALUE"""),1)</f>
        <v>1</v>
      </c>
      <c r="H502" s="30" t="str">
        <f ca="1">IFERROR(__xludf.DUMMYFUNCTION("IF(D502,filter(Productos!AC:AC,Productos!A:A=B502),)"),"cocina")</f>
        <v>cocina</v>
      </c>
      <c r="I502" s="33">
        <f ca="1">IFERROR(__xludf.DUMMYFUNCTION("""COMPUTED_VALUE"""),2700)</f>
        <v>2700</v>
      </c>
      <c r="K502" t="str">
        <f t="shared" ca="1" si="0"/>
        <v>{"sku":"20003", "costo":10, "grupo":"7", "lote":1, "tiempo":10, "formula":[{"sku":"1301","req":1},{"sku":"1216","req":1},{"sku":"1207","req":1}], "vencimiento":1, "precio":2700, "tipo":"cocina"},</v>
      </c>
    </row>
    <row r="503" spans="1:11" ht="13" x14ac:dyDescent="0.15">
      <c r="A503" s="38">
        <v>7</v>
      </c>
      <c r="B503">
        <f ca="1">IFERROR(__xludf.DUMMYFUNCTION("""COMPUTED_VALUE"""),20004)</f>
        <v>20004</v>
      </c>
      <c r="C503" s="33">
        <f ca="1">IFERROR(__xludf.DUMMYFUNCTION("""COMPUTED_VALUE"""),10)</f>
        <v>10</v>
      </c>
      <c r="D503">
        <f ca="1">IFERROR(__xludf.DUMMYFUNCTION("""COMPUTED_VALUE"""),1)</f>
        <v>1</v>
      </c>
      <c r="E503">
        <f ca="1">IFERROR(__xludf.DUMMYFUNCTION("""COMPUTED_VALUE"""),10)</f>
        <v>10</v>
      </c>
      <c r="F503" t="str">
        <f ca="1">IFERROR(__xludf.DUMMYFUNCTION("filter(Formulas!$C:$C,Formulas!$A:$A=B503)"),"""formula"":[{""sku"":""1301"",""req"":1},{""sku"":""1216"",""req"":1},{""sku"":""1209"",""req"":1}]")</f>
        <v>"formula":[{"sku":"1301","req":1},{"sku":"1216","req":1},{"sku":"1209","req":1}]</v>
      </c>
      <c r="G503">
        <f ca="1">IFERROR(__xludf.DUMMYFUNCTION("""COMPUTED_VALUE"""),1)</f>
        <v>1</v>
      </c>
      <c r="H503" s="30" t="str">
        <f ca="1">IFERROR(__xludf.DUMMYFUNCTION("IF(D503,filter(Productos!AC:AC,Productos!A:A=B503),)"),"cocina")</f>
        <v>cocina</v>
      </c>
      <c r="I503" s="33">
        <f ca="1">IFERROR(__xludf.DUMMYFUNCTION("""COMPUTED_VALUE"""),2700)</f>
        <v>2700</v>
      </c>
      <c r="K503" t="str">
        <f t="shared" ca="1" si="0"/>
        <v>{"sku":"20004", "costo":10, "grupo":"7", "lote":1, "tiempo":10, "formula":[{"sku":"1301","req":1},{"sku":"1216","req":1},{"sku":"1209","req":1}], "vencimiento":1, "precio":2700, "tipo":"cocina"},</v>
      </c>
    </row>
    <row r="504" spans="1:11" ht="13" x14ac:dyDescent="0.15">
      <c r="A504" s="23">
        <v>7</v>
      </c>
      <c r="B504">
        <f ca="1">IFERROR(__xludf.DUMMYFUNCTION("""COMPUTED_VALUE"""),20005)</f>
        <v>20005</v>
      </c>
      <c r="C504" s="33">
        <f ca="1">IFERROR(__xludf.DUMMYFUNCTION("""COMPUTED_VALUE"""),10)</f>
        <v>10</v>
      </c>
      <c r="D504">
        <f ca="1">IFERROR(__xludf.DUMMYFUNCTION("""COMPUTED_VALUE"""),1)</f>
        <v>1</v>
      </c>
      <c r="E504">
        <f ca="1">IFERROR(__xludf.DUMMYFUNCTION("""COMPUTED_VALUE"""),20)</f>
        <v>20</v>
      </c>
      <c r="F504" t="str">
        <f ca="1">IFERROR(__xludf.DUMMYFUNCTION("filter(Formulas!$C:$C,Formulas!$A:$A=B504)"),"""formula"":[{""sku"":""1301"",""req"":1},{""sku"":""1216"",""req"":1},{""sku"":""1209"",""req"":1},{""sku"":""1310"",""req"":1},{""sku"":""1112"",""req"":1}]")</f>
        <v>"formula":[{"sku":"1301","req":1},{"sku":"1216","req":1},{"sku":"1209","req":1},{"sku":"1310","req":1},{"sku":"1112","req":1}]</v>
      </c>
      <c r="G504">
        <f ca="1">IFERROR(__xludf.DUMMYFUNCTION("""COMPUTED_VALUE"""),1)</f>
        <v>1</v>
      </c>
      <c r="H504" s="30" t="str">
        <f ca="1">IFERROR(__xludf.DUMMYFUNCTION("IF(D504,filter(Productos!AC:AC,Productos!A:A=B504),)"),"cocina")</f>
        <v>cocina</v>
      </c>
      <c r="I504" s="33">
        <f ca="1">IFERROR(__xludf.DUMMYFUNCTION("""COMPUTED_VALUE"""),2700)</f>
        <v>2700</v>
      </c>
      <c r="K504" t="str">
        <f t="shared" ca="1" si="0"/>
        <v>{"sku":"20005", "costo":10, "grupo":"7", "lote":1, "tiempo":20, "formula":[{"sku":"1301","req":1},{"sku":"1216","req":1},{"sku":"1209","req":1},{"sku":"1310","req":1},{"sku":"1112","req":1}], "vencimiento":1, "precio":2700, "tipo":"cocina"},</v>
      </c>
    </row>
    <row r="505" spans="1:11" ht="13" x14ac:dyDescent="0.15">
      <c r="A505" s="38">
        <v>7</v>
      </c>
      <c r="B505">
        <f ca="1">IFERROR(__xludf.DUMMYFUNCTION("""COMPUTED_VALUE"""),30001)</f>
        <v>30001</v>
      </c>
      <c r="C505" s="33">
        <f ca="1">IFERROR(__xludf.DUMMYFUNCTION("""COMPUTED_VALUE"""),10)</f>
        <v>10</v>
      </c>
      <c r="D505">
        <f ca="1">IFERROR(__xludf.DUMMYFUNCTION("""COMPUTED_VALUE"""),1)</f>
        <v>1</v>
      </c>
      <c r="E505">
        <f ca="1">IFERROR(__xludf.DUMMYFUNCTION("""COMPUTED_VALUE"""),10)</f>
        <v>10</v>
      </c>
      <c r="F505" t="str">
        <f ca="1">IFERROR(__xludf.DUMMYFUNCTION("filter(Formulas!$C:$C,Formulas!$A:$A=B505)"),"""formula"":[{""sku"":""1307"",""req"":3}]")</f>
        <v>"formula":[{"sku":"1307","req":3}]</v>
      </c>
      <c r="G505">
        <f ca="1">IFERROR(__xludf.DUMMYFUNCTION("""COMPUTED_VALUE"""),1)</f>
        <v>1</v>
      </c>
      <c r="H505" s="30" t="str">
        <f ca="1">IFERROR(__xludf.DUMMYFUNCTION("IF(D505,filter(Productos!AC:AC,Productos!A:A=B505),)"),"cocina")</f>
        <v>cocina</v>
      </c>
      <c r="I505" s="33">
        <f ca="1">IFERROR(__xludf.DUMMYFUNCTION("""COMPUTED_VALUE"""),7900)</f>
        <v>7900</v>
      </c>
      <c r="K505" t="str">
        <f t="shared" ca="1" si="0"/>
        <v>{"sku":"30001", "costo":10, "grupo":"7", "lote":1, "tiempo":10, "formula":[{"sku":"1307","req":3}], "vencimiento":1, "precio":7900, "tipo":"cocina"},</v>
      </c>
    </row>
    <row r="506" spans="1:11" ht="13" x14ac:dyDescent="0.15">
      <c r="A506" s="23">
        <v>7</v>
      </c>
      <c r="B506">
        <f ca="1">IFERROR(__xludf.DUMMYFUNCTION("""COMPUTED_VALUE"""),30002)</f>
        <v>30002</v>
      </c>
      <c r="C506" s="33">
        <f ca="1">IFERROR(__xludf.DUMMYFUNCTION("""COMPUTED_VALUE"""),10)</f>
        <v>10</v>
      </c>
      <c r="D506">
        <f ca="1">IFERROR(__xludf.DUMMYFUNCTION("""COMPUTED_VALUE"""),1)</f>
        <v>1</v>
      </c>
      <c r="E506">
        <f ca="1">IFERROR(__xludf.DUMMYFUNCTION("""COMPUTED_VALUE"""),10)</f>
        <v>10</v>
      </c>
      <c r="F506" t="str">
        <f ca="1">IFERROR(__xludf.DUMMYFUNCTION("filter(Formulas!$C:$C,Formulas!$A:$A=B506)"),"""formula"":[{""sku"":""1307"",""req"":4}]")</f>
        <v>"formula":[{"sku":"1307","req":4}]</v>
      </c>
      <c r="G506">
        <f ca="1">IFERROR(__xludf.DUMMYFUNCTION("""COMPUTED_VALUE"""),1)</f>
        <v>1</v>
      </c>
      <c r="H506" s="30" t="str">
        <f ca="1">IFERROR(__xludf.DUMMYFUNCTION("IF(D506,filter(Productos!AC:AC,Productos!A:A=B506),)"),"cocina")</f>
        <v>cocina</v>
      </c>
      <c r="I506" s="33">
        <f ca="1">IFERROR(__xludf.DUMMYFUNCTION("""COMPUTED_VALUE"""),9900)</f>
        <v>9900</v>
      </c>
      <c r="K506" t="str">
        <f t="shared" ca="1" si="0"/>
        <v>{"sku":"30002", "costo":10, "grupo":"7", "lote":1, "tiempo":10, "formula":[{"sku":"1307","req":4}], "vencimiento":1, "precio":9900, "tipo":"cocina"},</v>
      </c>
    </row>
    <row r="507" spans="1:11" ht="13" x14ac:dyDescent="0.15">
      <c r="A507" s="38">
        <v>7</v>
      </c>
      <c r="B507">
        <f ca="1">IFERROR(__xludf.DUMMYFUNCTION("""COMPUTED_VALUE"""),30003)</f>
        <v>30003</v>
      </c>
      <c r="C507" s="33">
        <f ca="1">IFERROR(__xludf.DUMMYFUNCTION("""COMPUTED_VALUE"""),10)</f>
        <v>10</v>
      </c>
      <c r="D507">
        <f ca="1">IFERROR(__xludf.DUMMYFUNCTION("""COMPUTED_VALUE"""),1)</f>
        <v>1</v>
      </c>
      <c r="E507">
        <f ca="1">IFERROR(__xludf.DUMMYFUNCTION("""COMPUTED_VALUE"""),10)</f>
        <v>10</v>
      </c>
      <c r="F507" t="str">
        <f ca="1">IFERROR(__xludf.DUMMYFUNCTION("filter(Formulas!$C:$C,Formulas!$A:$A=B507)"),"""formula"":[{""sku"":""1307"",""req"":5}]")</f>
        <v>"formula":[{"sku":"1307","req":5}]</v>
      </c>
      <c r="G507">
        <f ca="1">IFERROR(__xludf.DUMMYFUNCTION("""COMPUTED_VALUE"""),1)</f>
        <v>1</v>
      </c>
      <c r="H507" s="30" t="str">
        <f ca="1">IFERROR(__xludf.DUMMYFUNCTION("IF(D507,filter(Productos!AC:AC,Productos!A:A=B507),)"),"cocina")</f>
        <v>cocina</v>
      </c>
      <c r="I507" s="33">
        <f ca="1">IFERROR(__xludf.DUMMYFUNCTION("""COMPUTED_VALUE"""),12500)</f>
        <v>12500</v>
      </c>
      <c r="K507" t="str">
        <f t="shared" ca="1" si="0"/>
        <v>{"sku":"30003", "costo":10, "grupo":"7", "lote":1, "tiempo":10, "formula":[{"sku":"1307","req":5}], "vencimiento":1, "precio":12500, "tipo":"cocina"},</v>
      </c>
    </row>
    <row r="508" spans="1:11" ht="13" x14ac:dyDescent="0.15">
      <c r="A508" s="23">
        <v>7</v>
      </c>
      <c r="B508">
        <f ca="1">IFERROR(__xludf.DUMMYFUNCTION("""COMPUTED_VALUE"""),30004)</f>
        <v>30004</v>
      </c>
      <c r="C508" s="33">
        <f ca="1">IFERROR(__xludf.DUMMYFUNCTION("""COMPUTED_VALUE"""),10)</f>
        <v>10</v>
      </c>
      <c r="D508">
        <f ca="1">IFERROR(__xludf.DUMMYFUNCTION("""COMPUTED_VALUE"""),1)</f>
        <v>1</v>
      </c>
      <c r="E508">
        <f ca="1">IFERROR(__xludf.DUMMYFUNCTION("""COMPUTED_VALUE"""),10)</f>
        <v>10</v>
      </c>
      <c r="F508" t="str">
        <f ca="1">IFERROR(__xludf.DUMMYFUNCTION("filter(Formulas!$C:$C,Formulas!$A:$A=B508)"),"""formula"":[{""sku"":""1309"",""req"":3}]")</f>
        <v>"formula":[{"sku":"1309","req":3}]</v>
      </c>
      <c r="G508">
        <f ca="1">IFERROR(__xludf.DUMMYFUNCTION("""COMPUTED_VALUE"""),1)</f>
        <v>1</v>
      </c>
      <c r="H508" s="30" t="str">
        <f ca="1">IFERROR(__xludf.DUMMYFUNCTION("IF(D508,filter(Productos!AC:AC,Productos!A:A=B508),)"),"cocina")</f>
        <v>cocina</v>
      </c>
      <c r="I508" s="33">
        <f ca="1">IFERROR(__xludf.DUMMYFUNCTION("""COMPUTED_VALUE"""),7900)</f>
        <v>7900</v>
      </c>
      <c r="K508" t="str">
        <f t="shared" ca="1" si="0"/>
        <v>{"sku":"30004", "costo":10, "grupo":"7", "lote":1, "tiempo":10, "formula":[{"sku":"1309","req":3}], "vencimiento":1, "precio":7900, "tipo":"cocina"},</v>
      </c>
    </row>
    <row r="509" spans="1:11" ht="13" x14ac:dyDescent="0.15">
      <c r="A509" s="38">
        <v>7</v>
      </c>
      <c r="B509">
        <f ca="1">IFERROR(__xludf.DUMMYFUNCTION("""COMPUTED_VALUE"""),30005)</f>
        <v>30005</v>
      </c>
      <c r="C509" s="33">
        <f ca="1">IFERROR(__xludf.DUMMYFUNCTION("""COMPUTED_VALUE"""),10)</f>
        <v>10</v>
      </c>
      <c r="D509">
        <f ca="1">IFERROR(__xludf.DUMMYFUNCTION("""COMPUTED_VALUE"""),1)</f>
        <v>1</v>
      </c>
      <c r="E509">
        <f ca="1">IFERROR(__xludf.DUMMYFUNCTION("""COMPUTED_VALUE"""),10)</f>
        <v>10</v>
      </c>
      <c r="F509" t="str">
        <f ca="1">IFERROR(__xludf.DUMMYFUNCTION("filter(Formulas!$C:$C,Formulas!$A:$A=B509)"),"""formula"":[{""sku"":""1309"",""req"":4}]")</f>
        <v>"formula":[{"sku":"1309","req":4}]</v>
      </c>
      <c r="G509">
        <f ca="1">IFERROR(__xludf.DUMMYFUNCTION("""COMPUTED_VALUE"""),1)</f>
        <v>1</v>
      </c>
      <c r="H509" s="30" t="str">
        <f ca="1">IFERROR(__xludf.DUMMYFUNCTION("IF(D509,filter(Productos!AC:AC,Productos!A:A=B509),)"),"cocina")</f>
        <v>cocina</v>
      </c>
      <c r="I509" s="33">
        <f ca="1">IFERROR(__xludf.DUMMYFUNCTION("""COMPUTED_VALUE"""),9900)</f>
        <v>9900</v>
      </c>
      <c r="K509" t="str">
        <f t="shared" ca="1" si="0"/>
        <v>{"sku":"30005", "costo":10, "grupo":"7", "lote":1, "tiempo":10, "formula":[{"sku":"1309","req":4}], "vencimiento":1, "precio":9900, "tipo":"cocina"},</v>
      </c>
    </row>
    <row r="510" spans="1:11" ht="13" x14ac:dyDescent="0.15">
      <c r="A510" s="38">
        <v>7</v>
      </c>
      <c r="B510">
        <f ca="1">IFERROR(__xludf.DUMMYFUNCTION("""COMPUTED_VALUE"""),30006)</f>
        <v>30006</v>
      </c>
      <c r="C510" s="33">
        <f ca="1">IFERROR(__xludf.DUMMYFUNCTION("""COMPUTED_VALUE"""),10)</f>
        <v>10</v>
      </c>
      <c r="D510">
        <f ca="1">IFERROR(__xludf.DUMMYFUNCTION("""COMPUTED_VALUE"""),1)</f>
        <v>1</v>
      </c>
      <c r="E510">
        <f ca="1">IFERROR(__xludf.DUMMYFUNCTION("""COMPUTED_VALUE"""),10)</f>
        <v>10</v>
      </c>
      <c r="F510" t="str">
        <f ca="1">IFERROR(__xludf.DUMMYFUNCTION("filter(Formulas!$C:$C,Formulas!$A:$A=B510)"),"""formula"":[{""sku"":""1309"",""req"":5}]")</f>
        <v>"formula":[{"sku":"1309","req":5}]</v>
      </c>
      <c r="G510">
        <f ca="1">IFERROR(__xludf.DUMMYFUNCTION("""COMPUTED_VALUE"""),1)</f>
        <v>1</v>
      </c>
      <c r="H510" s="30" t="str">
        <f ca="1">IFERROR(__xludf.DUMMYFUNCTION("IF(D510,filter(Productos!AC:AC,Productos!A:A=B510),)"),"cocina")</f>
        <v>cocina</v>
      </c>
      <c r="I510" s="33">
        <f ca="1">IFERROR(__xludf.DUMMYFUNCTION("""COMPUTED_VALUE"""),12500)</f>
        <v>12500</v>
      </c>
      <c r="K510" t="str">
        <f t="shared" ca="1" si="0"/>
        <v>{"sku":"30006", "costo":10, "grupo":"7", "lote":1, "tiempo":10, "formula":[{"sku":"1309","req":5}], "vencimiento":1, "precio":12500, "tipo":"cocina"},</v>
      </c>
    </row>
    <row r="511" spans="1:11" ht="13" x14ac:dyDescent="0.15">
      <c r="A511" s="23">
        <v>7</v>
      </c>
      <c r="B511">
        <f ca="1">IFERROR(__xludf.DUMMYFUNCTION("""COMPUTED_VALUE"""),30007)</f>
        <v>30007</v>
      </c>
      <c r="C511" s="33">
        <f ca="1">IFERROR(__xludf.DUMMYFUNCTION("""COMPUTED_VALUE"""),10)</f>
        <v>10</v>
      </c>
      <c r="D511">
        <f ca="1">IFERROR(__xludf.DUMMYFUNCTION("""COMPUTED_VALUE"""),1)</f>
        <v>1</v>
      </c>
      <c r="E511">
        <f ca="1">IFERROR(__xludf.DUMMYFUNCTION("""COMPUTED_VALUE"""),10)</f>
        <v>10</v>
      </c>
      <c r="F511" t="str">
        <f ca="1">IFERROR(__xludf.DUMMYFUNCTION("filter(Formulas!$C:$C,Formulas!$A:$A=B511)"),"""formula"":[{""sku"":""1309"",""req"":2},{""sku"":""1307"",""req"":2}]")</f>
        <v>"formula":[{"sku":"1309","req":2},{"sku":"1307","req":2}]</v>
      </c>
      <c r="G511">
        <f ca="1">IFERROR(__xludf.DUMMYFUNCTION("""COMPUTED_VALUE"""),1)</f>
        <v>1</v>
      </c>
      <c r="H511" s="30" t="str">
        <f ca="1">IFERROR(__xludf.DUMMYFUNCTION("IF(D511,filter(Productos!AC:AC,Productos!A:A=B511),)"),"cocina")</f>
        <v>cocina</v>
      </c>
      <c r="I511" s="33">
        <f ca="1">IFERROR(__xludf.DUMMYFUNCTION("""COMPUTED_VALUE"""),9900)</f>
        <v>9900</v>
      </c>
      <c r="K511" t="str">
        <f t="shared" ca="1" si="0"/>
        <v>{"sku":"30007", "costo":10, "grupo":"7", "lote":1, "tiempo":10, "formula":[{"sku":"1309","req":2},{"sku":"1307","req":2}], "vencimiento":1, "precio":9900, "tipo":"cocina"},</v>
      </c>
    </row>
    <row r="512" spans="1:11" ht="13" x14ac:dyDescent="0.15">
      <c r="A512" s="38">
        <v>7</v>
      </c>
      <c r="B512">
        <f ca="1">IFERROR(__xludf.DUMMYFUNCTION("""COMPUTED_VALUE"""),30008)</f>
        <v>30008</v>
      </c>
      <c r="C512" s="33">
        <f ca="1">IFERROR(__xludf.DUMMYFUNCTION("""COMPUTED_VALUE"""),10)</f>
        <v>10</v>
      </c>
      <c r="D512">
        <f ca="1">IFERROR(__xludf.DUMMYFUNCTION("""COMPUTED_VALUE"""),1)</f>
        <v>1</v>
      </c>
      <c r="E512">
        <f ca="1">IFERROR(__xludf.DUMMYFUNCTION("""COMPUTED_VALUE"""),10)</f>
        <v>10</v>
      </c>
      <c r="F512" t="str">
        <f ca="1">IFERROR(__xludf.DUMMYFUNCTION("filter(Formulas!$C:$C,Formulas!$A:$A=B512)"),"""formula"":[{""sku"":""1309"",""req"":3},{""sku"":""1307"",""req"":3}]")</f>
        <v>"formula":[{"sku":"1309","req":3},{"sku":"1307","req":3}]</v>
      </c>
      <c r="G512">
        <f ca="1">IFERROR(__xludf.DUMMYFUNCTION("""COMPUTED_VALUE"""),1)</f>
        <v>1</v>
      </c>
      <c r="H512" s="30" t="str">
        <f ca="1">IFERROR(__xludf.DUMMYFUNCTION("IF(D512,filter(Productos!AC:AC,Productos!A:A=B512),)"),"cocina")</f>
        <v>cocina</v>
      </c>
      <c r="I512" s="33">
        <f ca="1">IFERROR(__xludf.DUMMYFUNCTION("""COMPUTED_VALUE"""),15990)</f>
        <v>15990</v>
      </c>
      <c r="K512" t="str">
        <f t="shared" ca="1" si="0"/>
        <v>{"sku":"30008", "costo":10, "grupo":"7", "lote":1, "tiempo":10, "formula":[{"sku":"1309","req":3},{"sku":"1307","req":3}], "vencimiento":1, "precio":15990, "tipo":"cocina"},</v>
      </c>
    </row>
    <row r="513" spans="1:11" ht="13" x14ac:dyDescent="0.15">
      <c r="H513" s="30" t="str">
        <f ca="1">IFERROR(__xludf.DUMMYFUNCTION("IF(D513,filter(Productos!AC:AC,Productos!A:A=B513),)"),"")</f>
        <v/>
      </c>
      <c r="K513">
        <f t="shared" si="0"/>
        <v>0</v>
      </c>
    </row>
    <row r="514" spans="1:11" ht="13" x14ac:dyDescent="0.15">
      <c r="A514" s="34" t="s">
        <v>224</v>
      </c>
      <c r="B514" s="35" t="s">
        <v>225</v>
      </c>
      <c r="C514" s="36"/>
      <c r="D514" s="36"/>
      <c r="E514" s="36"/>
      <c r="F514" s="36"/>
      <c r="G514" s="37"/>
      <c r="H514" s="30" t="str">
        <f ca="1">IFERROR(__xludf.DUMMYFUNCTION("IF(D514,filter(Productos!AC:AC,Productos!A:A=B514),)"),"")</f>
        <v/>
      </c>
      <c r="K514">
        <f t="shared" si="0"/>
        <v>0</v>
      </c>
    </row>
    <row r="515" spans="1:11" ht="13" x14ac:dyDescent="0.15">
      <c r="A515" s="38">
        <v>8</v>
      </c>
      <c r="B515" s="25">
        <f ca="1">IFERROR(__xludf.DUMMYFUNCTION("filter(Productos!$A$2:$A1017,INDIRECT(B514))"),1001)</f>
        <v>1001</v>
      </c>
      <c r="C515" s="33">
        <f ca="1">IFERROR(__xludf.DUMMYFUNCTION("filter(Productos!$D$2:$D1017,INDIRECT(B514))"),3000)</f>
        <v>3000</v>
      </c>
      <c r="D515" s="25">
        <f ca="1">IFERROR(__xludf.DUMMYFUNCTION("filter(Productos!$K$2:$L1017,INDIRECT(B514))"),10)</f>
        <v>10</v>
      </c>
      <c r="E515" s="25">
        <f ca="1">IFERROR(__xludf.DUMMYFUNCTION("""COMPUTED_VALUE"""),240)</f>
        <v>240</v>
      </c>
      <c r="F515" s="36" t="str">
        <f ca="1">IFERROR(__xludf.DUMMYFUNCTION("filter(Formulas!$C:$C,Formulas!$A:$A=B515)"),"""formula"":null")</f>
        <v>"formula":null</v>
      </c>
      <c r="G515" s="39">
        <f ca="1">IFERROR(__xludf.DUMMYFUNCTION("filter(Productos!$H$2:$H1017,INDIRECT(B514))"),720)</f>
        <v>720</v>
      </c>
      <c r="H515" s="30" t="str">
        <f ca="1">IFERROR(__xludf.DUMMYFUNCTION("IF(D515,filter(Productos!AC:AC,Productos!A:A=B515),)"),"fabrica")</f>
        <v>fabrica</v>
      </c>
      <c r="I515" s="33" t="str">
        <f ca="1">IFERROR(__xludf.DUMMYFUNCTION("filter(Productos!$E$2:$E1017,INDIRECT(B514))"),"")</f>
        <v/>
      </c>
      <c r="K515" t="e">
        <f t="shared" ca="1" si="0"/>
        <v>#VALUE!</v>
      </c>
    </row>
    <row r="516" spans="1:11" ht="13" x14ac:dyDescent="0.15">
      <c r="A516" s="23">
        <v>8</v>
      </c>
      <c r="B516">
        <f ca="1">IFERROR(__xludf.DUMMYFUNCTION("""COMPUTED_VALUE"""),1002)</f>
        <v>1002</v>
      </c>
      <c r="C516" s="33">
        <f ca="1">IFERROR(__xludf.DUMMYFUNCTION("""COMPUTED_VALUE"""),4590)</f>
        <v>4590</v>
      </c>
      <c r="D516">
        <f ca="1">IFERROR(__xludf.DUMMYFUNCTION("""COMPUTED_VALUE"""),10)</f>
        <v>10</v>
      </c>
      <c r="E516">
        <f ca="1">IFERROR(__xludf.DUMMYFUNCTION("""COMPUTED_VALUE"""),300)</f>
        <v>300</v>
      </c>
      <c r="F516" t="str">
        <f ca="1">IFERROR(__xludf.DUMMYFUNCTION("filter(Formulas!$C:$C,Formulas!$A:$A=B516)"),"""formula"":null")</f>
        <v>"formula":null</v>
      </c>
      <c r="G516">
        <f ca="1">IFERROR(__xludf.DUMMYFUNCTION("""COMPUTED_VALUE"""),720)</f>
        <v>720</v>
      </c>
      <c r="H516" s="30" t="str">
        <f ca="1">IFERROR(__xludf.DUMMYFUNCTION("IF(D516,filter(Productos!AC:AC,Productos!A:A=B516),)"),"fabrica")</f>
        <v>fabrica</v>
      </c>
      <c r="I516" s="33" t="str">
        <f ca="1">IFERROR(__xludf.DUMMYFUNCTION("""COMPUTED_VALUE"""),"")</f>
        <v/>
      </c>
      <c r="K516" t="e">
        <f t="shared" ca="1" si="0"/>
        <v>#VALUE!</v>
      </c>
    </row>
    <row r="517" spans="1:11" ht="13" x14ac:dyDescent="0.15">
      <c r="A517" s="38">
        <v>8</v>
      </c>
      <c r="B517">
        <f ca="1">IFERROR(__xludf.DUMMYFUNCTION("""COMPUTED_VALUE"""),1003)</f>
        <v>1003</v>
      </c>
      <c r="C517" s="33">
        <f ca="1">IFERROR(__xludf.DUMMYFUNCTION("""COMPUTED_VALUE"""),1290)</f>
        <v>1290</v>
      </c>
      <c r="D517">
        <f ca="1">IFERROR(__xludf.DUMMYFUNCTION("""COMPUTED_VALUE"""),100)</f>
        <v>100</v>
      </c>
      <c r="E517">
        <f ca="1">IFERROR(__xludf.DUMMYFUNCTION("""COMPUTED_VALUE"""),320)</f>
        <v>320</v>
      </c>
      <c r="F517" t="str">
        <f ca="1">IFERROR(__xludf.DUMMYFUNCTION("filter(Formulas!$C:$C,Formulas!$A:$A=B517)"),"""formula"":null")</f>
        <v>"formula":null</v>
      </c>
      <c r="G517">
        <f ca="1">IFERROR(__xludf.DUMMYFUNCTION("""COMPUTED_VALUE"""),720)</f>
        <v>720</v>
      </c>
      <c r="H517" s="30" t="str">
        <f ca="1">IFERROR(__xludf.DUMMYFUNCTION("IF(D517,filter(Productos!AC:AC,Productos!A:A=B517),)"),"fabrica")</f>
        <v>fabrica</v>
      </c>
      <c r="I517" s="33" t="str">
        <f ca="1">IFERROR(__xludf.DUMMYFUNCTION("""COMPUTED_VALUE"""),"")</f>
        <v/>
      </c>
      <c r="K517" t="e">
        <f t="shared" ca="1" si="0"/>
        <v>#VALUE!</v>
      </c>
    </row>
    <row r="518" spans="1:11" ht="13" x14ac:dyDescent="0.15">
      <c r="A518" s="23">
        <v>8</v>
      </c>
      <c r="B518">
        <f ca="1">IFERROR(__xludf.DUMMYFUNCTION("""COMPUTED_VALUE"""),1005)</f>
        <v>1005</v>
      </c>
      <c r="C518" s="33">
        <f ca="1">IFERROR(__xludf.DUMMYFUNCTION("""COMPUTED_VALUE"""),9990)</f>
        <v>9990</v>
      </c>
      <c r="D518">
        <f ca="1">IFERROR(__xludf.DUMMYFUNCTION("""COMPUTED_VALUE"""),5)</f>
        <v>5</v>
      </c>
      <c r="E518">
        <f ca="1">IFERROR(__xludf.DUMMYFUNCTION("""COMPUTED_VALUE"""),260)</f>
        <v>260</v>
      </c>
      <c r="F518" t="str">
        <f ca="1">IFERROR(__xludf.DUMMYFUNCTION("filter(Formulas!$C:$C,Formulas!$A:$A=B518)"),"""formula"":null")</f>
        <v>"formula":null</v>
      </c>
      <c r="G518">
        <f ca="1">IFERROR(__xludf.DUMMYFUNCTION("""COMPUTED_VALUE"""),24)</f>
        <v>24</v>
      </c>
      <c r="H518" s="30" t="str">
        <f ca="1">IFERROR(__xludf.DUMMYFUNCTION("IF(D518,filter(Productos!AC:AC,Productos!A:A=B518),)"),"fabrica")</f>
        <v>fabrica</v>
      </c>
      <c r="I518" s="33" t="str">
        <f ca="1">IFERROR(__xludf.DUMMYFUNCTION("""COMPUTED_VALUE"""),"")</f>
        <v/>
      </c>
      <c r="K518" t="e">
        <f t="shared" ca="1" si="0"/>
        <v>#VALUE!</v>
      </c>
    </row>
    <row r="519" spans="1:11" ht="13" x14ac:dyDescent="0.15">
      <c r="A519" s="38">
        <v>8</v>
      </c>
      <c r="B519">
        <f ca="1">IFERROR(__xludf.DUMMYFUNCTION("""COMPUTED_VALUE"""),1006)</f>
        <v>1006</v>
      </c>
      <c r="C519" s="33">
        <f ca="1">IFERROR(__xludf.DUMMYFUNCTION("""COMPUTED_VALUE"""),15990)</f>
        <v>15990</v>
      </c>
      <c r="D519">
        <f ca="1">IFERROR(__xludf.DUMMYFUNCTION("""COMPUTED_VALUE"""),1)</f>
        <v>1</v>
      </c>
      <c r="E519">
        <f ca="1">IFERROR(__xludf.DUMMYFUNCTION("""COMPUTED_VALUE"""),120)</f>
        <v>120</v>
      </c>
      <c r="F519" t="str">
        <f ca="1">IFERROR(__xludf.DUMMYFUNCTION("filter(Formulas!$C:$C,Formulas!$A:$A=B519)"),"""formula"":null")</f>
        <v>"formula":null</v>
      </c>
      <c r="G519">
        <f ca="1">IFERROR(__xludf.DUMMYFUNCTION("""COMPUTED_VALUE"""),720)</f>
        <v>720</v>
      </c>
      <c r="H519" s="30" t="str">
        <f ca="1">IFERROR(__xludf.DUMMYFUNCTION("IF(D519,filter(Productos!AC:AC,Productos!A:A=B519),)"),"fabrica")</f>
        <v>fabrica</v>
      </c>
      <c r="I519" s="33" t="str">
        <f ca="1">IFERROR(__xludf.DUMMYFUNCTION("""COMPUTED_VALUE"""),"")</f>
        <v/>
      </c>
      <c r="K519" t="e">
        <f t="shared" ca="1" si="0"/>
        <v>#VALUE!</v>
      </c>
    </row>
    <row r="520" spans="1:11" ht="13" x14ac:dyDescent="0.15">
      <c r="A520" s="23">
        <v>8</v>
      </c>
      <c r="B520">
        <f ca="1">IFERROR(__xludf.DUMMYFUNCTION("""COMPUTED_VALUE"""),1009)</f>
        <v>1009</v>
      </c>
      <c r="C520" s="33">
        <f ca="1">IFERROR(__xludf.DUMMYFUNCTION("""COMPUTED_VALUE"""),14370)</f>
        <v>14370</v>
      </c>
      <c r="D520">
        <f ca="1">IFERROR(__xludf.DUMMYFUNCTION("""COMPUTED_VALUE"""),3)</f>
        <v>3</v>
      </c>
      <c r="E520">
        <f ca="1">IFERROR(__xludf.DUMMYFUNCTION("""COMPUTED_VALUE"""),400)</f>
        <v>400</v>
      </c>
      <c r="F520" t="str">
        <f ca="1">IFERROR(__xludf.DUMMYFUNCTION("filter(Formulas!$C:$C,Formulas!$A:$A=B520)"),"""formula"":null")</f>
        <v>"formula":null</v>
      </c>
      <c r="G520">
        <f ca="1">IFERROR(__xludf.DUMMYFUNCTION("""COMPUTED_VALUE"""),15)</f>
        <v>15</v>
      </c>
      <c r="H520" s="30" t="str">
        <f ca="1">IFERROR(__xludf.DUMMYFUNCTION("IF(D520,filter(Productos!AC:AC,Productos!A:A=B520),)"),"fabrica")</f>
        <v>fabrica</v>
      </c>
      <c r="I520" s="33" t="str">
        <f ca="1">IFERROR(__xludf.DUMMYFUNCTION("""COMPUTED_VALUE"""),"")</f>
        <v/>
      </c>
      <c r="K520" t="e">
        <f t="shared" ca="1" si="0"/>
        <v>#VALUE!</v>
      </c>
    </row>
    <row r="521" spans="1:11" ht="13" x14ac:dyDescent="0.15">
      <c r="A521" s="38">
        <v>8</v>
      </c>
      <c r="B521">
        <f ca="1">IFERROR(__xludf.DUMMYFUNCTION("""COMPUTED_VALUE"""),1014)</f>
        <v>1014</v>
      </c>
      <c r="C521" s="33">
        <f ca="1">IFERROR(__xludf.DUMMYFUNCTION("""COMPUTED_VALUE"""),690)</f>
        <v>690</v>
      </c>
      <c r="D521">
        <f ca="1">IFERROR(__xludf.DUMMYFUNCTION("""COMPUTED_VALUE"""),5)</f>
        <v>5</v>
      </c>
      <c r="E521">
        <f ca="1">IFERROR(__xludf.DUMMYFUNCTION("""COMPUTED_VALUE"""),240)</f>
        <v>240</v>
      </c>
      <c r="F521" t="str">
        <f ca="1">IFERROR(__xludf.DUMMYFUNCTION("filter(Formulas!$C:$C,Formulas!$A:$A=B521)"),"""formula"":null")</f>
        <v>"formula":null</v>
      </c>
      <c r="G521">
        <f ca="1">IFERROR(__xludf.DUMMYFUNCTION("""COMPUTED_VALUE"""),24)</f>
        <v>24</v>
      </c>
      <c r="H521" s="30" t="str">
        <f ca="1">IFERROR(__xludf.DUMMYFUNCTION("IF(D521,filter(Productos!AC:AC,Productos!A:A=B521),)"),"fabrica")</f>
        <v>fabrica</v>
      </c>
      <c r="I521" s="33" t="str">
        <f ca="1">IFERROR(__xludf.DUMMYFUNCTION("""COMPUTED_VALUE"""),"")</f>
        <v/>
      </c>
      <c r="K521" t="e">
        <f t="shared" ca="1" si="0"/>
        <v>#VALUE!</v>
      </c>
    </row>
    <row r="522" spans="1:11" ht="13" x14ac:dyDescent="0.15">
      <c r="A522" s="23">
        <v>8</v>
      </c>
      <c r="B522">
        <f ca="1">IFERROR(__xludf.DUMMYFUNCTION("""COMPUTED_VALUE"""),1016)</f>
        <v>1016</v>
      </c>
      <c r="C522" s="33">
        <f ca="1">IFERROR(__xludf.DUMMYFUNCTION("""COMPUTED_VALUE"""),2790)</f>
        <v>2790</v>
      </c>
      <c r="D522">
        <f ca="1">IFERROR(__xludf.DUMMYFUNCTION("""COMPUTED_VALUE"""),8)</f>
        <v>8</v>
      </c>
      <c r="E522">
        <f ca="1">IFERROR(__xludf.DUMMYFUNCTION("""COMPUTED_VALUE"""),600)</f>
        <v>600</v>
      </c>
      <c r="F522" t="str">
        <f ca="1">IFERROR(__xludf.DUMMYFUNCTION("filter(Formulas!$C:$C,Formulas!$A:$A=B522)"),"""formula"":null")</f>
        <v>"formula":null</v>
      </c>
      <c r="G522">
        <f ca="1">IFERROR(__xludf.DUMMYFUNCTION("""COMPUTED_VALUE"""),240)</f>
        <v>240</v>
      </c>
      <c r="H522" s="30" t="str">
        <f ca="1">IFERROR(__xludf.DUMMYFUNCTION("IF(D522,filter(Productos!AC:AC,Productos!A:A=B522),)"),"fabrica")</f>
        <v>fabrica</v>
      </c>
      <c r="I522" t="str">
        <f ca="1">IFERROR(__xludf.DUMMYFUNCTION("""COMPUTED_VALUE"""),"")</f>
        <v/>
      </c>
      <c r="K522" t="e">
        <f t="shared" ca="1" si="0"/>
        <v>#VALUE!</v>
      </c>
    </row>
    <row r="523" spans="1:11" ht="13" x14ac:dyDescent="0.15">
      <c r="A523" s="38">
        <v>8</v>
      </c>
      <c r="B523">
        <f ca="1">IFERROR(__xludf.DUMMYFUNCTION("""COMPUTED_VALUE"""),1101)</f>
        <v>1101</v>
      </c>
      <c r="C523" s="33">
        <f ca="1">IFERROR(__xludf.DUMMYFUNCTION("""COMPUTED_VALUE"""),500)</f>
        <v>500</v>
      </c>
      <c r="D523">
        <f ca="1">IFERROR(__xludf.DUMMYFUNCTION("""COMPUTED_VALUE"""),10)</f>
        <v>10</v>
      </c>
      <c r="E523">
        <f ca="1">IFERROR(__xludf.DUMMYFUNCTION("""COMPUTED_VALUE"""),40)</f>
        <v>40</v>
      </c>
      <c r="F523" t="str">
        <f ca="1">IFERROR(__xludf.DUMMYFUNCTION("filter(Formulas!$C:$C,Formulas!$A:$A=B523)"),"""formula"":[{""sku"":""1001"",""req"":8},{""sku"":""1003"",""req"":3},{""sku"":""1004"",""req"":2},{""sku"":""1002"",""req"":4}]")</f>
        <v>"formula":[{"sku":"1001","req":8},{"sku":"1003","req":3},{"sku":"1004","req":2},{"sku":"1002","req":4}]</v>
      </c>
      <c r="G523">
        <f ca="1">IFERROR(__xludf.DUMMYFUNCTION("""COMPUTED_VALUE"""),3)</f>
        <v>3</v>
      </c>
      <c r="H523" s="30" t="str">
        <f ca="1">IFERROR(__xludf.DUMMYFUNCTION("IF(D523,filter(Productos!AC:AC,Productos!A:A=B523),)"),"fabrica")</f>
        <v>fabrica</v>
      </c>
      <c r="I523" s="33" t="str">
        <f ca="1">IFERROR(__xludf.DUMMYFUNCTION("""COMPUTED_VALUE"""),"")</f>
        <v/>
      </c>
      <c r="K523" t="e">
        <f t="shared" ca="1" si="0"/>
        <v>#VALUE!</v>
      </c>
    </row>
    <row r="524" spans="1:11" ht="13" x14ac:dyDescent="0.15">
      <c r="A524" s="23">
        <v>8</v>
      </c>
      <c r="B524">
        <f ca="1">IFERROR(__xludf.DUMMYFUNCTION("""COMPUTED_VALUE"""),1105)</f>
        <v>1105</v>
      </c>
      <c r="C524" s="33">
        <f ca="1">IFERROR(__xludf.DUMMYFUNCTION("""COMPUTED_VALUE"""),10)</f>
        <v>10</v>
      </c>
      <c r="D524">
        <f ca="1">IFERROR(__xludf.DUMMYFUNCTION("""COMPUTED_VALUE"""),10)</f>
        <v>10</v>
      </c>
      <c r="E524">
        <f ca="1">IFERROR(__xludf.DUMMYFUNCTION("""COMPUTED_VALUE"""),10)</f>
        <v>10</v>
      </c>
      <c r="F524" t="str">
        <f ca="1">IFERROR(__xludf.DUMMYFUNCTION("filter(Formulas!$C:$C,Formulas!$A:$A=B524)"),"""formula"":[{""sku"":""1005"",""req"":1}]")</f>
        <v>"formula":[{"sku":"1005","req":1}]</v>
      </c>
      <c r="G524">
        <f ca="1">IFERROR(__xludf.DUMMYFUNCTION("""COMPUTED_VALUE"""),3)</f>
        <v>3</v>
      </c>
      <c r="H524" s="30" t="str">
        <f ca="1">IFERROR(__xludf.DUMMYFUNCTION("IF(D524,filter(Productos!AC:AC,Productos!A:A=B524),)"),"fabrica")</f>
        <v>fabrica</v>
      </c>
      <c r="I524" s="33" t="str">
        <f ca="1">IFERROR(__xludf.DUMMYFUNCTION("""COMPUTED_VALUE"""),"")</f>
        <v/>
      </c>
      <c r="K524" t="e">
        <f t="shared" ca="1" si="0"/>
        <v>#VALUE!</v>
      </c>
    </row>
    <row r="525" spans="1:11" ht="13" x14ac:dyDescent="0.15">
      <c r="A525" s="38">
        <v>8</v>
      </c>
      <c r="B525">
        <f ca="1">IFERROR(__xludf.DUMMYFUNCTION("""COMPUTED_VALUE"""),1106)</f>
        <v>1106</v>
      </c>
      <c r="C525" s="33">
        <f ca="1">IFERROR(__xludf.DUMMYFUNCTION("""COMPUTED_VALUE"""),700)</f>
        <v>700</v>
      </c>
      <c r="D525">
        <f ca="1">IFERROR(__xludf.DUMMYFUNCTION("""COMPUTED_VALUE"""),100)</f>
        <v>100</v>
      </c>
      <c r="E525">
        <f ca="1">IFERROR(__xludf.DUMMYFUNCTION("""COMPUTED_VALUE"""),30)</f>
        <v>30</v>
      </c>
      <c r="F525" t="str">
        <f ca="1">IFERROR(__xludf.DUMMYFUNCTION("filter(Formulas!$C:$C,Formulas!$A:$A=B525)"),"""formula"":[{""sku"":""1006"",""req"":1}]")</f>
        <v>"formula":[{"sku":"1006","req":1}]</v>
      </c>
      <c r="G525">
        <f ca="1">IFERROR(__xludf.DUMMYFUNCTION("""COMPUTED_VALUE"""),4)</f>
        <v>4</v>
      </c>
      <c r="H525" s="30" t="str">
        <f ca="1">IFERROR(__xludf.DUMMYFUNCTION("IF(D525,filter(Productos!AC:AC,Productos!A:A=B525),)"),"fabrica")</f>
        <v>fabrica</v>
      </c>
      <c r="I525" s="33" t="str">
        <f ca="1">IFERROR(__xludf.DUMMYFUNCTION("""COMPUTED_VALUE"""),"")</f>
        <v/>
      </c>
      <c r="K525" t="e">
        <f t="shared" ca="1" si="0"/>
        <v>#VALUE!</v>
      </c>
    </row>
    <row r="526" spans="1:11" ht="13" x14ac:dyDescent="0.15">
      <c r="A526" s="23">
        <v>8</v>
      </c>
      <c r="B526">
        <f ca="1">IFERROR(__xludf.DUMMYFUNCTION("""COMPUTED_VALUE"""),1107)</f>
        <v>1107</v>
      </c>
      <c r="C526" s="33">
        <f ca="1">IFERROR(__xludf.DUMMYFUNCTION("""COMPUTED_VALUE"""),10)</f>
        <v>10</v>
      </c>
      <c r="D526">
        <f ca="1">IFERROR(__xludf.DUMMYFUNCTION("""COMPUTED_VALUE"""),11)</f>
        <v>11</v>
      </c>
      <c r="E526">
        <f ca="1">IFERROR(__xludf.DUMMYFUNCTION("""COMPUTED_VALUE"""),20)</f>
        <v>20</v>
      </c>
      <c r="F526" t="str">
        <f ca="1">IFERROR(__xludf.DUMMYFUNCTION("filter(Formulas!$C:$C,Formulas!$A:$A=B526)"),"""formula"":[{""sku"":""1007"",""req"":1}]")</f>
        <v>"formula":[{"sku":"1007","req":1}]</v>
      </c>
      <c r="G526">
        <f ca="1">IFERROR(__xludf.DUMMYFUNCTION("""COMPUTED_VALUE"""),2)</f>
        <v>2</v>
      </c>
      <c r="H526" s="30" t="str">
        <f ca="1">IFERROR(__xludf.DUMMYFUNCTION("IF(D526,filter(Productos!AC:AC,Productos!A:A=B526),)"),"fabrica")</f>
        <v>fabrica</v>
      </c>
      <c r="I526" s="33" t="str">
        <f ca="1">IFERROR(__xludf.DUMMYFUNCTION("""COMPUTED_VALUE"""),"")</f>
        <v/>
      </c>
      <c r="K526" t="e">
        <f t="shared" ca="1" si="0"/>
        <v>#VALUE!</v>
      </c>
    </row>
    <row r="527" spans="1:11" ht="13" x14ac:dyDescent="0.15">
      <c r="A527" s="38">
        <v>8</v>
      </c>
      <c r="B527">
        <f ca="1">IFERROR(__xludf.DUMMYFUNCTION("""COMPUTED_VALUE"""),1108)</f>
        <v>1108</v>
      </c>
      <c r="C527" s="33">
        <f ca="1">IFERROR(__xludf.DUMMYFUNCTION("""COMPUTED_VALUE"""),10)</f>
        <v>10</v>
      </c>
      <c r="D527">
        <f ca="1">IFERROR(__xludf.DUMMYFUNCTION("""COMPUTED_VALUE"""),6)</f>
        <v>6</v>
      </c>
      <c r="E527">
        <f ca="1">IFERROR(__xludf.DUMMYFUNCTION("""COMPUTED_VALUE"""),20)</f>
        <v>20</v>
      </c>
      <c r="F527" t="str">
        <f ca="1">IFERROR(__xludf.DUMMYFUNCTION("filter(Formulas!$C:$C,Formulas!$A:$A=B527)"),"""formula"":[{""sku"":""1008"",""req"":1}]")</f>
        <v>"formula":[{"sku":"1008","req":1}]</v>
      </c>
      <c r="G527">
        <f ca="1">IFERROR(__xludf.DUMMYFUNCTION("""COMPUTED_VALUE"""),4)</f>
        <v>4</v>
      </c>
      <c r="H527" s="30" t="str">
        <f ca="1">IFERROR(__xludf.DUMMYFUNCTION("IF(D527,filter(Productos!AC:AC,Productos!A:A=B527),)"),"fabrica")</f>
        <v>fabrica</v>
      </c>
      <c r="I527" s="33" t="str">
        <f ca="1">IFERROR(__xludf.DUMMYFUNCTION("""COMPUTED_VALUE"""),"")</f>
        <v/>
      </c>
      <c r="K527" t="e">
        <f t="shared" ca="1" si="0"/>
        <v>#VALUE!</v>
      </c>
    </row>
    <row r="528" spans="1:11" ht="13" x14ac:dyDescent="0.15">
      <c r="A528" s="23">
        <v>8</v>
      </c>
      <c r="B528">
        <f ca="1">IFERROR(__xludf.DUMMYFUNCTION("""COMPUTED_VALUE"""),1109)</f>
        <v>1109</v>
      </c>
      <c r="C528" s="33">
        <f ca="1">IFERROR(__xludf.DUMMYFUNCTION("""COMPUTED_VALUE"""),10)</f>
        <v>10</v>
      </c>
      <c r="D528">
        <f ca="1">IFERROR(__xludf.DUMMYFUNCTION("""COMPUTED_VALUE"""),12)</f>
        <v>12</v>
      </c>
      <c r="E528">
        <f ca="1">IFERROR(__xludf.DUMMYFUNCTION("""COMPUTED_VALUE"""),30)</f>
        <v>30</v>
      </c>
      <c r="F528" t="str">
        <f ca="1">IFERROR(__xludf.DUMMYFUNCTION("filter(Formulas!$C:$C,Formulas!$A:$A=B528)"),"""formula"":[{""sku"":""1009"",""req"":1}]")</f>
        <v>"formula":[{"sku":"1009","req":1}]</v>
      </c>
      <c r="G528">
        <f ca="1">IFERROR(__xludf.DUMMYFUNCTION("""COMPUTED_VALUE"""),1.5)</f>
        <v>1.5</v>
      </c>
      <c r="H528" s="30" t="str">
        <f ca="1">IFERROR(__xludf.DUMMYFUNCTION("IF(D528,filter(Productos!AC:AC,Productos!A:A=B528),)"),"fabrica")</f>
        <v>fabrica</v>
      </c>
      <c r="I528" s="33" t="str">
        <f ca="1">IFERROR(__xludf.DUMMYFUNCTION("""COMPUTED_VALUE"""),"")</f>
        <v/>
      </c>
      <c r="K528" t="e">
        <f t="shared" ca="1" si="0"/>
        <v>#VALUE!</v>
      </c>
    </row>
    <row r="529" spans="1:11" ht="13" x14ac:dyDescent="0.15">
      <c r="A529" s="38">
        <v>8</v>
      </c>
      <c r="B529">
        <f ca="1">IFERROR(__xludf.DUMMYFUNCTION("""COMPUTED_VALUE"""),1110)</f>
        <v>1110</v>
      </c>
      <c r="C529" s="33">
        <f ca="1">IFERROR(__xludf.DUMMYFUNCTION("""COMPUTED_VALUE"""),10)</f>
        <v>10</v>
      </c>
      <c r="D529">
        <f ca="1">IFERROR(__xludf.DUMMYFUNCTION("""COMPUTED_VALUE"""),6)</f>
        <v>6</v>
      </c>
      <c r="E529">
        <f ca="1">IFERROR(__xludf.DUMMYFUNCTION("""COMPUTED_VALUE"""),10)</f>
        <v>10</v>
      </c>
      <c r="F529" t="str">
        <f ca="1">IFERROR(__xludf.DUMMYFUNCTION("filter(Formulas!$C:$C,Formulas!$A:$A=B529)"),"""formula"":[{""sku"":""1010"",""req"":1}]")</f>
        <v>"formula":[{"sku":"1010","req":1}]</v>
      </c>
      <c r="G529">
        <f ca="1">IFERROR(__xludf.DUMMYFUNCTION("""COMPUTED_VALUE"""),2)</f>
        <v>2</v>
      </c>
      <c r="H529" s="30" t="str">
        <f ca="1">IFERROR(__xludf.DUMMYFUNCTION("IF(D529,filter(Productos!AC:AC,Productos!A:A=B529),)"),"fabrica")</f>
        <v>fabrica</v>
      </c>
      <c r="I529" s="33" t="str">
        <f ca="1">IFERROR(__xludf.DUMMYFUNCTION("""COMPUTED_VALUE"""),"")</f>
        <v/>
      </c>
      <c r="K529" t="e">
        <f t="shared" ca="1" si="0"/>
        <v>#VALUE!</v>
      </c>
    </row>
    <row r="530" spans="1:11" ht="13" x14ac:dyDescent="0.15">
      <c r="A530" s="23">
        <v>8</v>
      </c>
      <c r="B530">
        <f ca="1">IFERROR(__xludf.DUMMYFUNCTION("""COMPUTED_VALUE"""),1111)</f>
        <v>1111</v>
      </c>
      <c r="C530" s="33">
        <f ca="1">IFERROR(__xludf.DUMMYFUNCTION("""COMPUTED_VALUE"""),120)</f>
        <v>120</v>
      </c>
      <c r="D530">
        <f ca="1">IFERROR(__xludf.DUMMYFUNCTION("""COMPUTED_VALUE"""),2)</f>
        <v>2</v>
      </c>
      <c r="E530">
        <f ca="1">IFERROR(__xludf.DUMMYFUNCTION("""COMPUTED_VALUE"""),30)</f>
        <v>30</v>
      </c>
      <c r="F530" t="str">
        <f ca="1">IFERROR(__xludf.DUMMYFUNCTION("filter(Formulas!$C:$C,Formulas!$A:$A=B530)"),"""formula"":[{""sku"":""1011"",""req"":2}]")</f>
        <v>"formula":[{"sku":"1011","req":2}]</v>
      </c>
      <c r="G530">
        <f ca="1">IFERROR(__xludf.DUMMYFUNCTION("""COMPUTED_VALUE"""),12)</f>
        <v>12</v>
      </c>
      <c r="H530" s="30" t="str">
        <f ca="1">IFERROR(__xludf.DUMMYFUNCTION("IF(D530,filter(Productos!AC:AC,Productos!A:A=B530),)"),"fabrica")</f>
        <v>fabrica</v>
      </c>
      <c r="I530" s="33" t="str">
        <f ca="1">IFERROR(__xludf.DUMMYFUNCTION("""COMPUTED_VALUE"""),"")</f>
        <v/>
      </c>
      <c r="K530" t="e">
        <f t="shared" ca="1" si="0"/>
        <v>#VALUE!</v>
      </c>
    </row>
    <row r="531" spans="1:11" ht="13" x14ac:dyDescent="0.15">
      <c r="A531" s="38">
        <v>8</v>
      </c>
      <c r="B531">
        <f ca="1">IFERROR(__xludf.DUMMYFUNCTION("""COMPUTED_VALUE"""),1112)</f>
        <v>1112</v>
      </c>
      <c r="C531" s="33">
        <f ca="1">IFERROR(__xludf.DUMMYFUNCTION("""COMPUTED_VALUE"""),10)</f>
        <v>10</v>
      </c>
      <c r="D531">
        <f ca="1">IFERROR(__xludf.DUMMYFUNCTION("""COMPUTED_VALUE"""),20)</f>
        <v>20</v>
      </c>
      <c r="E531">
        <f ca="1">IFERROR(__xludf.DUMMYFUNCTION("""COMPUTED_VALUE"""),10)</f>
        <v>10</v>
      </c>
      <c r="F531" t="str">
        <f ca="1">IFERROR(__xludf.DUMMYFUNCTION("filter(Formulas!$C:$C,Formulas!$A:$A=B531)"),"""formula"":[{""sku"":""1012"",""req"":1}]")</f>
        <v>"formula":[{"sku":"1012","req":1}]</v>
      </c>
      <c r="G531">
        <f ca="1">IFERROR(__xludf.DUMMYFUNCTION("""COMPUTED_VALUE"""),24)</f>
        <v>24</v>
      </c>
      <c r="H531" s="30" t="str">
        <f ca="1">IFERROR(__xludf.DUMMYFUNCTION("IF(D531,filter(Productos!AC:AC,Productos!A:A=B531),)"),"fabrica")</f>
        <v>fabrica</v>
      </c>
      <c r="I531" s="33" t="str">
        <f ca="1">IFERROR(__xludf.DUMMYFUNCTION("""COMPUTED_VALUE"""),"")</f>
        <v/>
      </c>
      <c r="K531" t="e">
        <f t="shared" ca="1" si="0"/>
        <v>#VALUE!</v>
      </c>
    </row>
    <row r="532" spans="1:11" ht="13" x14ac:dyDescent="0.15">
      <c r="A532" s="23">
        <v>8</v>
      </c>
      <c r="B532">
        <f ca="1">IFERROR(__xludf.DUMMYFUNCTION("""COMPUTED_VALUE"""),1114)</f>
        <v>1114</v>
      </c>
      <c r="C532" s="33">
        <f ca="1">IFERROR(__xludf.DUMMYFUNCTION("""COMPUTED_VALUE"""),10)</f>
        <v>10</v>
      </c>
      <c r="D532">
        <f ca="1">IFERROR(__xludf.DUMMYFUNCTION("""COMPUTED_VALUE"""),4)</f>
        <v>4</v>
      </c>
      <c r="E532">
        <f ca="1">IFERROR(__xludf.DUMMYFUNCTION("""COMPUTED_VALUE"""),10)</f>
        <v>10</v>
      </c>
      <c r="F532" t="str">
        <f ca="1">IFERROR(__xludf.DUMMYFUNCTION("filter(Formulas!$C:$C,Formulas!$A:$A=B532)"),"""formula"":[{""sku"":""1014"",""req"":1}]")</f>
        <v>"formula":[{"sku":"1014","req":1}]</v>
      </c>
      <c r="G532">
        <f ca="1">IFERROR(__xludf.DUMMYFUNCTION("""COMPUTED_VALUE"""),2)</f>
        <v>2</v>
      </c>
      <c r="H532" s="30" t="str">
        <f ca="1">IFERROR(__xludf.DUMMYFUNCTION("IF(D532,filter(Productos!AC:AC,Productos!A:A=B532),)"),"fabrica")</f>
        <v>fabrica</v>
      </c>
      <c r="I532" s="33" t="str">
        <f ca="1">IFERROR(__xludf.DUMMYFUNCTION("""COMPUTED_VALUE"""),"")</f>
        <v/>
      </c>
      <c r="K532" t="e">
        <f t="shared" ca="1" si="0"/>
        <v>#VALUE!</v>
      </c>
    </row>
    <row r="533" spans="1:11" ht="13" x14ac:dyDescent="0.15">
      <c r="A533" s="38">
        <v>8</v>
      </c>
      <c r="B533">
        <f ca="1">IFERROR(__xludf.DUMMYFUNCTION("""COMPUTED_VALUE"""),1115)</f>
        <v>1115</v>
      </c>
      <c r="C533" s="33">
        <f ca="1">IFERROR(__xludf.DUMMYFUNCTION("""COMPUTED_VALUE"""),10)</f>
        <v>10</v>
      </c>
      <c r="D533">
        <f ca="1">IFERROR(__xludf.DUMMYFUNCTION("""COMPUTED_VALUE"""),8)</f>
        <v>8</v>
      </c>
      <c r="E533">
        <f ca="1">IFERROR(__xludf.DUMMYFUNCTION("""COMPUTED_VALUE"""),10)</f>
        <v>10</v>
      </c>
      <c r="F533" t="str">
        <f ca="1">IFERROR(__xludf.DUMMYFUNCTION("filter(Formulas!$C:$C,Formulas!$A:$A=B533)"),"""formula"":[{""sku"":""1015"",""req"":2}]")</f>
        <v>"formula":[{"sku":"1015","req":2}]</v>
      </c>
      <c r="G533">
        <f ca="1">IFERROR(__xludf.DUMMYFUNCTION("""COMPUTED_VALUE"""),3)</f>
        <v>3</v>
      </c>
      <c r="H533" s="30" t="str">
        <f ca="1">IFERROR(__xludf.DUMMYFUNCTION("IF(D533,filter(Productos!AC:AC,Productos!A:A=B533),)"),"fabrica")</f>
        <v>fabrica</v>
      </c>
      <c r="I533" s="33" t="str">
        <f ca="1">IFERROR(__xludf.DUMMYFUNCTION("""COMPUTED_VALUE"""),"")</f>
        <v/>
      </c>
      <c r="K533" t="e">
        <f t="shared" ca="1" si="0"/>
        <v>#VALUE!</v>
      </c>
    </row>
    <row r="534" spans="1:11" ht="13" x14ac:dyDescent="0.15">
      <c r="A534" s="23">
        <v>8</v>
      </c>
      <c r="B534">
        <f ca="1">IFERROR(__xludf.DUMMYFUNCTION("""COMPUTED_VALUE"""),1116)</f>
        <v>1116</v>
      </c>
      <c r="C534" s="33">
        <f ca="1">IFERROR(__xludf.DUMMYFUNCTION("""COMPUTED_VALUE"""),10)</f>
        <v>10</v>
      </c>
      <c r="D534">
        <f ca="1">IFERROR(__xludf.DUMMYFUNCTION("""COMPUTED_VALUE"""),10)</f>
        <v>10</v>
      </c>
      <c r="E534">
        <f ca="1">IFERROR(__xludf.DUMMYFUNCTION("""COMPUTED_VALUE"""),40)</f>
        <v>40</v>
      </c>
      <c r="F534" t="str">
        <f ca="1">IFERROR(__xludf.DUMMYFUNCTION("filter(Formulas!$C:$C,Formulas!$A:$A=B534)"),"""formula"":[{""sku"":""1016"",""req"":11}]")</f>
        <v>"formula":[{"sku":"1016","req":11}]</v>
      </c>
      <c r="G534">
        <f ca="1">IFERROR(__xludf.DUMMYFUNCTION("""COMPUTED_VALUE"""),24)</f>
        <v>24</v>
      </c>
      <c r="H534" s="30" t="str">
        <f ca="1">IFERROR(__xludf.DUMMYFUNCTION("IF(D534,filter(Productos!AC:AC,Productos!A:A=B534),)"),"fabrica")</f>
        <v>fabrica</v>
      </c>
      <c r="I534" t="str">
        <f ca="1">IFERROR(__xludf.DUMMYFUNCTION("""COMPUTED_VALUE"""),"")</f>
        <v/>
      </c>
      <c r="K534" t="e">
        <f t="shared" ca="1" si="0"/>
        <v>#VALUE!</v>
      </c>
    </row>
    <row r="535" spans="1:11" ht="13" x14ac:dyDescent="0.15">
      <c r="A535" s="38">
        <v>8</v>
      </c>
      <c r="B535">
        <f ca="1">IFERROR(__xludf.DUMMYFUNCTION("""COMPUTED_VALUE"""),1201)</f>
        <v>1201</v>
      </c>
      <c r="C535" s="33">
        <f ca="1">IFERROR(__xludf.DUMMYFUNCTION("""COMPUTED_VALUE"""),10)</f>
        <v>10</v>
      </c>
      <c r="D535">
        <f ca="1">IFERROR(__xludf.DUMMYFUNCTION("""COMPUTED_VALUE"""),10)</f>
        <v>10</v>
      </c>
      <c r="E535">
        <f ca="1">IFERROR(__xludf.DUMMYFUNCTION("""COMPUTED_VALUE"""),10)</f>
        <v>10</v>
      </c>
      <c r="F535" t="str">
        <f ca="1">IFERROR(__xludf.DUMMYFUNCTION("filter(Formulas!$C:$C,Formulas!$A:$A=B535)"),"""formula"":[{""sku"":""1101"",""req"":1}]")</f>
        <v>"formula":[{"sku":"1101","req":1}]</v>
      </c>
      <c r="G535">
        <f ca="1">IFERROR(__xludf.DUMMYFUNCTION("""COMPUTED_VALUE"""),2)</f>
        <v>2</v>
      </c>
      <c r="H535" s="30" t="str">
        <f ca="1">IFERROR(__xludf.DUMMYFUNCTION("IF(D535,filter(Productos!AC:AC,Productos!A:A=B535),)"),"fabrica")</f>
        <v>fabrica</v>
      </c>
      <c r="I535" s="33" t="str">
        <f ca="1">IFERROR(__xludf.DUMMYFUNCTION("""COMPUTED_VALUE"""),"")</f>
        <v/>
      </c>
      <c r="K535" t="e">
        <f t="shared" ca="1" si="0"/>
        <v>#VALUE!</v>
      </c>
    </row>
    <row r="536" spans="1:11" ht="13" x14ac:dyDescent="0.15">
      <c r="A536" s="23">
        <v>8</v>
      </c>
      <c r="B536">
        <f ca="1">IFERROR(__xludf.DUMMYFUNCTION("""COMPUTED_VALUE"""),1207)</f>
        <v>1207</v>
      </c>
      <c r="C536" s="33">
        <f ca="1">IFERROR(__xludf.DUMMYFUNCTION("""COMPUTED_VALUE"""),30)</f>
        <v>30</v>
      </c>
      <c r="D536">
        <f ca="1">IFERROR(__xludf.DUMMYFUNCTION("""COMPUTED_VALUE"""),12)</f>
        <v>12</v>
      </c>
      <c r="E536">
        <f ca="1">IFERROR(__xludf.DUMMYFUNCTION("""COMPUTED_VALUE"""),20)</f>
        <v>20</v>
      </c>
      <c r="F536" t="str">
        <f ca="1">IFERROR(__xludf.DUMMYFUNCTION("filter(Formulas!$C:$C,Formulas!$A:$A=B536)"),"""formula"":[{""sku"":""1007"",""req"":1}]")</f>
        <v>"formula":[{"sku":"1007","req":1}]</v>
      </c>
      <c r="G536">
        <f ca="1">IFERROR(__xludf.DUMMYFUNCTION("""COMPUTED_VALUE"""),2)</f>
        <v>2</v>
      </c>
      <c r="H536" s="30" t="str">
        <f ca="1">IFERROR(__xludf.DUMMYFUNCTION("IF(D536,filter(Productos!AC:AC,Productos!A:A=B536),)"),"fabrica")</f>
        <v>fabrica</v>
      </c>
      <c r="I536" s="33" t="str">
        <f ca="1">IFERROR(__xludf.DUMMYFUNCTION("""COMPUTED_VALUE"""),"")</f>
        <v/>
      </c>
      <c r="K536" t="e">
        <f t="shared" ca="1" si="0"/>
        <v>#VALUE!</v>
      </c>
    </row>
    <row r="537" spans="1:11" ht="13" x14ac:dyDescent="0.15">
      <c r="A537" s="38">
        <v>8</v>
      </c>
      <c r="B537">
        <f ca="1">IFERROR(__xludf.DUMMYFUNCTION("""COMPUTED_VALUE"""),1209)</f>
        <v>1209</v>
      </c>
      <c r="C537" s="33">
        <f ca="1">IFERROR(__xludf.DUMMYFUNCTION("""COMPUTED_VALUE"""),30)</f>
        <v>30</v>
      </c>
      <c r="D537">
        <f ca="1">IFERROR(__xludf.DUMMYFUNCTION("""COMPUTED_VALUE"""),14)</f>
        <v>14</v>
      </c>
      <c r="E537">
        <f ca="1">IFERROR(__xludf.DUMMYFUNCTION("""COMPUTED_VALUE"""),30)</f>
        <v>30</v>
      </c>
      <c r="F537" t="str">
        <f ca="1">IFERROR(__xludf.DUMMYFUNCTION("filter(Formulas!$C:$C,Formulas!$A:$A=B537)"),"""formula"":[{""sku"":""1009"",""req"":1}]")</f>
        <v>"formula":[{"sku":"1009","req":1}]</v>
      </c>
      <c r="G537">
        <f ca="1">IFERROR(__xludf.DUMMYFUNCTION("""COMPUTED_VALUE"""),1.5)</f>
        <v>1.5</v>
      </c>
      <c r="H537" s="30" t="str">
        <f ca="1">IFERROR(__xludf.DUMMYFUNCTION("IF(D537,filter(Productos!AC:AC,Productos!A:A=B537),)"),"fabrica")</f>
        <v>fabrica</v>
      </c>
      <c r="I537" s="33" t="str">
        <f ca="1">IFERROR(__xludf.DUMMYFUNCTION("""COMPUTED_VALUE"""),"")</f>
        <v/>
      </c>
      <c r="K537" t="e">
        <f t="shared" ca="1" si="0"/>
        <v>#VALUE!</v>
      </c>
    </row>
    <row r="538" spans="1:11" ht="13" x14ac:dyDescent="0.15">
      <c r="A538" s="23">
        <v>8</v>
      </c>
      <c r="B538">
        <f ca="1">IFERROR(__xludf.DUMMYFUNCTION("""COMPUTED_VALUE"""),1210)</f>
        <v>1210</v>
      </c>
      <c r="C538" s="33">
        <f ca="1">IFERROR(__xludf.DUMMYFUNCTION("""COMPUTED_VALUE"""),10)</f>
        <v>10</v>
      </c>
      <c r="D538">
        <f ca="1">IFERROR(__xludf.DUMMYFUNCTION("""COMPUTED_VALUE"""),9)</f>
        <v>9</v>
      </c>
      <c r="E538">
        <f ca="1">IFERROR(__xludf.DUMMYFUNCTION("""COMPUTED_VALUE"""),10)</f>
        <v>10</v>
      </c>
      <c r="F538" t="str">
        <f ca="1">IFERROR(__xludf.DUMMYFUNCTION("filter(Formulas!$C:$C,Formulas!$A:$A=B538)"),"""formula"":[{""sku"":""1010"",""req"":1}]")</f>
        <v>"formula":[{"sku":"1010","req":1}]</v>
      </c>
      <c r="G538">
        <f ca="1">IFERROR(__xludf.DUMMYFUNCTION("""COMPUTED_VALUE"""),2.3)</f>
        <v>2.2999999999999998</v>
      </c>
      <c r="H538" s="30" t="str">
        <f ca="1">IFERROR(__xludf.DUMMYFUNCTION("IF(D538,filter(Productos!AC:AC,Productos!A:A=B538),)"),"fabrica")</f>
        <v>fabrica</v>
      </c>
      <c r="I538" s="33" t="str">
        <f ca="1">IFERROR(__xludf.DUMMYFUNCTION("""COMPUTED_VALUE"""),"")</f>
        <v/>
      </c>
      <c r="K538" t="e">
        <f t="shared" ca="1" si="0"/>
        <v>#VALUE!</v>
      </c>
    </row>
    <row r="539" spans="1:11" ht="13" x14ac:dyDescent="0.15">
      <c r="A539" s="38">
        <v>8</v>
      </c>
      <c r="B539">
        <f ca="1">IFERROR(__xludf.DUMMYFUNCTION("""COMPUTED_VALUE"""),1211)</f>
        <v>1211</v>
      </c>
      <c r="C539" s="33">
        <f ca="1">IFERROR(__xludf.DUMMYFUNCTION("""COMPUTED_VALUE"""),10)</f>
        <v>10</v>
      </c>
      <c r="D539">
        <f ca="1">IFERROR(__xludf.DUMMYFUNCTION("""COMPUTED_VALUE"""),10)</f>
        <v>10</v>
      </c>
      <c r="E539">
        <f ca="1">IFERROR(__xludf.DUMMYFUNCTION("""COMPUTED_VALUE"""),10)</f>
        <v>10</v>
      </c>
      <c r="F539" t="str">
        <f ca="1">IFERROR(__xludf.DUMMYFUNCTION("filter(Formulas!$C:$C,Formulas!$A:$A=B539)"),"""formula"":[{""sku"":""1111"",""req"":1}]")</f>
        <v>"formula":[{"sku":"1111","req":1}]</v>
      </c>
      <c r="G539">
        <f ca="1">IFERROR(__xludf.DUMMYFUNCTION("""COMPUTED_VALUE"""),12)</f>
        <v>12</v>
      </c>
      <c r="H539" s="30" t="str">
        <f ca="1">IFERROR(__xludf.DUMMYFUNCTION("IF(D539,filter(Productos!AC:AC,Productos!A:A=B539),)"),"fabrica")</f>
        <v>fabrica</v>
      </c>
      <c r="I539" s="33" t="str">
        <f ca="1">IFERROR(__xludf.DUMMYFUNCTION("""COMPUTED_VALUE"""),"")</f>
        <v/>
      </c>
      <c r="K539" t="e">
        <f t="shared" ca="1" si="0"/>
        <v>#VALUE!</v>
      </c>
    </row>
    <row r="540" spans="1:11" ht="13" x14ac:dyDescent="0.15">
      <c r="A540" s="23">
        <v>8</v>
      </c>
      <c r="B540">
        <f ca="1">IFERROR(__xludf.DUMMYFUNCTION("""COMPUTED_VALUE"""),1215)</f>
        <v>1215</v>
      </c>
      <c r="C540" s="33">
        <f ca="1">IFERROR(__xludf.DUMMYFUNCTION("""COMPUTED_VALUE"""),0)</f>
        <v>0</v>
      </c>
      <c r="D540">
        <f ca="1">IFERROR(__xludf.DUMMYFUNCTION("""COMPUTED_VALUE"""),8)</f>
        <v>8</v>
      </c>
      <c r="E540">
        <f ca="1">IFERROR(__xludf.DUMMYFUNCTION("""COMPUTED_VALUE"""),10)</f>
        <v>10</v>
      </c>
      <c r="F540" t="str">
        <f ca="1">IFERROR(__xludf.DUMMYFUNCTION("filter(Formulas!$C:$C,Formulas!$A:$A=B540)"),"""formula"":[{""sku"":""1015"",""req"":4}]")</f>
        <v>"formula":[{"sku":"1015","req":4}]</v>
      </c>
      <c r="G540">
        <f ca="1">IFERROR(__xludf.DUMMYFUNCTION("""COMPUTED_VALUE"""),3)</f>
        <v>3</v>
      </c>
      <c r="H540" s="30" t="str">
        <f ca="1">IFERROR(__xludf.DUMMYFUNCTION("IF(D540,filter(Productos!AC:AC,Productos!A:A=B540),)"),"fabrica")</f>
        <v>fabrica</v>
      </c>
      <c r="I540" s="33" t="str">
        <f ca="1">IFERROR(__xludf.DUMMYFUNCTION("""COMPUTED_VALUE"""),"")</f>
        <v/>
      </c>
      <c r="K540" t="e">
        <f t="shared" ca="1" si="0"/>
        <v>#VALUE!</v>
      </c>
    </row>
    <row r="541" spans="1:11" ht="13" x14ac:dyDescent="0.15">
      <c r="A541" s="38">
        <v>8</v>
      </c>
      <c r="B541">
        <f ca="1">IFERROR(__xludf.DUMMYFUNCTION("""COMPUTED_VALUE"""),1216)</f>
        <v>1216</v>
      </c>
      <c r="C541" s="33">
        <f ca="1">IFERROR(__xludf.DUMMYFUNCTION("""COMPUTED_VALUE"""),10)</f>
        <v>10</v>
      </c>
      <c r="D541">
        <f ca="1">IFERROR(__xludf.DUMMYFUNCTION("""COMPUTED_VALUE"""),10)</f>
        <v>10</v>
      </c>
      <c r="E541">
        <f ca="1">IFERROR(__xludf.DUMMYFUNCTION("""COMPUTED_VALUE"""),30)</f>
        <v>30</v>
      </c>
      <c r="F541" t="str">
        <f ca="1">IFERROR(__xludf.DUMMYFUNCTION("filter(Formulas!$C:$C,Formulas!$A:$A=B541)"),"""formula"":[{""sku"":""1016"",""req"":2}]")</f>
        <v>"formula":[{"sku":"1016","req":2}]</v>
      </c>
      <c r="G541">
        <f ca="1">IFERROR(__xludf.DUMMYFUNCTION("""COMPUTED_VALUE"""),24)</f>
        <v>24</v>
      </c>
      <c r="H541" s="30" t="str">
        <f ca="1">IFERROR(__xludf.DUMMYFUNCTION("IF(D541,filter(Productos!AC:AC,Productos!A:A=B541),)"),"fabrica")</f>
        <v>fabrica</v>
      </c>
      <c r="I541" t="str">
        <f ca="1">IFERROR(__xludf.DUMMYFUNCTION("""COMPUTED_VALUE"""),"")</f>
        <v/>
      </c>
      <c r="K541" t="e">
        <f t="shared" ca="1" si="0"/>
        <v>#VALUE!</v>
      </c>
    </row>
    <row r="542" spans="1:11" ht="13" x14ac:dyDescent="0.15">
      <c r="A542" s="23">
        <v>8</v>
      </c>
      <c r="B542">
        <f ca="1">IFERROR(__xludf.DUMMYFUNCTION("""COMPUTED_VALUE"""),1301)</f>
        <v>1301</v>
      </c>
      <c r="C542" s="33">
        <f ca="1">IFERROR(__xludf.DUMMYFUNCTION("""COMPUTED_VALUE"""),10)</f>
        <v>10</v>
      </c>
      <c r="D542">
        <f ca="1">IFERROR(__xludf.DUMMYFUNCTION("""COMPUTED_VALUE"""),5)</f>
        <v>5</v>
      </c>
      <c r="E542">
        <f ca="1">IFERROR(__xludf.DUMMYFUNCTION("""COMPUTED_VALUE"""),10)</f>
        <v>10</v>
      </c>
      <c r="F542" t="str">
        <f ca="1">IFERROR(__xludf.DUMMYFUNCTION("filter(Formulas!$C:$C,Formulas!$A:$A=B542)"),"""formula"":[{""sku"":""1101"",""req"":1}]")</f>
        <v>"formula":[{"sku":"1101","req":1}]</v>
      </c>
      <c r="G542">
        <f ca="1">IFERROR(__xludf.DUMMYFUNCTION("""COMPUTED_VALUE"""),2)</f>
        <v>2</v>
      </c>
      <c r="H542" s="30" t="str">
        <f ca="1">IFERROR(__xludf.DUMMYFUNCTION("IF(D542,filter(Productos!AC:AC,Productos!A:A=B542),)"),"fabrica")</f>
        <v>fabrica</v>
      </c>
      <c r="I542" s="33" t="str">
        <f ca="1">IFERROR(__xludf.DUMMYFUNCTION("""COMPUTED_VALUE"""),"")</f>
        <v/>
      </c>
      <c r="K542" t="e">
        <f t="shared" ca="1" si="0"/>
        <v>#VALUE!</v>
      </c>
    </row>
    <row r="543" spans="1:11" ht="13" x14ac:dyDescent="0.15">
      <c r="A543" s="38">
        <v>8</v>
      </c>
      <c r="B543">
        <f ca="1">IFERROR(__xludf.DUMMYFUNCTION("""COMPUTED_VALUE"""),1307)</f>
        <v>1307</v>
      </c>
      <c r="C543" s="33">
        <f ca="1">IFERROR(__xludf.DUMMYFUNCTION("""COMPUTED_VALUE"""),50)</f>
        <v>50</v>
      </c>
      <c r="D543">
        <f ca="1">IFERROR(__xludf.DUMMYFUNCTION("""COMPUTED_VALUE"""),11)</f>
        <v>11</v>
      </c>
      <c r="E543">
        <f ca="1">IFERROR(__xludf.DUMMYFUNCTION("""COMPUTED_VALUE"""),30)</f>
        <v>30</v>
      </c>
      <c r="F543" t="str">
        <f ca="1">IFERROR(__xludf.DUMMYFUNCTION("filter(Formulas!$C:$C,Formulas!$A:$A=B543)"),"""formula"":[{""sku"":""1007"",""req"":1}]")</f>
        <v>"formula":[{"sku":"1007","req":1}]</v>
      </c>
      <c r="G543">
        <f ca="1">IFERROR(__xludf.DUMMYFUNCTION("""COMPUTED_VALUE"""),1.2)</f>
        <v>1.2</v>
      </c>
      <c r="H543" s="30" t="str">
        <f ca="1">IFERROR(__xludf.DUMMYFUNCTION("IF(D543,filter(Productos!AC:AC,Productos!A:A=B543),)"),"fabrica")</f>
        <v>fabrica</v>
      </c>
      <c r="I543" s="33" t="str">
        <f ca="1">IFERROR(__xludf.DUMMYFUNCTION("""COMPUTED_VALUE"""),"")</f>
        <v/>
      </c>
      <c r="K543" t="e">
        <f t="shared" ca="1" si="0"/>
        <v>#VALUE!</v>
      </c>
    </row>
    <row r="544" spans="1:11" ht="13" x14ac:dyDescent="0.15">
      <c r="A544" s="23">
        <v>8</v>
      </c>
      <c r="B544">
        <f ca="1">IFERROR(__xludf.DUMMYFUNCTION("""COMPUTED_VALUE"""),1309)</f>
        <v>1309</v>
      </c>
      <c r="C544" s="33">
        <f ca="1">IFERROR(__xludf.DUMMYFUNCTION("""COMPUTED_VALUE"""),50)</f>
        <v>50</v>
      </c>
      <c r="D544">
        <f ca="1">IFERROR(__xludf.DUMMYFUNCTION("""COMPUTED_VALUE"""),11)</f>
        <v>11</v>
      </c>
      <c r="E544">
        <f ca="1">IFERROR(__xludf.DUMMYFUNCTION("""COMPUTED_VALUE"""),50)</f>
        <v>50</v>
      </c>
      <c r="F544" t="str">
        <f ca="1">IFERROR(__xludf.DUMMYFUNCTION("filter(Formulas!$C:$C,Formulas!$A:$A=B544)"),"""formula"":[{""sku"":""1009"",""req"":1}]")</f>
        <v>"formula":[{"sku":"1009","req":1}]</v>
      </c>
      <c r="G544">
        <f ca="1">IFERROR(__xludf.DUMMYFUNCTION("""COMPUTED_VALUE"""),1.2)</f>
        <v>1.2</v>
      </c>
      <c r="H544" s="30" t="str">
        <f ca="1">IFERROR(__xludf.DUMMYFUNCTION("IF(D544,filter(Productos!AC:AC,Productos!A:A=B544),)"),"fabrica")</f>
        <v>fabrica</v>
      </c>
      <c r="I544" s="33" t="str">
        <f ca="1">IFERROR(__xludf.DUMMYFUNCTION("""COMPUTED_VALUE"""),"")</f>
        <v/>
      </c>
      <c r="K544" t="e">
        <f t="shared" ca="1" si="0"/>
        <v>#VALUE!</v>
      </c>
    </row>
    <row r="545" spans="1:11" ht="13" x14ac:dyDescent="0.15">
      <c r="A545" s="38">
        <v>8</v>
      </c>
      <c r="B545">
        <f ca="1">IFERROR(__xludf.DUMMYFUNCTION("""COMPUTED_VALUE"""),1310)</f>
        <v>1310</v>
      </c>
      <c r="C545" s="33">
        <f ca="1">IFERROR(__xludf.DUMMYFUNCTION("""COMPUTED_VALUE"""),10)</f>
        <v>10</v>
      </c>
      <c r="D545">
        <f ca="1">IFERROR(__xludf.DUMMYFUNCTION("""COMPUTED_VALUE"""),12)</f>
        <v>12</v>
      </c>
      <c r="E545">
        <f ca="1">IFERROR(__xludf.DUMMYFUNCTION("""COMPUTED_VALUE"""),10)</f>
        <v>10</v>
      </c>
      <c r="F545" t="str">
        <f ca="1">IFERROR(__xludf.DUMMYFUNCTION("filter(Formulas!$C:$C,Formulas!$A:$A=B545)"),"""formula"":[{""sku"":""1010"",""req"":1}]")</f>
        <v>"formula":[{"sku":"1010","req":1}]</v>
      </c>
      <c r="G545">
        <f ca="1">IFERROR(__xludf.DUMMYFUNCTION("""COMPUTED_VALUE"""),2)</f>
        <v>2</v>
      </c>
      <c r="H545" s="30" t="str">
        <f ca="1">IFERROR(__xludf.DUMMYFUNCTION("IF(D545,filter(Productos!AC:AC,Productos!A:A=B545),)"),"fabrica")</f>
        <v>fabrica</v>
      </c>
      <c r="I545" s="33" t="str">
        <f ca="1">IFERROR(__xludf.DUMMYFUNCTION("""COMPUTED_VALUE"""),"")</f>
        <v/>
      </c>
      <c r="K545" t="e">
        <f t="shared" ca="1" si="0"/>
        <v>#VALUE!</v>
      </c>
    </row>
    <row r="546" spans="1:11" ht="13" x14ac:dyDescent="0.15">
      <c r="A546" s="23">
        <v>8</v>
      </c>
      <c r="B546">
        <f ca="1">IFERROR(__xludf.DUMMYFUNCTION("""COMPUTED_VALUE"""),1407)</f>
        <v>1407</v>
      </c>
      <c r="C546" s="33">
        <f ca="1">IFERROR(__xludf.DUMMYFUNCTION("""COMPUTED_VALUE"""),10)</f>
        <v>10</v>
      </c>
      <c r="D546">
        <f ca="1">IFERROR(__xludf.DUMMYFUNCTION("""COMPUTED_VALUE"""),14)</f>
        <v>14</v>
      </c>
      <c r="E546">
        <f ca="1">IFERROR(__xludf.DUMMYFUNCTION("""COMPUTED_VALUE"""),30)</f>
        <v>30</v>
      </c>
      <c r="F546" t="str">
        <f ca="1">IFERROR(__xludf.DUMMYFUNCTION("filter(Formulas!$C:$C,Formulas!$A:$A=B546)"),"""formula"":[{""sku"":""1007"",""req"":1}]")</f>
        <v>"formula":[{"sku":"1007","req":1}]</v>
      </c>
      <c r="G546">
        <f ca="1">IFERROR(__xludf.DUMMYFUNCTION("""COMPUTED_VALUE"""),2)</f>
        <v>2</v>
      </c>
      <c r="H546" s="30" t="str">
        <f ca="1">IFERROR(__xludf.DUMMYFUNCTION("IF(D546,filter(Productos!AC:AC,Productos!A:A=B546),)"),"fabrica")</f>
        <v>fabrica</v>
      </c>
      <c r="I546" s="33" t="str">
        <f ca="1">IFERROR(__xludf.DUMMYFUNCTION("""COMPUTED_VALUE"""),"")</f>
        <v/>
      </c>
      <c r="K546" t="e">
        <f t="shared" ca="1" si="0"/>
        <v>#VALUE!</v>
      </c>
    </row>
    <row r="547" spans="1:11" ht="13" x14ac:dyDescent="0.15">
      <c r="A547" s="38">
        <v>8</v>
      </c>
      <c r="B547">
        <f ca="1">IFERROR(__xludf.DUMMYFUNCTION("""COMPUTED_VALUE"""),10001)</f>
        <v>10001</v>
      </c>
      <c r="C547" s="33">
        <f ca="1">IFERROR(__xludf.DUMMYFUNCTION("""COMPUTED_VALUE"""),10)</f>
        <v>10</v>
      </c>
      <c r="D547">
        <f ca="1">IFERROR(__xludf.DUMMYFUNCTION("""COMPUTED_VALUE"""),1)</f>
        <v>1</v>
      </c>
      <c r="E547">
        <f ca="1">IFERROR(__xludf.DUMMYFUNCTION("""COMPUTED_VALUE"""),10)</f>
        <v>10</v>
      </c>
      <c r="F547" t="str">
        <f ca="1">IFERROR(__xludf.DUMMYFUNCTION("filter(Formulas!$C:$C,Formulas!$A:$A=B547)"),"""formula"":[{""sku"":""1201"",""req"":1},{""sku"":""1105"",""req"":1},{""sku"":""1210"",""req"":1},{""sku"":""1211"",""req"":1},{""sku"":""1116"",""req"":1}]")</f>
        <v>"formula":[{"sku":"1201","req":1},{"sku":"1105","req":1},{"sku":"1210","req":1},{"sku":"1211","req":1},{"sku":"1116","req":1}]</v>
      </c>
      <c r="G547">
        <f ca="1">IFERROR(__xludf.DUMMYFUNCTION("""COMPUTED_VALUE"""),1)</f>
        <v>1</v>
      </c>
      <c r="H547" s="30" t="str">
        <f ca="1">IFERROR(__xludf.DUMMYFUNCTION("IF(D547,filter(Productos!AC:AC,Productos!A:A=B547),)"),"cocina")</f>
        <v>cocina</v>
      </c>
      <c r="I547" s="33">
        <f ca="1">IFERROR(__xludf.DUMMYFUNCTION("""COMPUTED_VALUE"""),4500)</f>
        <v>4500</v>
      </c>
      <c r="K547" t="str">
        <f t="shared" ca="1" si="0"/>
        <v>{"sku":"10001", "costo":10, "grupo":"8", "lote":1, "tiempo":10, "formula":[{"sku":"1201","req":1},{"sku":"1105","req":1},{"sku":"1210","req":1},{"sku":"1211","req":1},{"sku":"1116","req":1}], "vencimiento":1, "precio":4500, "tipo":"cocina"},</v>
      </c>
    </row>
    <row r="548" spans="1:11" ht="13" x14ac:dyDescent="0.15">
      <c r="A548" s="23">
        <v>8</v>
      </c>
      <c r="B548">
        <f ca="1">IFERROR(__xludf.DUMMYFUNCTION("""COMPUTED_VALUE"""),10002)</f>
        <v>10002</v>
      </c>
      <c r="C548" s="33">
        <f ca="1">IFERROR(__xludf.DUMMYFUNCTION("""COMPUTED_VALUE"""),10)</f>
        <v>10</v>
      </c>
      <c r="D548">
        <f ca="1">IFERROR(__xludf.DUMMYFUNCTION("""COMPUTED_VALUE"""),1)</f>
        <v>1</v>
      </c>
      <c r="E548">
        <f ca="1">IFERROR(__xludf.DUMMYFUNCTION("""COMPUTED_VALUE"""),20)</f>
        <v>20</v>
      </c>
      <c r="F548" t="str">
        <f ca="1">IFERROR(__xludf.DUMMYFUNCTION("filter(Formulas!$C:$C,Formulas!$A:$A=B548)"),"""formula"":[{""sku"":""1201"",""req"":1},{""sku"":""1105"",""req"":1},{""sku"":""1013"",""req"":5},{""sku"":""1210"",""req"":1},{""sku"":""1116"",""req"":1}]")</f>
        <v>"formula":[{"sku":"1201","req":1},{"sku":"1105","req":1},{"sku":"1013","req":5},{"sku":"1210","req":1},{"sku":"1116","req":1}]</v>
      </c>
      <c r="G548">
        <f ca="1">IFERROR(__xludf.DUMMYFUNCTION("""COMPUTED_VALUE"""),1)</f>
        <v>1</v>
      </c>
      <c r="H548" s="30" t="str">
        <f ca="1">IFERROR(__xludf.DUMMYFUNCTION("IF(D548,filter(Productos!AC:AC,Productos!A:A=B548),)"),"cocina")</f>
        <v>cocina</v>
      </c>
      <c r="I548" s="33">
        <f ca="1">IFERROR(__xludf.DUMMYFUNCTION("""COMPUTED_VALUE"""),4500)</f>
        <v>4500</v>
      </c>
      <c r="K548" t="str">
        <f t="shared" ca="1" si="0"/>
        <v>{"sku":"10002", "costo":10, "grupo":"8", "lote":1, "tiempo":20, "formula":[{"sku":"1201","req":1},{"sku":"1105","req":1},{"sku":"1013","req":5},{"sku":"1210","req":1},{"sku":"1116","req":1}], "vencimiento":1, "precio":4500, "tipo":"cocina"},</v>
      </c>
    </row>
    <row r="549" spans="1:11" ht="13" x14ac:dyDescent="0.15">
      <c r="A549" s="38">
        <v>8</v>
      </c>
      <c r="B549">
        <f ca="1">IFERROR(__xludf.DUMMYFUNCTION("""COMPUTED_VALUE"""),10003)</f>
        <v>10003</v>
      </c>
      <c r="C549" s="33">
        <f ca="1">IFERROR(__xludf.DUMMYFUNCTION("""COMPUTED_VALUE"""),10)</f>
        <v>10</v>
      </c>
      <c r="D549">
        <f ca="1">IFERROR(__xludf.DUMMYFUNCTION("""COMPUTED_VALUE"""),1)</f>
        <v>1</v>
      </c>
      <c r="E549">
        <f ca="1">IFERROR(__xludf.DUMMYFUNCTION("""COMPUTED_VALUE"""),30)</f>
        <v>30</v>
      </c>
      <c r="F549" t="str">
        <f ca="1">IFERROR(__xludf.DUMMYFUNCTION("filter(Formulas!$C:$C,Formulas!$A:$A=B549)"),"""formula"":[{""sku"":""1201"",""req"":1},{""sku"":""1105"",""req"":1},{""sku"":""1013"",""req"":5},{""sku"":""1210"",""req"":1},{""sku"":""1211"",""req"":1},{""sku"":""1116"",""req"":1}]")</f>
        <v>"formula":[{"sku":"1201","req":1},{"sku":"1105","req":1},{"sku":"1013","req":5},{"sku":"1210","req":1},{"sku":"1211","req":1},{"sku":"1116","req":1}]</v>
      </c>
      <c r="G549">
        <f ca="1">IFERROR(__xludf.DUMMYFUNCTION("""COMPUTED_VALUE"""),1)</f>
        <v>1</v>
      </c>
      <c r="H549" s="30" t="str">
        <f ca="1">IFERROR(__xludf.DUMMYFUNCTION("IF(D549,filter(Productos!AC:AC,Productos!A:A=B549),)"),"cocina")</f>
        <v>cocina</v>
      </c>
      <c r="I549" s="33">
        <f ca="1">IFERROR(__xludf.DUMMYFUNCTION("""COMPUTED_VALUE"""),4700)</f>
        <v>4700</v>
      </c>
      <c r="K549" t="str">
        <f t="shared" ca="1" si="0"/>
        <v>{"sku":"10003", "costo":10, "grupo":"8", "lote":1, "tiempo":30, "formula":[{"sku":"1201","req":1},{"sku":"1105","req":1},{"sku":"1013","req":5},{"sku":"1210","req":1},{"sku":"1211","req":1},{"sku":"1116","req":1}], "vencimiento":1, "precio":4700, "tipo":"cocina"},</v>
      </c>
    </row>
    <row r="550" spans="1:11" ht="13" x14ac:dyDescent="0.15">
      <c r="A550" s="23">
        <v>8</v>
      </c>
      <c r="B550">
        <f ca="1">IFERROR(__xludf.DUMMYFUNCTION("""COMPUTED_VALUE"""),10004)</f>
        <v>10004</v>
      </c>
      <c r="C550" s="33">
        <f ca="1">IFERROR(__xludf.DUMMYFUNCTION("""COMPUTED_VALUE"""),10)</f>
        <v>10</v>
      </c>
      <c r="D550">
        <f ca="1">IFERROR(__xludf.DUMMYFUNCTION("""COMPUTED_VALUE"""),1)</f>
        <v>1</v>
      </c>
      <c r="E550">
        <f ca="1">IFERROR(__xludf.DUMMYFUNCTION("""COMPUTED_VALUE"""),10)</f>
        <v>10</v>
      </c>
      <c r="F550" t="str">
        <f ca="1">IFERROR(__xludf.DUMMYFUNCTION("filter(Formulas!$C:$C,Formulas!$A:$A=B550)"),"""formula"":[{""sku"":""1201"",""req"":1},{""sku"":""1106"",""req"":4},{""sku"":""1210"",""req"":1},{""sku"":""1211"",""req"":1},{""sku"":""1116"",""req"":1}]")</f>
        <v>"formula":[{"sku":"1201","req":1},{"sku":"1106","req":4},{"sku":"1210","req":1},{"sku":"1211","req":1},{"sku":"1116","req":1}]</v>
      </c>
      <c r="G550">
        <f ca="1">IFERROR(__xludf.DUMMYFUNCTION("""COMPUTED_VALUE"""),1)</f>
        <v>1</v>
      </c>
      <c r="H550" s="30" t="str">
        <f ca="1">IFERROR(__xludf.DUMMYFUNCTION("IF(D550,filter(Productos!AC:AC,Productos!A:A=B550),)"),"cocina")</f>
        <v>cocina</v>
      </c>
      <c r="I550" s="33">
        <f ca="1">IFERROR(__xludf.DUMMYFUNCTION("""COMPUTED_VALUE"""),4700)</f>
        <v>4700</v>
      </c>
      <c r="K550" t="str">
        <f t="shared" ca="1" si="0"/>
        <v>{"sku":"10004", "costo":10, "grupo":"8", "lote":1, "tiempo":10, "formula":[{"sku":"1201","req":1},{"sku":"1106","req":4},{"sku":"1210","req":1},{"sku":"1211","req":1},{"sku":"1116","req":1}], "vencimiento":1, "precio":4700, "tipo":"cocina"},</v>
      </c>
    </row>
    <row r="551" spans="1:11" ht="13" x14ac:dyDescent="0.15">
      <c r="A551" s="38">
        <v>8</v>
      </c>
      <c r="B551">
        <f ca="1">IFERROR(__xludf.DUMMYFUNCTION("""COMPUTED_VALUE"""),10005)</f>
        <v>10005</v>
      </c>
      <c r="C551" s="33">
        <f ca="1">IFERROR(__xludf.DUMMYFUNCTION("""COMPUTED_VALUE"""),10)</f>
        <v>10</v>
      </c>
      <c r="D551">
        <f ca="1">IFERROR(__xludf.DUMMYFUNCTION("""COMPUTED_VALUE"""),1)</f>
        <v>1</v>
      </c>
      <c r="E551">
        <f ca="1">IFERROR(__xludf.DUMMYFUNCTION("""COMPUTED_VALUE"""),20)</f>
        <v>20</v>
      </c>
      <c r="F551" t="str">
        <f ca="1">IFERROR(__xludf.DUMMYFUNCTION("filter(Formulas!$C:$C,Formulas!$A:$A=B551)"),"""formula"":[{""sku"":""1201"",""req"":1},{""sku"":""1106"",""req"":4},{""sku"":""1013"",""req"":5},{""sku"":""1210"",""req"":1},{""sku"":""1116"",""req"":1}]")</f>
        <v>"formula":[{"sku":"1201","req":1},{"sku":"1106","req":4},{"sku":"1013","req":5},{"sku":"1210","req":1},{"sku":"1116","req":1}]</v>
      </c>
      <c r="G551">
        <f ca="1">IFERROR(__xludf.DUMMYFUNCTION("""COMPUTED_VALUE"""),1)</f>
        <v>1</v>
      </c>
      <c r="H551" s="30" t="str">
        <f ca="1">IFERROR(__xludf.DUMMYFUNCTION("IF(D551,filter(Productos!AC:AC,Productos!A:A=B551),)"),"cocina")</f>
        <v>cocina</v>
      </c>
      <c r="I551" s="33">
        <f ca="1">IFERROR(__xludf.DUMMYFUNCTION("""COMPUTED_VALUE"""),4700)</f>
        <v>4700</v>
      </c>
      <c r="K551" t="str">
        <f t="shared" ca="1" si="0"/>
        <v>{"sku":"10005", "costo":10, "grupo":"8", "lote":1, "tiempo":20, "formula":[{"sku":"1201","req":1},{"sku":"1106","req":4},{"sku":"1013","req":5},{"sku":"1210","req":1},{"sku":"1116","req":1}], "vencimiento":1, "precio":4700, "tipo":"cocina"},</v>
      </c>
    </row>
    <row r="552" spans="1:11" ht="13" x14ac:dyDescent="0.15">
      <c r="A552" s="23">
        <v>8</v>
      </c>
      <c r="B552">
        <f ca="1">IFERROR(__xludf.DUMMYFUNCTION("""COMPUTED_VALUE"""),10006)</f>
        <v>10006</v>
      </c>
      <c r="C552" s="33">
        <f ca="1">IFERROR(__xludf.DUMMYFUNCTION("""COMPUTED_VALUE"""),10)</f>
        <v>10</v>
      </c>
      <c r="D552">
        <f ca="1">IFERROR(__xludf.DUMMYFUNCTION("""COMPUTED_VALUE"""),1)</f>
        <v>1</v>
      </c>
      <c r="E552">
        <f ca="1">IFERROR(__xludf.DUMMYFUNCTION("""COMPUTED_VALUE"""),10)</f>
        <v>10</v>
      </c>
      <c r="F552" t="str">
        <f ca="1">IFERROR(__xludf.DUMMYFUNCTION("filter(Formulas!$C:$C,Formulas!$A:$A=B552)"),"""formula"":[{""sku"":""1201"",""req"":1},{""sku"":""1210"",""req"":1},{""sku"":""1107"",""req"":1},{""sku"":""1211"",""req"":1},{""sku"":""1116"",""req"":1}]")</f>
        <v>"formula":[{"sku":"1201","req":1},{"sku":"1210","req":1},{"sku":"1107","req":1},{"sku":"1211","req":1},{"sku":"1116","req":1}]</v>
      </c>
      <c r="G552">
        <f ca="1">IFERROR(__xludf.DUMMYFUNCTION("""COMPUTED_VALUE"""),1)</f>
        <v>1</v>
      </c>
      <c r="H552" s="30" t="str">
        <f ca="1">IFERROR(__xludf.DUMMYFUNCTION("IF(D552,filter(Productos!AC:AC,Productos!A:A=B552),)"),"cocina")</f>
        <v>cocina</v>
      </c>
      <c r="I552" s="33">
        <f ca="1">IFERROR(__xludf.DUMMYFUNCTION("""COMPUTED_VALUE"""),4900)</f>
        <v>4900</v>
      </c>
      <c r="K552" t="str">
        <f t="shared" ca="1" si="0"/>
        <v>{"sku":"10006", "costo":10, "grupo":"8", "lote":1, "tiempo":10, "formula":[{"sku":"1201","req":1},{"sku":"1210","req":1},{"sku":"1107","req":1},{"sku":"1211","req":1},{"sku":"1116","req":1}], "vencimiento":1, "precio":4900, "tipo":"cocina"},</v>
      </c>
    </row>
    <row r="553" spans="1:11" ht="13" x14ac:dyDescent="0.15">
      <c r="A553" s="38">
        <v>8</v>
      </c>
      <c r="B553">
        <f ca="1">IFERROR(__xludf.DUMMYFUNCTION("""COMPUTED_VALUE"""),10007)</f>
        <v>10007</v>
      </c>
      <c r="C553" s="33">
        <f ca="1">IFERROR(__xludf.DUMMYFUNCTION("""COMPUTED_VALUE"""),10)</f>
        <v>10</v>
      </c>
      <c r="D553">
        <f ca="1">IFERROR(__xludf.DUMMYFUNCTION("""COMPUTED_VALUE"""),1)</f>
        <v>1</v>
      </c>
      <c r="E553">
        <f ca="1">IFERROR(__xludf.DUMMYFUNCTION("""COMPUTED_VALUE"""),20)</f>
        <v>20</v>
      </c>
      <c r="F553" t="str">
        <f ca="1">IFERROR(__xludf.DUMMYFUNCTION("filter(Formulas!$C:$C,Formulas!$A:$A=B553)"),"""formula"":[{""sku"":""1201"",""req"":1},{""sku"":""1013"",""req"":5},{""sku"":""1210"",""req"":1},{""sku"":""1107"",""req"":1},{""sku"":""1116"",""req"":1}]")</f>
        <v>"formula":[{"sku":"1201","req":1},{"sku":"1013","req":5},{"sku":"1210","req":1},{"sku":"1107","req":1},{"sku":"1116","req":1}]</v>
      </c>
      <c r="G553">
        <f ca="1">IFERROR(__xludf.DUMMYFUNCTION("""COMPUTED_VALUE"""),1)</f>
        <v>1</v>
      </c>
      <c r="H553" s="30" t="str">
        <f ca="1">IFERROR(__xludf.DUMMYFUNCTION("IF(D553,filter(Productos!AC:AC,Productos!A:A=B553),)"),"cocina")</f>
        <v>cocina</v>
      </c>
      <c r="I553" s="33">
        <f ca="1">IFERROR(__xludf.DUMMYFUNCTION("""COMPUTED_VALUE"""),4900)</f>
        <v>4900</v>
      </c>
      <c r="K553" t="str">
        <f t="shared" ca="1" si="0"/>
        <v>{"sku":"10007", "costo":10, "grupo":"8", "lote":1, "tiempo":20, "formula":[{"sku":"1201","req":1},{"sku":"1013","req":5},{"sku":"1210","req":1},{"sku":"1107","req":1},{"sku":"1116","req":1}], "vencimiento":1, "precio":4900, "tipo":"cocina"},</v>
      </c>
    </row>
    <row r="554" spans="1:11" ht="13" x14ac:dyDescent="0.15">
      <c r="A554" s="23">
        <v>8</v>
      </c>
      <c r="B554">
        <f ca="1">IFERROR(__xludf.DUMMYFUNCTION("""COMPUTED_VALUE"""),10008)</f>
        <v>10008</v>
      </c>
      <c r="C554" s="33">
        <f ca="1">IFERROR(__xludf.DUMMYFUNCTION("""COMPUTED_VALUE"""),10)</f>
        <v>10</v>
      </c>
      <c r="D554">
        <f ca="1">IFERROR(__xludf.DUMMYFUNCTION("""COMPUTED_VALUE"""),1)</f>
        <v>1</v>
      </c>
      <c r="E554">
        <f ca="1">IFERROR(__xludf.DUMMYFUNCTION("""COMPUTED_VALUE"""),20)</f>
        <v>20</v>
      </c>
      <c r="F554" t="str">
        <f ca="1">IFERROR(__xludf.DUMMYFUNCTION("filter(Formulas!$C:$C,Formulas!$A:$A=B554)"),"""formula"":[{""sku"":""1201"",""req"":1},{""sku"":""1109"",""req"":1},{""sku"":""1210"",""req"":1},{""sku"":""1211"",""req"":1},{""sku"":""1116"",""req"":1}]")</f>
        <v>"formula":[{"sku":"1201","req":1},{"sku":"1109","req":1},{"sku":"1210","req":1},{"sku":"1211","req":1},{"sku":"1116","req":1}]</v>
      </c>
      <c r="G554">
        <f ca="1">IFERROR(__xludf.DUMMYFUNCTION("""COMPUTED_VALUE"""),1)</f>
        <v>1</v>
      </c>
      <c r="H554" s="30" t="str">
        <f ca="1">IFERROR(__xludf.DUMMYFUNCTION("IF(D554,filter(Productos!AC:AC,Productos!A:A=B554),)"),"cocina")</f>
        <v>cocina</v>
      </c>
      <c r="I554" s="33">
        <f ca="1">IFERROR(__xludf.DUMMYFUNCTION("""COMPUTED_VALUE"""),4900)</f>
        <v>4900</v>
      </c>
      <c r="K554" t="str">
        <f t="shared" ca="1" si="0"/>
        <v>{"sku":"10008", "costo":10, "grupo":"8", "lote":1, "tiempo":20, "formula":[{"sku":"1201","req":1},{"sku":"1109","req":1},{"sku":"1210","req":1},{"sku":"1211","req":1},{"sku":"1116","req":1}], "vencimiento":1, "precio":4900, "tipo":"cocina"},</v>
      </c>
    </row>
    <row r="555" spans="1:11" ht="13" x14ac:dyDescent="0.15">
      <c r="A555" s="38">
        <v>8</v>
      </c>
      <c r="B555">
        <f ca="1">IFERROR(__xludf.DUMMYFUNCTION("""COMPUTED_VALUE"""),10009)</f>
        <v>10009</v>
      </c>
      <c r="C555" s="33">
        <f ca="1">IFERROR(__xludf.DUMMYFUNCTION("""COMPUTED_VALUE"""),10)</f>
        <v>10</v>
      </c>
      <c r="D555">
        <f ca="1">IFERROR(__xludf.DUMMYFUNCTION("""COMPUTED_VALUE"""),1)</f>
        <v>1</v>
      </c>
      <c r="E555">
        <f ca="1">IFERROR(__xludf.DUMMYFUNCTION("""COMPUTED_VALUE"""),30)</f>
        <v>30</v>
      </c>
      <c r="F555" t="str">
        <f ca="1">IFERROR(__xludf.DUMMYFUNCTION("filter(Formulas!$C:$C,Formulas!$A:$A=B555)"),"""formula"":[{""sku"":""1201"",""req"":1},{""sku"":""1109"",""req"":1},{""sku"":""1013"",""req"":5},{""sku"":""1210"",""req"":1},{""sku"":""1116"",""req"":1}]")</f>
        <v>"formula":[{"sku":"1201","req":1},{"sku":"1109","req":1},{"sku":"1013","req":5},{"sku":"1210","req":1},{"sku":"1116","req":1}]</v>
      </c>
      <c r="G555">
        <f ca="1">IFERROR(__xludf.DUMMYFUNCTION("""COMPUTED_VALUE"""),1)</f>
        <v>1</v>
      </c>
      <c r="H555" s="30" t="str">
        <f ca="1">IFERROR(__xludf.DUMMYFUNCTION("IF(D555,filter(Productos!AC:AC,Productos!A:A=B555),)"),"cocina")</f>
        <v>cocina</v>
      </c>
      <c r="I555" s="33">
        <f ca="1">IFERROR(__xludf.DUMMYFUNCTION("""COMPUTED_VALUE"""),4900)</f>
        <v>4900</v>
      </c>
      <c r="K555" t="str">
        <f t="shared" ca="1" si="0"/>
        <v>{"sku":"10009", "costo":10, "grupo":"8", "lote":1, "tiempo":30, "formula":[{"sku":"1201","req":1},{"sku":"1109","req":1},{"sku":"1013","req":5},{"sku":"1210","req":1},{"sku":"1116","req":1}], "vencimiento":1, "precio":4900, "tipo":"cocina"},</v>
      </c>
    </row>
    <row r="556" spans="1:11" ht="13" x14ac:dyDescent="0.15">
      <c r="A556" s="23">
        <v>8</v>
      </c>
      <c r="B556">
        <f ca="1">IFERROR(__xludf.DUMMYFUNCTION("""COMPUTED_VALUE"""),10010)</f>
        <v>10010</v>
      </c>
      <c r="C556" s="33">
        <f ca="1">IFERROR(__xludf.DUMMYFUNCTION("""COMPUTED_VALUE"""),10)</f>
        <v>10</v>
      </c>
      <c r="D556">
        <f ca="1">IFERROR(__xludf.DUMMYFUNCTION("""COMPUTED_VALUE"""),1)</f>
        <v>1</v>
      </c>
      <c r="E556">
        <f ca="1">IFERROR(__xludf.DUMMYFUNCTION("""COMPUTED_VALUE"""),10)</f>
        <v>10</v>
      </c>
      <c r="F556" t="str">
        <f ca="1">IFERROR(__xludf.DUMMYFUNCTION("filter(Formulas!$C:$C,Formulas!$A:$A=B556)"),"""formula"":[{""sku"":""1201"",""req"":1},{""sku"":""1106"",""req"":4},{""sku"":""1210"",""req"":1},{""sku"":""1110"",""req"":1},{""sku"":""1116"",""req"":1}]")</f>
        <v>"formula":[{"sku":"1201","req":1},{"sku":"1106","req":4},{"sku":"1210","req":1},{"sku":"1110","req":1},{"sku":"1116","req":1}]</v>
      </c>
      <c r="G556">
        <f ca="1">IFERROR(__xludf.DUMMYFUNCTION("""COMPUTED_VALUE"""),1)</f>
        <v>1</v>
      </c>
      <c r="H556" s="30" t="str">
        <f ca="1">IFERROR(__xludf.DUMMYFUNCTION("IF(D556,filter(Productos!AC:AC,Productos!A:A=B556),)"),"cocina")</f>
        <v>cocina</v>
      </c>
      <c r="I556" s="33">
        <f ca="1">IFERROR(__xludf.DUMMYFUNCTION("""COMPUTED_VALUE"""),4900)</f>
        <v>4900</v>
      </c>
      <c r="K556" t="str">
        <f t="shared" ca="1" si="0"/>
        <v>{"sku":"10010", "costo":10, "grupo":"8", "lote":1, "tiempo":10, "formula":[{"sku":"1201","req":1},{"sku":"1106","req":4},{"sku":"1210","req":1},{"sku":"1110","req":1},{"sku":"1116","req":1}], "vencimiento":1, "precio":4900, "tipo":"cocina"},</v>
      </c>
    </row>
    <row r="557" spans="1:11" ht="13" x14ac:dyDescent="0.15">
      <c r="A557" s="38">
        <v>8</v>
      </c>
      <c r="B557">
        <f ca="1">IFERROR(__xludf.DUMMYFUNCTION("""COMPUTED_VALUE"""),10011)</f>
        <v>10011</v>
      </c>
      <c r="C557" s="33">
        <f ca="1">IFERROR(__xludf.DUMMYFUNCTION("""COMPUTED_VALUE"""),10)</f>
        <v>10</v>
      </c>
      <c r="D557">
        <f ca="1">IFERROR(__xludf.DUMMYFUNCTION("""COMPUTED_VALUE"""),1)</f>
        <v>1</v>
      </c>
      <c r="E557">
        <f ca="1">IFERROR(__xludf.DUMMYFUNCTION("""COMPUTED_VALUE"""),20)</f>
        <v>20</v>
      </c>
      <c r="F557" t="str">
        <f ca="1">IFERROR(__xludf.DUMMYFUNCTION("filter(Formulas!$C:$C,Formulas!$A:$A=B557)"),"""formula"":[{""sku"":""1201"",""req"":1},{""sku"":""1106"",""req"":4},{""sku"":""1114"",""req"":1},{""sku"":""1110"",""req"":1},{""sku"":""1112"",""req"":1},{""sku"":""1116"",""req"":1}]")</f>
        <v>"formula":[{"sku":"1201","req":1},{"sku":"1106","req":4},{"sku":"1114","req":1},{"sku":"1110","req":1},{"sku":"1112","req":1},{"sku":"1116","req":1}]</v>
      </c>
      <c r="G557">
        <f ca="1">IFERROR(__xludf.DUMMYFUNCTION("""COMPUTED_VALUE"""),1)</f>
        <v>1</v>
      </c>
      <c r="H557" s="30" t="str">
        <f ca="1">IFERROR(__xludf.DUMMYFUNCTION("IF(D557,filter(Productos!AC:AC,Productos!A:A=B557),)"),"cocina")</f>
        <v>cocina</v>
      </c>
      <c r="I557" s="33">
        <f ca="1">IFERROR(__xludf.DUMMYFUNCTION("""COMPUTED_VALUE"""),5700)</f>
        <v>5700</v>
      </c>
      <c r="K557" t="str">
        <f t="shared" ca="1" si="0"/>
        <v>{"sku":"10011", "costo":10, "grupo":"8", "lote":1, "tiempo":20, "formula":[{"sku":"1201","req":1},{"sku":"1106","req":4},{"sku":"1114","req":1},{"sku":"1110","req":1},{"sku":"1112","req":1},{"sku":"1116","req":1}], "vencimiento":1, "precio":5700, "tipo":"cocina"},</v>
      </c>
    </row>
    <row r="558" spans="1:11" ht="13" x14ac:dyDescent="0.15">
      <c r="A558" s="23">
        <v>8</v>
      </c>
      <c r="B558">
        <f ca="1">IFERROR(__xludf.DUMMYFUNCTION("""COMPUTED_VALUE"""),10012)</f>
        <v>10012</v>
      </c>
      <c r="C558" s="33">
        <f ca="1">IFERROR(__xludf.DUMMYFUNCTION("""COMPUTED_VALUE"""),10)</f>
        <v>10</v>
      </c>
      <c r="D558">
        <f ca="1">IFERROR(__xludf.DUMMYFUNCTION("""COMPUTED_VALUE"""),1)</f>
        <v>1</v>
      </c>
      <c r="E558">
        <f ca="1">IFERROR(__xludf.DUMMYFUNCTION("""COMPUTED_VALUE"""),20)</f>
        <v>20</v>
      </c>
      <c r="F558" t="str">
        <f ca="1">IFERROR(__xludf.DUMMYFUNCTION("filter(Formulas!$C:$C,Formulas!$A:$A=B558)"),"""formula"":[{""sku"":""1201"",""req"":1},{""sku"":""1106"",""req"":4},{""sku"":""1110"",""req"":1},{""sku"":""1112"",""req"":1},{""sku"":""1108"",""req"":1},{""sku"":""1116"",""req"":1}]")</f>
        <v>"formula":[{"sku":"1201","req":1},{"sku":"1106","req":4},{"sku":"1110","req":1},{"sku":"1112","req":1},{"sku":"1108","req":1},{"sku":"1116","req":1}]</v>
      </c>
      <c r="G558">
        <f ca="1">IFERROR(__xludf.DUMMYFUNCTION("""COMPUTED_VALUE"""),1)</f>
        <v>1</v>
      </c>
      <c r="H558" s="30" t="str">
        <f ca="1">IFERROR(__xludf.DUMMYFUNCTION("IF(D558,filter(Productos!AC:AC,Productos!A:A=B558),)"),"cocina")</f>
        <v>cocina</v>
      </c>
      <c r="I558" s="33">
        <f ca="1">IFERROR(__xludf.DUMMYFUNCTION("""COMPUTED_VALUE"""),5700)</f>
        <v>5700</v>
      </c>
      <c r="K558" t="str">
        <f t="shared" ca="1" si="0"/>
        <v>{"sku":"10012", "costo":10, "grupo":"8", "lote":1, "tiempo":20, "formula":[{"sku":"1201","req":1},{"sku":"1106","req":4},{"sku":"1110","req":1},{"sku":"1112","req":1},{"sku":"1108","req":1},{"sku":"1116","req":1}], "vencimiento":1, "precio":5700, "tipo":"cocina"},</v>
      </c>
    </row>
    <row r="559" spans="1:11" ht="13" x14ac:dyDescent="0.15">
      <c r="A559" s="38">
        <v>8</v>
      </c>
      <c r="B559">
        <f ca="1">IFERROR(__xludf.DUMMYFUNCTION("""COMPUTED_VALUE"""),10013)</f>
        <v>10013</v>
      </c>
      <c r="C559" s="33">
        <f ca="1">IFERROR(__xludf.DUMMYFUNCTION("""COMPUTED_VALUE"""),10)</f>
        <v>10</v>
      </c>
      <c r="D559">
        <f ca="1">IFERROR(__xludf.DUMMYFUNCTION("""COMPUTED_VALUE"""),1)</f>
        <v>1</v>
      </c>
      <c r="E559">
        <f ca="1">IFERROR(__xludf.DUMMYFUNCTION("""COMPUTED_VALUE"""),10)</f>
        <v>10</v>
      </c>
      <c r="F559" t="str">
        <f ca="1">IFERROR(__xludf.DUMMYFUNCTION("filter(Formulas!$C:$C,Formulas!$A:$A=B559)"),"""formula"":[{""sku"":""1201"",""req"":1},{""sku"":""1106"",""req"":4},{""sku"":""1110"",""req"":1},{""sku"":""1112"",""req"":1},{""sku"":""1116"",""req"":1}]")</f>
        <v>"formula":[{"sku":"1201","req":1},{"sku":"1106","req":4},{"sku":"1110","req":1},{"sku":"1112","req":1},{"sku":"1116","req":1}]</v>
      </c>
      <c r="G559">
        <f ca="1">IFERROR(__xludf.DUMMYFUNCTION("""COMPUTED_VALUE"""),1)</f>
        <v>1</v>
      </c>
      <c r="H559" s="30" t="str">
        <f ca="1">IFERROR(__xludf.DUMMYFUNCTION("IF(D559,filter(Productos!AC:AC,Productos!A:A=B559),)"),"cocina")</f>
        <v>cocina</v>
      </c>
      <c r="I559" s="33">
        <f ca="1">IFERROR(__xludf.DUMMYFUNCTION("""COMPUTED_VALUE"""),5700)</f>
        <v>5700</v>
      </c>
      <c r="K559" t="str">
        <f t="shared" ca="1" si="0"/>
        <v>{"sku":"10013", "costo":10, "grupo":"8", "lote":1, "tiempo":10, "formula":[{"sku":"1201","req":1},{"sku":"1106","req":4},{"sku":"1110","req":1},{"sku":"1112","req":1},{"sku":"1116","req":1}], "vencimiento":1, "precio":5700, "tipo":"cocina"},</v>
      </c>
    </row>
    <row r="560" spans="1:11" ht="13" x14ac:dyDescent="0.15">
      <c r="A560" s="23">
        <v>8</v>
      </c>
      <c r="B560">
        <f ca="1">IFERROR(__xludf.DUMMYFUNCTION("""COMPUTED_VALUE"""),10014)</f>
        <v>10014</v>
      </c>
      <c r="C560" s="33">
        <f ca="1">IFERROR(__xludf.DUMMYFUNCTION("""COMPUTED_VALUE"""),10)</f>
        <v>10</v>
      </c>
      <c r="D560">
        <f ca="1">IFERROR(__xludf.DUMMYFUNCTION("""COMPUTED_VALUE"""),1)</f>
        <v>1</v>
      </c>
      <c r="E560">
        <f ca="1">IFERROR(__xludf.DUMMYFUNCTION("""COMPUTED_VALUE"""),10)</f>
        <v>10</v>
      </c>
      <c r="F560" t="str">
        <f ca="1">IFERROR(__xludf.DUMMYFUNCTION("filter(Formulas!$C:$C,Formulas!$A:$A=B560)"),"""formula"":[{""sku"":""1201"",""req"":1},{""sku"":""1105"",""req"":1},{""sku"":""1110"",""req"":1},{""sku"":""1112"",""req"":1},{""sku"":""1116"",""req"":1}]")</f>
        <v>"formula":[{"sku":"1201","req":1},{"sku":"1105","req":1},{"sku":"1110","req":1},{"sku":"1112","req":1},{"sku":"1116","req":1}]</v>
      </c>
      <c r="G560">
        <f ca="1">IFERROR(__xludf.DUMMYFUNCTION("""COMPUTED_VALUE"""),1)</f>
        <v>1</v>
      </c>
      <c r="H560" s="30" t="str">
        <f ca="1">IFERROR(__xludf.DUMMYFUNCTION("IF(D560,filter(Productos!AC:AC,Productos!A:A=B560),)"),"cocina")</f>
        <v>cocina</v>
      </c>
      <c r="I560" s="33">
        <f ca="1">IFERROR(__xludf.DUMMYFUNCTION("""COMPUTED_VALUE"""),4900)</f>
        <v>4900</v>
      </c>
      <c r="K560" t="str">
        <f t="shared" ca="1" si="0"/>
        <v>{"sku":"10014", "costo":10, "grupo":"8", "lote":1, "tiempo":10, "formula":[{"sku":"1201","req":1},{"sku":"1105","req":1},{"sku":"1110","req":1},{"sku":"1112","req":1},{"sku":"1116","req":1}], "vencimiento":1, "precio":4900, "tipo":"cocina"},</v>
      </c>
    </row>
    <row r="561" spans="1:11" ht="13" x14ac:dyDescent="0.15">
      <c r="A561" s="38">
        <v>8</v>
      </c>
      <c r="B561">
        <f ca="1">IFERROR(__xludf.DUMMYFUNCTION("""COMPUTED_VALUE"""),10015)</f>
        <v>10015</v>
      </c>
      <c r="C561" s="33">
        <f ca="1">IFERROR(__xludf.DUMMYFUNCTION("""COMPUTED_VALUE"""),10)</f>
        <v>10</v>
      </c>
      <c r="D561">
        <f ca="1">IFERROR(__xludf.DUMMYFUNCTION("""COMPUTED_VALUE"""),1)</f>
        <v>1</v>
      </c>
      <c r="E561">
        <f ca="1">IFERROR(__xludf.DUMMYFUNCTION("""COMPUTED_VALUE"""),20)</f>
        <v>20</v>
      </c>
      <c r="F561" t="str">
        <f ca="1">IFERROR(__xludf.DUMMYFUNCTION("filter(Formulas!$C:$C,Formulas!$A:$A=B561)"),"""formula"":[{""sku"":""1201"",""req"":1},{""sku"":""1109"",""req"":1},{""sku"":""1115"",""req"":1},{""sku"":""1110"",""req"":1},{""sku"":""1112"",""req"":1},{""sku"":""1116"",""req"":1}]")</f>
        <v>"formula":[{"sku":"1201","req":1},{"sku":"1109","req":1},{"sku":"1115","req":1},{"sku":"1110","req":1},{"sku":"1112","req":1},{"sku":"1116","req":1}]</v>
      </c>
      <c r="G561">
        <f ca="1">IFERROR(__xludf.DUMMYFUNCTION("""COMPUTED_VALUE"""),1)</f>
        <v>1</v>
      </c>
      <c r="H561" s="30" t="str">
        <f ca="1">IFERROR(__xludf.DUMMYFUNCTION("IF(D561,filter(Productos!AC:AC,Productos!A:A=B561),)"),"cocina")</f>
        <v>cocina</v>
      </c>
      <c r="I561" s="33">
        <f ca="1">IFERROR(__xludf.DUMMYFUNCTION("""COMPUTED_VALUE"""),5700)</f>
        <v>5700</v>
      </c>
      <c r="K561" t="str">
        <f t="shared" ca="1" si="0"/>
        <v>{"sku":"10015", "costo":10, "grupo":"8", "lote":1, "tiempo":20, "formula":[{"sku":"1201","req":1},{"sku":"1109","req":1},{"sku":"1115","req":1},{"sku":"1110","req":1},{"sku":"1112","req":1},{"sku":"1116","req":1}], "vencimiento":1, "precio":5700, "tipo":"cocina"},</v>
      </c>
    </row>
    <row r="562" spans="1:11" ht="13" x14ac:dyDescent="0.15">
      <c r="A562" s="23">
        <v>8</v>
      </c>
      <c r="B562">
        <f ca="1">IFERROR(__xludf.DUMMYFUNCTION("""COMPUTED_VALUE"""),10016)</f>
        <v>10016</v>
      </c>
      <c r="C562" s="33">
        <f ca="1">IFERROR(__xludf.DUMMYFUNCTION("""COMPUTED_VALUE"""),10)</f>
        <v>10</v>
      </c>
      <c r="D562">
        <f ca="1">IFERROR(__xludf.DUMMYFUNCTION("""COMPUTED_VALUE"""),1)</f>
        <v>1</v>
      </c>
      <c r="E562">
        <f ca="1">IFERROR(__xludf.DUMMYFUNCTION("""COMPUTED_VALUE"""),20)</f>
        <v>20</v>
      </c>
      <c r="F562" t="str">
        <f ca="1">IFERROR(__xludf.DUMMYFUNCTION("filter(Formulas!$C:$C,Formulas!$A:$A=B562)"),"""formula"":[{""sku"":""1201"",""req"":1},{""sku"":""1106"",""req"":4},{""sku"":""1110"",""req"":1},{""sku"":""1112"",""req"":1},{""sku"":""1107"",""req"":1},{""sku"":""1116"",""req"":1}]")</f>
        <v>"formula":[{"sku":"1201","req":1},{"sku":"1106","req":4},{"sku":"1110","req":1},{"sku":"1112","req":1},{"sku":"1107","req":1},{"sku":"1116","req":1}]</v>
      </c>
      <c r="G562">
        <f ca="1">IFERROR(__xludf.DUMMYFUNCTION("""COMPUTED_VALUE"""),1)</f>
        <v>1</v>
      </c>
      <c r="H562" s="30" t="str">
        <f ca="1">IFERROR(__xludf.DUMMYFUNCTION("IF(D562,filter(Productos!AC:AC,Productos!A:A=B562),)"),"cocina")</f>
        <v>cocina</v>
      </c>
      <c r="I562" s="33">
        <f ca="1">IFERROR(__xludf.DUMMYFUNCTION("""COMPUTED_VALUE"""),5700)</f>
        <v>5700</v>
      </c>
      <c r="K562" t="str">
        <f t="shared" ca="1" si="0"/>
        <v>{"sku":"10016", "costo":10, "grupo":"8", "lote":1, "tiempo":20, "formula":[{"sku":"1201","req":1},{"sku":"1106","req":4},{"sku":"1110","req":1},{"sku":"1112","req":1},{"sku":"1107","req":1},{"sku":"1116","req":1}], "vencimiento":1, "precio":5700, "tipo":"cocina"},</v>
      </c>
    </row>
    <row r="563" spans="1:11" ht="13" x14ac:dyDescent="0.15">
      <c r="A563" s="38">
        <v>8</v>
      </c>
      <c r="B563">
        <f ca="1">IFERROR(__xludf.DUMMYFUNCTION("""COMPUTED_VALUE"""),10017)</f>
        <v>10017</v>
      </c>
      <c r="C563" s="33">
        <f ca="1">IFERROR(__xludf.DUMMYFUNCTION("""COMPUTED_VALUE"""),10)</f>
        <v>10</v>
      </c>
      <c r="D563">
        <f ca="1">IFERROR(__xludf.DUMMYFUNCTION("""COMPUTED_VALUE"""),1)</f>
        <v>1</v>
      </c>
      <c r="E563">
        <f ca="1">IFERROR(__xludf.DUMMYFUNCTION("""COMPUTED_VALUE"""),10)</f>
        <v>10</v>
      </c>
      <c r="F563" t="str">
        <f ca="1">IFERROR(__xludf.DUMMYFUNCTION("filter(Formulas!$C:$C,Formulas!$A:$A=B563)"),"""formula"":[{""sku"":""1201"",""req"":1},{""sku"":""1110"",""req"":1},{""sku"":""1112"",""req"":1},{""sku"":""1107"",""req"":1},{""sku"":""1116"",""req"":1}]")</f>
        <v>"formula":[{"sku":"1201","req":1},{"sku":"1110","req":1},{"sku":"1112","req":1},{"sku":"1107","req":1},{"sku":"1116","req":1}]</v>
      </c>
      <c r="G563">
        <f ca="1">IFERROR(__xludf.DUMMYFUNCTION("""COMPUTED_VALUE"""),1)</f>
        <v>1</v>
      </c>
      <c r="H563" s="30" t="str">
        <f ca="1">IFERROR(__xludf.DUMMYFUNCTION("IF(D563,filter(Productos!AC:AC,Productos!A:A=B563),)"),"cocina")</f>
        <v>cocina</v>
      </c>
      <c r="I563" s="33">
        <f ca="1">IFERROR(__xludf.DUMMYFUNCTION("""COMPUTED_VALUE"""),5700)</f>
        <v>5700</v>
      </c>
      <c r="K563" t="str">
        <f t="shared" ca="1" si="0"/>
        <v>{"sku":"10017", "costo":10, "grupo":"8", "lote":1, "tiempo":10, "formula":[{"sku":"1201","req":1},{"sku":"1110","req":1},{"sku":"1112","req":1},{"sku":"1107","req":1},{"sku":"1116","req":1}], "vencimiento":1, "precio":5700, "tipo":"cocina"},</v>
      </c>
    </row>
    <row r="564" spans="1:11" ht="13" x14ac:dyDescent="0.15">
      <c r="A564" s="23">
        <v>8</v>
      </c>
      <c r="B564">
        <f ca="1">IFERROR(__xludf.DUMMYFUNCTION("""COMPUTED_VALUE"""),10018)</f>
        <v>10018</v>
      </c>
      <c r="C564" s="33">
        <f ca="1">IFERROR(__xludf.DUMMYFUNCTION("""COMPUTED_VALUE"""),10)</f>
        <v>10</v>
      </c>
      <c r="D564">
        <f ca="1">IFERROR(__xludf.DUMMYFUNCTION("""COMPUTED_VALUE"""),1)</f>
        <v>1</v>
      </c>
      <c r="E564">
        <f ca="1">IFERROR(__xludf.DUMMYFUNCTION("""COMPUTED_VALUE"""),10)</f>
        <v>10</v>
      </c>
      <c r="F564" t="str">
        <f ca="1">IFERROR(__xludf.DUMMYFUNCTION("filter(Formulas!$C:$C,Formulas!$A:$A=B564)"),"""formula"":[{""sku"":""1201"",""req"":1},{""sku"":""1105"",""req"":1},{""sku"":""1112"",""req"":1},{""sku"":""1407"",""req"":1},{""sku"":""1116"",""req"":1}]")</f>
        <v>"formula":[{"sku":"1201","req":1},{"sku":"1105","req":1},{"sku":"1112","req":1},{"sku":"1407","req":1},{"sku":"1116","req":1}]</v>
      </c>
      <c r="G564">
        <f ca="1">IFERROR(__xludf.DUMMYFUNCTION("""COMPUTED_VALUE"""),1)</f>
        <v>1</v>
      </c>
      <c r="H564" s="30" t="str">
        <f ca="1">IFERROR(__xludf.DUMMYFUNCTION("IF(D564,filter(Productos!AC:AC,Productos!A:A=B564),)"),"cocina")</f>
        <v>cocina</v>
      </c>
      <c r="I564" s="33">
        <f ca="1">IFERROR(__xludf.DUMMYFUNCTION("""COMPUTED_VALUE"""),5700)</f>
        <v>5700</v>
      </c>
      <c r="K564" t="str">
        <f t="shared" ca="1" si="0"/>
        <v>{"sku":"10018", "costo":10, "grupo":"8", "lote":1, "tiempo":10, "formula":[{"sku":"1201","req":1},{"sku":"1105","req":1},{"sku":"1112","req":1},{"sku":"1407","req":1},{"sku":"1116","req":1}], "vencimiento":1, "precio":5700, "tipo":"cocina"},</v>
      </c>
    </row>
    <row r="565" spans="1:11" ht="13" x14ac:dyDescent="0.15">
      <c r="A565" s="38">
        <v>8</v>
      </c>
      <c r="B565">
        <f ca="1">IFERROR(__xludf.DUMMYFUNCTION("""COMPUTED_VALUE"""),10019)</f>
        <v>10019</v>
      </c>
      <c r="C565" s="33">
        <f ca="1">IFERROR(__xludf.DUMMYFUNCTION("""COMPUTED_VALUE"""),10)</f>
        <v>10</v>
      </c>
      <c r="D565">
        <f ca="1">IFERROR(__xludf.DUMMYFUNCTION("""COMPUTED_VALUE"""),1)</f>
        <v>1</v>
      </c>
      <c r="E565">
        <f ca="1">IFERROR(__xludf.DUMMYFUNCTION("""COMPUTED_VALUE"""),10)</f>
        <v>10</v>
      </c>
      <c r="F565" t="str">
        <f ca="1">IFERROR(__xludf.DUMMYFUNCTION("filter(Formulas!$C:$C,Formulas!$A:$A=B565)"),"""formula"":[{""sku"":""1201"",""req"":1},{""sku"":""1106"",""req"":4},{""sku"":""1210"",""req"":1},{""sku"":""1116"",""req"":1},{""sku"":""1407"",""req"":1}]")</f>
        <v>"formula":[{"sku":"1201","req":1},{"sku":"1106","req":4},{"sku":"1210","req":1},{"sku":"1116","req":1},{"sku":"1407","req":1}]</v>
      </c>
      <c r="G565">
        <f ca="1">IFERROR(__xludf.DUMMYFUNCTION("""COMPUTED_VALUE"""),1)</f>
        <v>1</v>
      </c>
      <c r="H565" s="30" t="str">
        <f ca="1">IFERROR(__xludf.DUMMYFUNCTION("IF(D565,filter(Productos!AC:AC,Productos!A:A=B565),)"),"cocina")</f>
        <v>cocina</v>
      </c>
      <c r="I565" s="33">
        <f ca="1">IFERROR(__xludf.DUMMYFUNCTION("""COMPUTED_VALUE"""),5700)</f>
        <v>5700</v>
      </c>
      <c r="K565" t="str">
        <f t="shared" ca="1" si="0"/>
        <v>{"sku":"10019", "costo":10, "grupo":"8", "lote":1, "tiempo":10, "formula":[{"sku":"1201","req":1},{"sku":"1106","req":4},{"sku":"1210","req":1},{"sku":"1116","req":1},{"sku":"1407","req":1}], "vencimiento":1, "precio":5700, "tipo":"cocina"},</v>
      </c>
    </row>
    <row r="566" spans="1:11" ht="13" x14ac:dyDescent="0.15">
      <c r="A566" s="23">
        <v>8</v>
      </c>
      <c r="B566">
        <f ca="1">IFERROR(__xludf.DUMMYFUNCTION("""COMPUTED_VALUE"""),10020)</f>
        <v>10020</v>
      </c>
      <c r="C566" s="33">
        <f ca="1">IFERROR(__xludf.DUMMYFUNCTION("""COMPUTED_VALUE"""),10)</f>
        <v>10</v>
      </c>
      <c r="D566">
        <f ca="1">IFERROR(__xludf.DUMMYFUNCTION("""COMPUTED_VALUE"""),1)</f>
        <v>1</v>
      </c>
      <c r="E566">
        <f ca="1">IFERROR(__xludf.DUMMYFUNCTION("""COMPUTED_VALUE"""),20)</f>
        <v>20</v>
      </c>
      <c r="F566" t="str">
        <f ca="1">IFERROR(__xludf.DUMMYFUNCTION("filter(Formulas!$C:$C,Formulas!$A:$A=B566)"),"""formula"":[{""sku"":""1201"",""req"":1},{""sku"":""1116"",""req"":1},{""sku"":""1106"",""req"":4},{""sku"":""1112"",""req"":1},{""sku"":""1114"",""req"":1},{""sku"":""1407"",""req"":1}]")</f>
        <v>"formula":[{"sku":"1201","req":1},{"sku":"1116","req":1},{"sku":"1106","req":4},{"sku":"1112","req":1},{"sku":"1114","req":1},{"sku":"1407","req":1}]</v>
      </c>
      <c r="G566">
        <f ca="1">IFERROR(__xludf.DUMMYFUNCTION("""COMPUTED_VALUE"""),1)</f>
        <v>1</v>
      </c>
      <c r="H566" s="30" t="str">
        <f ca="1">IFERROR(__xludf.DUMMYFUNCTION("IF(D566,filter(Productos!AC:AC,Productos!A:A=B566),)"),"cocina")</f>
        <v>cocina</v>
      </c>
      <c r="I566" s="33">
        <f ca="1">IFERROR(__xludf.DUMMYFUNCTION("""COMPUTED_VALUE"""),5900)</f>
        <v>5900</v>
      </c>
      <c r="K566" t="str">
        <f t="shared" ca="1" si="0"/>
        <v>{"sku":"10020", "costo":10, "grupo":"8", "lote":1, "tiempo":20, "formula":[{"sku":"1201","req":1},{"sku":"1116","req":1},{"sku":"1106","req":4},{"sku":"1112","req":1},{"sku":"1114","req":1},{"sku":"1407","req":1}], "vencimiento":1, "precio":5900, "tipo":"cocina"},</v>
      </c>
    </row>
    <row r="567" spans="1:11" ht="13" x14ac:dyDescent="0.15">
      <c r="A567" s="38">
        <v>8</v>
      </c>
      <c r="B567">
        <f ca="1">IFERROR(__xludf.DUMMYFUNCTION("""COMPUTED_VALUE"""),10021)</f>
        <v>10021</v>
      </c>
      <c r="C567" s="33">
        <f ca="1">IFERROR(__xludf.DUMMYFUNCTION("""COMPUTED_VALUE"""),10)</f>
        <v>10</v>
      </c>
      <c r="D567">
        <f ca="1">IFERROR(__xludf.DUMMYFUNCTION("""COMPUTED_VALUE"""),1)</f>
        <v>1</v>
      </c>
      <c r="E567">
        <f ca="1">IFERROR(__xludf.DUMMYFUNCTION("""COMPUTED_VALUE"""),10)</f>
        <v>10</v>
      </c>
      <c r="F567" t="str">
        <f ca="1">IFERROR(__xludf.DUMMYFUNCTION("filter(Formulas!$C:$C,Formulas!$A:$A=B567)"),"""formula"":[{""sku"":""1201"",""req"":1},{""sku"":""1116"",""req"":1},{""sku"":""1109"",""req"":1},{""sku"":""1114"",""req"":1},{""sku"":""1407"",""req"":1}]")</f>
        <v>"formula":[{"sku":"1201","req":1},{"sku":"1116","req":1},{"sku":"1109","req":1},{"sku":"1114","req":1},{"sku":"1407","req":1}]</v>
      </c>
      <c r="G567">
        <f ca="1">IFERROR(__xludf.DUMMYFUNCTION("""COMPUTED_VALUE"""),1)</f>
        <v>1</v>
      </c>
      <c r="H567" s="30" t="str">
        <f ca="1">IFERROR(__xludf.DUMMYFUNCTION("IF(D567,filter(Productos!AC:AC,Productos!A:A=B567),)"),"cocina")</f>
        <v>cocina</v>
      </c>
      <c r="I567" s="33">
        <f ca="1">IFERROR(__xludf.DUMMYFUNCTION("""COMPUTED_VALUE"""),5900)</f>
        <v>5900</v>
      </c>
      <c r="K567" t="str">
        <f t="shared" ca="1" si="0"/>
        <v>{"sku":"10021", "costo":10, "grupo":"8", "lote":1, "tiempo":10, "formula":[{"sku":"1201","req":1},{"sku":"1116","req":1},{"sku":"1109","req":1},{"sku":"1114","req":1},{"sku":"1407","req":1}], "vencimiento":1, "precio":5900, "tipo":"cocina"},</v>
      </c>
    </row>
    <row r="568" spans="1:11" ht="13" x14ac:dyDescent="0.15">
      <c r="A568" s="23">
        <v>8</v>
      </c>
      <c r="B568">
        <f ca="1">IFERROR(__xludf.DUMMYFUNCTION("""COMPUTED_VALUE"""),10022)</f>
        <v>10022</v>
      </c>
      <c r="C568" s="33">
        <f ca="1">IFERROR(__xludf.DUMMYFUNCTION("""COMPUTED_VALUE"""),10)</f>
        <v>10</v>
      </c>
      <c r="D568">
        <f ca="1">IFERROR(__xludf.DUMMYFUNCTION("""COMPUTED_VALUE"""),1)</f>
        <v>1</v>
      </c>
      <c r="E568">
        <f ca="1">IFERROR(__xludf.DUMMYFUNCTION("""COMPUTED_VALUE"""),20)</f>
        <v>20</v>
      </c>
      <c r="F568" t="str">
        <f ca="1">IFERROR(__xludf.DUMMYFUNCTION("filter(Formulas!$C:$C,Formulas!$A:$A=B568)"),"""formula"":[{""sku"":""1201"",""req"":1},{""sku"":""1116"",""req"":1},{""sku"":""1107"",""req"":1},{""sku"":""1112"",""req"":1},{""sku"":""1210"",""req"":1},{""sku"":""1215"",""req"":1}]")</f>
        <v>"formula":[{"sku":"1201","req":1},{"sku":"1116","req":1},{"sku":"1107","req":1},{"sku":"1112","req":1},{"sku":"1210","req":1},{"sku":"1215","req":1}]</v>
      </c>
      <c r="G568">
        <f ca="1">IFERROR(__xludf.DUMMYFUNCTION("""COMPUTED_VALUE"""),1)</f>
        <v>1</v>
      </c>
      <c r="H568" s="30" t="str">
        <f ca="1">IFERROR(__xludf.DUMMYFUNCTION("IF(D568,filter(Productos!AC:AC,Productos!A:A=B568),)"),"cocina")</f>
        <v>cocina</v>
      </c>
      <c r="I568" s="33">
        <f ca="1">IFERROR(__xludf.DUMMYFUNCTION("""COMPUTED_VALUE"""),5500)</f>
        <v>5500</v>
      </c>
      <c r="K568" t="str">
        <f t="shared" ca="1" si="0"/>
        <v>{"sku":"10022", "costo":10, "grupo":"8", "lote":1, "tiempo":20, "formula":[{"sku":"1201","req":1},{"sku":"1116","req":1},{"sku":"1107","req":1},{"sku":"1112","req":1},{"sku":"1210","req":1},{"sku":"1215","req":1}], "vencimiento":1, "precio":5500, "tipo":"cocina"},</v>
      </c>
    </row>
    <row r="569" spans="1:11" ht="13" x14ac:dyDescent="0.15">
      <c r="A569" s="38">
        <v>8</v>
      </c>
      <c r="B569">
        <f ca="1">IFERROR(__xludf.DUMMYFUNCTION("""COMPUTED_VALUE"""),10023)</f>
        <v>10023</v>
      </c>
      <c r="C569" s="33">
        <f ca="1">IFERROR(__xludf.DUMMYFUNCTION("""COMPUTED_VALUE"""),10)</f>
        <v>10</v>
      </c>
      <c r="D569">
        <f ca="1">IFERROR(__xludf.DUMMYFUNCTION("""COMPUTED_VALUE"""),1)</f>
        <v>1</v>
      </c>
      <c r="E569">
        <f ca="1">IFERROR(__xludf.DUMMYFUNCTION("""COMPUTED_VALUE"""),20)</f>
        <v>20</v>
      </c>
      <c r="F569" t="str">
        <f ca="1">IFERROR(__xludf.DUMMYFUNCTION("filter(Formulas!$C:$C,Formulas!$A:$A=B569)"),"""formula"":[{""sku"":""1201"",""req"":1},{""sku"":""1116"",""req"":1},{""sku"":""1109"",""req"":1},{""sku"":""1112"",""req"":1},{""sku"":""1210"",""req"":1},{""sku"":""1215"",""req"":1}]")</f>
        <v>"formula":[{"sku":"1201","req":1},{"sku":"1116","req":1},{"sku":"1109","req":1},{"sku":"1112","req":1},{"sku":"1210","req":1},{"sku":"1215","req":1}]</v>
      </c>
      <c r="G569">
        <f ca="1">IFERROR(__xludf.DUMMYFUNCTION("""COMPUTED_VALUE"""),1)</f>
        <v>1</v>
      </c>
      <c r="H569" s="30" t="str">
        <f ca="1">IFERROR(__xludf.DUMMYFUNCTION("IF(D569,filter(Productos!AC:AC,Productos!A:A=B569),)"),"cocina")</f>
        <v>cocina</v>
      </c>
      <c r="I569" s="33">
        <f ca="1">IFERROR(__xludf.DUMMYFUNCTION("""COMPUTED_VALUE"""),5500)</f>
        <v>5500</v>
      </c>
      <c r="K569" t="str">
        <f t="shared" ca="1" si="0"/>
        <v>{"sku":"10023", "costo":10, "grupo":"8", "lote":1, "tiempo":20, "formula":[{"sku":"1201","req":1},{"sku":"1116","req":1},{"sku":"1109","req":1},{"sku":"1112","req":1},{"sku":"1210","req":1},{"sku":"1215","req":1}], "vencimiento":1, "precio":5500, "tipo":"cocina"},</v>
      </c>
    </row>
    <row r="570" spans="1:11" ht="13" x14ac:dyDescent="0.15">
      <c r="A570" s="23">
        <v>8</v>
      </c>
      <c r="B570">
        <f ca="1">IFERROR(__xludf.DUMMYFUNCTION("""COMPUTED_VALUE"""),10024)</f>
        <v>10024</v>
      </c>
      <c r="C570" s="33">
        <f ca="1">IFERROR(__xludf.DUMMYFUNCTION("""COMPUTED_VALUE"""),10)</f>
        <v>10</v>
      </c>
      <c r="D570">
        <f ca="1">IFERROR(__xludf.DUMMYFUNCTION("""COMPUTED_VALUE"""),1)</f>
        <v>1</v>
      </c>
      <c r="E570">
        <f ca="1">IFERROR(__xludf.DUMMYFUNCTION("""COMPUTED_VALUE"""),20)</f>
        <v>20</v>
      </c>
      <c r="F570" t="str">
        <f ca="1">IFERROR(__xludf.DUMMYFUNCTION("filter(Formulas!$C:$C,Formulas!$A:$A=B570)"),"""formula"":[{""sku"":""1201"",""req"":1},{""sku"":""1116"",""req"":1},{""sku"":""1210"",""req"":1},{""sku"":""1114"",""req"":1},{""sku"":""1115"",""req"":1},{""sku"":""1211"",""req"":1}]")</f>
        <v>"formula":[{"sku":"1201","req":1},{"sku":"1116","req":1},{"sku":"1210","req":1},{"sku":"1114","req":1},{"sku":"1115","req":1},{"sku":"1211","req":1}]</v>
      </c>
      <c r="G570">
        <f ca="1">IFERROR(__xludf.DUMMYFUNCTION("""COMPUTED_VALUE"""),1)</f>
        <v>1</v>
      </c>
      <c r="H570" s="30" t="str">
        <f ca="1">IFERROR(__xludf.DUMMYFUNCTION("IF(D570,filter(Productos!AC:AC,Productos!A:A=B570),)"),"cocina")</f>
        <v>cocina</v>
      </c>
      <c r="I570" s="33">
        <f ca="1">IFERROR(__xludf.DUMMYFUNCTION("""COMPUTED_VALUE"""),4900)</f>
        <v>4900</v>
      </c>
      <c r="K570" t="str">
        <f t="shared" ca="1" si="0"/>
        <v>{"sku":"10024", "costo":10, "grupo":"8", "lote":1, "tiempo":20, "formula":[{"sku":"1201","req":1},{"sku":"1116","req":1},{"sku":"1210","req":1},{"sku":"1114","req":1},{"sku":"1115","req":1},{"sku":"1211","req":1}], "vencimiento":1, "precio":4900, "tipo":"cocina"},</v>
      </c>
    </row>
    <row r="571" spans="1:11" ht="13" x14ac:dyDescent="0.15">
      <c r="A571" s="38">
        <v>8</v>
      </c>
      <c r="B571">
        <f ca="1">IFERROR(__xludf.DUMMYFUNCTION("""COMPUTED_VALUE"""),10025)</f>
        <v>10025</v>
      </c>
      <c r="C571" s="33">
        <f ca="1">IFERROR(__xludf.DUMMYFUNCTION("""COMPUTED_VALUE"""),10)</f>
        <v>10</v>
      </c>
      <c r="D571">
        <f ca="1">IFERROR(__xludf.DUMMYFUNCTION("""COMPUTED_VALUE"""),1)</f>
        <v>1</v>
      </c>
      <c r="E571">
        <f ca="1">IFERROR(__xludf.DUMMYFUNCTION("""COMPUTED_VALUE"""),20)</f>
        <v>20</v>
      </c>
      <c r="F571" t="str">
        <f ca="1">IFERROR(__xludf.DUMMYFUNCTION("filter(Formulas!$C:$C,Formulas!$A:$A=B571)"),"""formula"":[{""sku"":""1201"",""req"":1},{""sku"":""1116"",""req"":1},{""sku"":""1210"",""req"":1},{""sku"":""1114"",""req"":1},{""sku"":""1115"",""req"":1},{""sku"":""1013"",""req"":5}]")</f>
        <v>"formula":[{"sku":"1201","req":1},{"sku":"1116","req":1},{"sku":"1210","req":1},{"sku":"1114","req":1},{"sku":"1115","req":1},{"sku":"1013","req":5}]</v>
      </c>
      <c r="G571">
        <f ca="1">IFERROR(__xludf.DUMMYFUNCTION("""COMPUTED_VALUE"""),1)</f>
        <v>1</v>
      </c>
      <c r="H571" s="30" t="str">
        <f ca="1">IFERROR(__xludf.DUMMYFUNCTION("IF(D571,filter(Productos!AC:AC,Productos!A:A=B571),)"),"cocina")</f>
        <v>cocina</v>
      </c>
      <c r="I571" s="33">
        <f ca="1">IFERROR(__xludf.DUMMYFUNCTION("""COMPUTED_VALUE"""),4900)</f>
        <v>4900</v>
      </c>
      <c r="K571" t="str">
        <f t="shared" ca="1" si="0"/>
        <v>{"sku":"10025", "costo":10, "grupo":"8", "lote":1, "tiempo":20, "formula":[{"sku":"1201","req":1},{"sku":"1116","req":1},{"sku":"1210","req":1},{"sku":"1114","req":1},{"sku":"1115","req":1},{"sku":"1013","req":5}], "vencimiento":1, "precio":4900, "tipo":"cocina"},</v>
      </c>
    </row>
    <row r="572" spans="1:11" ht="13" x14ac:dyDescent="0.15">
      <c r="A572" s="23">
        <v>8</v>
      </c>
      <c r="B572">
        <f ca="1">IFERROR(__xludf.DUMMYFUNCTION("""COMPUTED_VALUE"""),20001)</f>
        <v>20001</v>
      </c>
      <c r="C572" s="33">
        <f ca="1">IFERROR(__xludf.DUMMYFUNCTION("""COMPUTED_VALUE"""),10)</f>
        <v>10</v>
      </c>
      <c r="D572">
        <f ca="1">IFERROR(__xludf.DUMMYFUNCTION("""COMPUTED_VALUE"""),1)</f>
        <v>1</v>
      </c>
      <c r="E572">
        <f ca="1">IFERROR(__xludf.DUMMYFUNCTION("""COMPUTED_VALUE"""),10)</f>
        <v>10</v>
      </c>
      <c r="F572" t="str">
        <f ca="1">IFERROR(__xludf.DUMMYFUNCTION("filter(Formulas!$C:$C,Formulas!$A:$A=B572)"),"""formula"":[{""sku"":""1301"",""req"":1},{""sku"":""1207"",""req"":1},{""sku"":""1310"",""req"":1},{""sku"":""1112"",""req"":1},{""sku"":""1216"",""req"":1}]")</f>
        <v>"formula":[{"sku":"1301","req":1},{"sku":"1207","req":1},{"sku":"1310","req":1},{"sku":"1112","req":1},{"sku":"1216","req":1}]</v>
      </c>
      <c r="G572">
        <f ca="1">IFERROR(__xludf.DUMMYFUNCTION("""COMPUTED_VALUE"""),1)</f>
        <v>1</v>
      </c>
      <c r="H572" s="30" t="str">
        <f ca="1">IFERROR(__xludf.DUMMYFUNCTION("IF(D572,filter(Productos!AC:AC,Productos!A:A=B572),)"),"cocina")</f>
        <v>cocina</v>
      </c>
      <c r="I572" s="33">
        <f ca="1">IFERROR(__xludf.DUMMYFUNCTION("""COMPUTED_VALUE"""),2700)</f>
        <v>2700</v>
      </c>
      <c r="K572" t="str">
        <f t="shared" ca="1" si="0"/>
        <v>{"sku":"20001", "costo":10, "grupo":"8", "lote":1, "tiempo":10, "formula":[{"sku":"1301","req":1},{"sku":"1207","req":1},{"sku":"1310","req":1},{"sku":"1112","req":1},{"sku":"1216","req":1}], "vencimiento":1, "precio":2700, "tipo":"cocina"},</v>
      </c>
    </row>
    <row r="573" spans="1:11" ht="13" x14ac:dyDescent="0.15">
      <c r="A573" s="38">
        <v>8</v>
      </c>
      <c r="B573">
        <f ca="1">IFERROR(__xludf.DUMMYFUNCTION("""COMPUTED_VALUE"""),20002)</f>
        <v>20002</v>
      </c>
      <c r="C573" s="33">
        <f ca="1">IFERROR(__xludf.DUMMYFUNCTION("""COMPUTED_VALUE"""),10)</f>
        <v>10</v>
      </c>
      <c r="D573">
        <f ca="1">IFERROR(__xludf.DUMMYFUNCTION("""COMPUTED_VALUE"""),1)</f>
        <v>1</v>
      </c>
      <c r="E573">
        <f ca="1">IFERROR(__xludf.DUMMYFUNCTION("""COMPUTED_VALUE"""),10)</f>
        <v>10</v>
      </c>
      <c r="F573" t="str">
        <f ca="1">IFERROR(__xludf.DUMMYFUNCTION("filter(Formulas!$C:$C,Formulas!$A:$A=B573)"),"""formula"":[{""sku"":""1301"",""req"":1},{""sku"":""1216"",""req"":1},{""sku"":""1106"",""req"":4}]")</f>
        <v>"formula":[{"sku":"1301","req":1},{"sku":"1216","req":1},{"sku":"1106","req":4}]</v>
      </c>
      <c r="G573">
        <f ca="1">IFERROR(__xludf.DUMMYFUNCTION("""COMPUTED_VALUE"""),1)</f>
        <v>1</v>
      </c>
      <c r="H573" s="30" t="str">
        <f ca="1">IFERROR(__xludf.DUMMYFUNCTION("IF(D573,filter(Productos!AC:AC,Productos!A:A=B573),)"),"cocina")</f>
        <v>cocina</v>
      </c>
      <c r="I573" s="33">
        <f ca="1">IFERROR(__xludf.DUMMYFUNCTION("""COMPUTED_VALUE"""),2700)</f>
        <v>2700</v>
      </c>
      <c r="K573" t="str">
        <f t="shared" ca="1" si="0"/>
        <v>{"sku":"20002", "costo":10, "grupo":"8", "lote":1, "tiempo":10, "formula":[{"sku":"1301","req":1},{"sku":"1216","req":1},{"sku":"1106","req":4}], "vencimiento":1, "precio":2700, "tipo":"cocina"},</v>
      </c>
    </row>
    <row r="574" spans="1:11" ht="13" x14ac:dyDescent="0.15">
      <c r="A574" s="23">
        <v>8</v>
      </c>
      <c r="B574">
        <f ca="1">IFERROR(__xludf.DUMMYFUNCTION("""COMPUTED_VALUE"""),20003)</f>
        <v>20003</v>
      </c>
      <c r="C574" s="33">
        <f ca="1">IFERROR(__xludf.DUMMYFUNCTION("""COMPUTED_VALUE"""),10)</f>
        <v>10</v>
      </c>
      <c r="D574">
        <f ca="1">IFERROR(__xludf.DUMMYFUNCTION("""COMPUTED_VALUE"""),1)</f>
        <v>1</v>
      </c>
      <c r="E574">
        <f ca="1">IFERROR(__xludf.DUMMYFUNCTION("""COMPUTED_VALUE"""),10)</f>
        <v>10</v>
      </c>
      <c r="F574" t="str">
        <f ca="1">IFERROR(__xludf.DUMMYFUNCTION("filter(Formulas!$C:$C,Formulas!$A:$A=B574)"),"""formula"":[{""sku"":""1301"",""req"":1},{""sku"":""1216"",""req"":1},{""sku"":""1207"",""req"":1}]")</f>
        <v>"formula":[{"sku":"1301","req":1},{"sku":"1216","req":1},{"sku":"1207","req":1}]</v>
      </c>
      <c r="G574">
        <f ca="1">IFERROR(__xludf.DUMMYFUNCTION("""COMPUTED_VALUE"""),1)</f>
        <v>1</v>
      </c>
      <c r="H574" s="30" t="str">
        <f ca="1">IFERROR(__xludf.DUMMYFUNCTION("IF(D574,filter(Productos!AC:AC,Productos!A:A=B574),)"),"cocina")</f>
        <v>cocina</v>
      </c>
      <c r="I574" s="33">
        <f ca="1">IFERROR(__xludf.DUMMYFUNCTION("""COMPUTED_VALUE"""),2700)</f>
        <v>2700</v>
      </c>
      <c r="K574" t="str">
        <f t="shared" ca="1" si="0"/>
        <v>{"sku":"20003", "costo":10, "grupo":"8", "lote":1, "tiempo":10, "formula":[{"sku":"1301","req":1},{"sku":"1216","req":1},{"sku":"1207","req":1}], "vencimiento":1, "precio":2700, "tipo":"cocina"},</v>
      </c>
    </row>
    <row r="575" spans="1:11" ht="13" x14ac:dyDescent="0.15">
      <c r="A575" s="38">
        <v>8</v>
      </c>
      <c r="B575">
        <f ca="1">IFERROR(__xludf.DUMMYFUNCTION("""COMPUTED_VALUE"""),20004)</f>
        <v>20004</v>
      </c>
      <c r="C575" s="33">
        <f ca="1">IFERROR(__xludf.DUMMYFUNCTION("""COMPUTED_VALUE"""),10)</f>
        <v>10</v>
      </c>
      <c r="D575">
        <f ca="1">IFERROR(__xludf.DUMMYFUNCTION("""COMPUTED_VALUE"""),1)</f>
        <v>1</v>
      </c>
      <c r="E575">
        <f ca="1">IFERROR(__xludf.DUMMYFUNCTION("""COMPUTED_VALUE"""),10)</f>
        <v>10</v>
      </c>
      <c r="F575" t="str">
        <f ca="1">IFERROR(__xludf.DUMMYFUNCTION("filter(Formulas!$C:$C,Formulas!$A:$A=B575)"),"""formula"":[{""sku"":""1301"",""req"":1},{""sku"":""1216"",""req"":1},{""sku"":""1209"",""req"":1}]")</f>
        <v>"formula":[{"sku":"1301","req":1},{"sku":"1216","req":1},{"sku":"1209","req":1}]</v>
      </c>
      <c r="G575">
        <f ca="1">IFERROR(__xludf.DUMMYFUNCTION("""COMPUTED_VALUE"""),1)</f>
        <v>1</v>
      </c>
      <c r="H575" s="30" t="str">
        <f ca="1">IFERROR(__xludf.DUMMYFUNCTION("IF(D575,filter(Productos!AC:AC,Productos!A:A=B575),)"),"cocina")</f>
        <v>cocina</v>
      </c>
      <c r="I575" s="33">
        <f ca="1">IFERROR(__xludf.DUMMYFUNCTION("""COMPUTED_VALUE"""),2700)</f>
        <v>2700</v>
      </c>
      <c r="K575" t="str">
        <f t="shared" ca="1" si="0"/>
        <v>{"sku":"20004", "costo":10, "grupo":"8", "lote":1, "tiempo":10, "formula":[{"sku":"1301","req":1},{"sku":"1216","req":1},{"sku":"1209","req":1}], "vencimiento":1, "precio":2700, "tipo":"cocina"},</v>
      </c>
    </row>
    <row r="576" spans="1:11" ht="13" x14ac:dyDescent="0.15">
      <c r="A576" s="23">
        <v>8</v>
      </c>
      <c r="B576">
        <f ca="1">IFERROR(__xludf.DUMMYFUNCTION("""COMPUTED_VALUE"""),20005)</f>
        <v>20005</v>
      </c>
      <c r="C576" s="33">
        <f ca="1">IFERROR(__xludf.DUMMYFUNCTION("""COMPUTED_VALUE"""),10)</f>
        <v>10</v>
      </c>
      <c r="D576">
        <f ca="1">IFERROR(__xludf.DUMMYFUNCTION("""COMPUTED_VALUE"""),1)</f>
        <v>1</v>
      </c>
      <c r="E576">
        <f ca="1">IFERROR(__xludf.DUMMYFUNCTION("""COMPUTED_VALUE"""),20)</f>
        <v>20</v>
      </c>
      <c r="F576" t="str">
        <f ca="1">IFERROR(__xludf.DUMMYFUNCTION("filter(Formulas!$C:$C,Formulas!$A:$A=B576)"),"""formula"":[{""sku"":""1301"",""req"":1},{""sku"":""1216"",""req"":1},{""sku"":""1209"",""req"":1},{""sku"":""1310"",""req"":1},{""sku"":""1112"",""req"":1}]")</f>
        <v>"formula":[{"sku":"1301","req":1},{"sku":"1216","req":1},{"sku":"1209","req":1},{"sku":"1310","req":1},{"sku":"1112","req":1}]</v>
      </c>
      <c r="G576">
        <f ca="1">IFERROR(__xludf.DUMMYFUNCTION("""COMPUTED_VALUE"""),1)</f>
        <v>1</v>
      </c>
      <c r="H576" s="30" t="str">
        <f ca="1">IFERROR(__xludf.DUMMYFUNCTION("IF(D576,filter(Productos!AC:AC,Productos!A:A=B576),)"),"cocina")</f>
        <v>cocina</v>
      </c>
      <c r="I576" s="33">
        <f ca="1">IFERROR(__xludf.DUMMYFUNCTION("""COMPUTED_VALUE"""),2700)</f>
        <v>2700</v>
      </c>
      <c r="K576" t="str">
        <f t="shared" ca="1" si="0"/>
        <v>{"sku":"20005", "costo":10, "grupo":"8", "lote":1, "tiempo":20, "formula":[{"sku":"1301","req":1},{"sku":"1216","req":1},{"sku":"1209","req":1},{"sku":"1310","req":1},{"sku":"1112","req":1}], "vencimiento":1, "precio":2700, "tipo":"cocina"},</v>
      </c>
    </row>
    <row r="577" spans="1:11" ht="13" x14ac:dyDescent="0.15">
      <c r="A577" s="38">
        <v>8</v>
      </c>
      <c r="B577">
        <f ca="1">IFERROR(__xludf.DUMMYFUNCTION("""COMPUTED_VALUE"""),30001)</f>
        <v>30001</v>
      </c>
      <c r="C577" s="33">
        <f ca="1">IFERROR(__xludf.DUMMYFUNCTION("""COMPUTED_VALUE"""),10)</f>
        <v>10</v>
      </c>
      <c r="D577">
        <f ca="1">IFERROR(__xludf.DUMMYFUNCTION("""COMPUTED_VALUE"""),1)</f>
        <v>1</v>
      </c>
      <c r="E577">
        <f ca="1">IFERROR(__xludf.DUMMYFUNCTION("""COMPUTED_VALUE"""),10)</f>
        <v>10</v>
      </c>
      <c r="F577" t="str">
        <f ca="1">IFERROR(__xludf.DUMMYFUNCTION("filter(Formulas!$C:$C,Formulas!$A:$A=B577)"),"""formula"":[{""sku"":""1307"",""req"":3}]")</f>
        <v>"formula":[{"sku":"1307","req":3}]</v>
      </c>
      <c r="G577">
        <f ca="1">IFERROR(__xludf.DUMMYFUNCTION("""COMPUTED_VALUE"""),1)</f>
        <v>1</v>
      </c>
      <c r="H577" s="30" t="str">
        <f ca="1">IFERROR(__xludf.DUMMYFUNCTION("IF(D577,filter(Productos!AC:AC,Productos!A:A=B577),)"),"cocina")</f>
        <v>cocina</v>
      </c>
      <c r="I577" s="33">
        <f ca="1">IFERROR(__xludf.DUMMYFUNCTION("""COMPUTED_VALUE"""),7900)</f>
        <v>7900</v>
      </c>
      <c r="K577" t="str">
        <f t="shared" ca="1" si="0"/>
        <v>{"sku":"30001", "costo":10, "grupo":"8", "lote":1, "tiempo":10, "formula":[{"sku":"1307","req":3}], "vencimiento":1, "precio":7900, "tipo":"cocina"},</v>
      </c>
    </row>
    <row r="578" spans="1:11" ht="13" x14ac:dyDescent="0.15">
      <c r="A578" s="23">
        <v>8</v>
      </c>
      <c r="B578">
        <f ca="1">IFERROR(__xludf.DUMMYFUNCTION("""COMPUTED_VALUE"""),30002)</f>
        <v>30002</v>
      </c>
      <c r="C578" s="33">
        <f ca="1">IFERROR(__xludf.DUMMYFUNCTION("""COMPUTED_VALUE"""),10)</f>
        <v>10</v>
      </c>
      <c r="D578">
        <f ca="1">IFERROR(__xludf.DUMMYFUNCTION("""COMPUTED_VALUE"""),1)</f>
        <v>1</v>
      </c>
      <c r="E578">
        <f ca="1">IFERROR(__xludf.DUMMYFUNCTION("""COMPUTED_VALUE"""),10)</f>
        <v>10</v>
      </c>
      <c r="F578" t="str">
        <f ca="1">IFERROR(__xludf.DUMMYFUNCTION("filter(Formulas!$C:$C,Formulas!$A:$A=B578)"),"""formula"":[{""sku"":""1307"",""req"":4}]")</f>
        <v>"formula":[{"sku":"1307","req":4}]</v>
      </c>
      <c r="G578">
        <f ca="1">IFERROR(__xludf.DUMMYFUNCTION("""COMPUTED_VALUE"""),1)</f>
        <v>1</v>
      </c>
      <c r="H578" s="30" t="str">
        <f ca="1">IFERROR(__xludf.DUMMYFUNCTION("IF(D578,filter(Productos!AC:AC,Productos!A:A=B578),)"),"cocina")</f>
        <v>cocina</v>
      </c>
      <c r="I578" s="33">
        <f ca="1">IFERROR(__xludf.DUMMYFUNCTION("""COMPUTED_VALUE"""),9900)</f>
        <v>9900</v>
      </c>
      <c r="K578" t="str">
        <f t="shared" ca="1" si="0"/>
        <v>{"sku":"30002", "costo":10, "grupo":"8", "lote":1, "tiempo":10, "formula":[{"sku":"1307","req":4}], "vencimiento":1, "precio":9900, "tipo":"cocina"},</v>
      </c>
    </row>
    <row r="579" spans="1:11" ht="13" x14ac:dyDescent="0.15">
      <c r="A579" s="38">
        <v>8</v>
      </c>
      <c r="B579">
        <f ca="1">IFERROR(__xludf.DUMMYFUNCTION("""COMPUTED_VALUE"""),30003)</f>
        <v>30003</v>
      </c>
      <c r="C579" s="33">
        <f ca="1">IFERROR(__xludf.DUMMYFUNCTION("""COMPUTED_VALUE"""),10)</f>
        <v>10</v>
      </c>
      <c r="D579">
        <f ca="1">IFERROR(__xludf.DUMMYFUNCTION("""COMPUTED_VALUE"""),1)</f>
        <v>1</v>
      </c>
      <c r="E579">
        <f ca="1">IFERROR(__xludf.DUMMYFUNCTION("""COMPUTED_VALUE"""),10)</f>
        <v>10</v>
      </c>
      <c r="F579" t="str">
        <f ca="1">IFERROR(__xludf.DUMMYFUNCTION("filter(Formulas!$C:$C,Formulas!$A:$A=B579)"),"""formula"":[{""sku"":""1307"",""req"":5}]")</f>
        <v>"formula":[{"sku":"1307","req":5}]</v>
      </c>
      <c r="G579">
        <f ca="1">IFERROR(__xludf.DUMMYFUNCTION("""COMPUTED_VALUE"""),1)</f>
        <v>1</v>
      </c>
      <c r="H579" s="30" t="str">
        <f ca="1">IFERROR(__xludf.DUMMYFUNCTION("IF(D579,filter(Productos!AC:AC,Productos!A:A=B579),)"),"cocina")</f>
        <v>cocina</v>
      </c>
      <c r="I579" s="33">
        <f ca="1">IFERROR(__xludf.DUMMYFUNCTION("""COMPUTED_VALUE"""),12500)</f>
        <v>12500</v>
      </c>
      <c r="K579" t="str">
        <f t="shared" ca="1" si="0"/>
        <v>{"sku":"30003", "costo":10, "grupo":"8", "lote":1, "tiempo":10, "formula":[{"sku":"1307","req":5}], "vencimiento":1, "precio":12500, "tipo":"cocina"},</v>
      </c>
    </row>
    <row r="580" spans="1:11" ht="13" x14ac:dyDescent="0.15">
      <c r="A580" s="23">
        <v>8</v>
      </c>
      <c r="B580">
        <f ca="1">IFERROR(__xludf.DUMMYFUNCTION("""COMPUTED_VALUE"""),30004)</f>
        <v>30004</v>
      </c>
      <c r="C580" s="33">
        <f ca="1">IFERROR(__xludf.DUMMYFUNCTION("""COMPUTED_VALUE"""),10)</f>
        <v>10</v>
      </c>
      <c r="D580">
        <f ca="1">IFERROR(__xludf.DUMMYFUNCTION("""COMPUTED_VALUE"""),1)</f>
        <v>1</v>
      </c>
      <c r="E580">
        <f ca="1">IFERROR(__xludf.DUMMYFUNCTION("""COMPUTED_VALUE"""),10)</f>
        <v>10</v>
      </c>
      <c r="F580" t="str">
        <f ca="1">IFERROR(__xludf.DUMMYFUNCTION("filter(Formulas!$C:$C,Formulas!$A:$A=B580)"),"""formula"":[{""sku"":""1309"",""req"":3}]")</f>
        <v>"formula":[{"sku":"1309","req":3}]</v>
      </c>
      <c r="G580">
        <f ca="1">IFERROR(__xludf.DUMMYFUNCTION("""COMPUTED_VALUE"""),1)</f>
        <v>1</v>
      </c>
      <c r="H580" s="30" t="str">
        <f ca="1">IFERROR(__xludf.DUMMYFUNCTION("IF(D580,filter(Productos!AC:AC,Productos!A:A=B580),)"),"cocina")</f>
        <v>cocina</v>
      </c>
      <c r="I580" s="33">
        <f ca="1">IFERROR(__xludf.DUMMYFUNCTION("""COMPUTED_VALUE"""),7900)</f>
        <v>7900</v>
      </c>
      <c r="K580" t="str">
        <f t="shared" ca="1" si="0"/>
        <v>{"sku":"30004", "costo":10, "grupo":"8", "lote":1, "tiempo":10, "formula":[{"sku":"1309","req":3}], "vencimiento":1, "precio":7900, "tipo":"cocina"},</v>
      </c>
    </row>
    <row r="581" spans="1:11" ht="13" x14ac:dyDescent="0.15">
      <c r="A581" s="38">
        <v>8</v>
      </c>
      <c r="B581">
        <f ca="1">IFERROR(__xludf.DUMMYFUNCTION("""COMPUTED_VALUE"""),30005)</f>
        <v>30005</v>
      </c>
      <c r="C581" s="33">
        <f ca="1">IFERROR(__xludf.DUMMYFUNCTION("""COMPUTED_VALUE"""),10)</f>
        <v>10</v>
      </c>
      <c r="D581">
        <f ca="1">IFERROR(__xludf.DUMMYFUNCTION("""COMPUTED_VALUE"""),1)</f>
        <v>1</v>
      </c>
      <c r="E581">
        <f ca="1">IFERROR(__xludf.DUMMYFUNCTION("""COMPUTED_VALUE"""),10)</f>
        <v>10</v>
      </c>
      <c r="F581" t="str">
        <f ca="1">IFERROR(__xludf.DUMMYFUNCTION("filter(Formulas!$C:$C,Formulas!$A:$A=B581)"),"""formula"":[{""sku"":""1309"",""req"":4}]")</f>
        <v>"formula":[{"sku":"1309","req":4}]</v>
      </c>
      <c r="G581">
        <f ca="1">IFERROR(__xludf.DUMMYFUNCTION("""COMPUTED_VALUE"""),1)</f>
        <v>1</v>
      </c>
      <c r="H581" s="30" t="str">
        <f ca="1">IFERROR(__xludf.DUMMYFUNCTION("IF(D581,filter(Productos!AC:AC,Productos!A:A=B581),)"),"cocina")</f>
        <v>cocina</v>
      </c>
      <c r="I581" s="33">
        <f ca="1">IFERROR(__xludf.DUMMYFUNCTION("""COMPUTED_VALUE"""),9900)</f>
        <v>9900</v>
      </c>
      <c r="K581" t="str">
        <f t="shared" ca="1" si="0"/>
        <v>{"sku":"30005", "costo":10, "grupo":"8", "lote":1, "tiempo":10, "formula":[{"sku":"1309","req":4}], "vencimiento":1, "precio":9900, "tipo":"cocina"},</v>
      </c>
    </row>
    <row r="582" spans="1:11" ht="13" x14ac:dyDescent="0.15">
      <c r="A582" s="38">
        <v>8</v>
      </c>
      <c r="B582">
        <f ca="1">IFERROR(__xludf.DUMMYFUNCTION("""COMPUTED_VALUE"""),30006)</f>
        <v>30006</v>
      </c>
      <c r="C582" s="33">
        <f ca="1">IFERROR(__xludf.DUMMYFUNCTION("""COMPUTED_VALUE"""),10)</f>
        <v>10</v>
      </c>
      <c r="D582">
        <f ca="1">IFERROR(__xludf.DUMMYFUNCTION("""COMPUTED_VALUE"""),1)</f>
        <v>1</v>
      </c>
      <c r="E582">
        <f ca="1">IFERROR(__xludf.DUMMYFUNCTION("""COMPUTED_VALUE"""),10)</f>
        <v>10</v>
      </c>
      <c r="F582" t="str">
        <f ca="1">IFERROR(__xludf.DUMMYFUNCTION("filter(Formulas!$C:$C,Formulas!$A:$A=B582)"),"""formula"":[{""sku"":""1309"",""req"":5}]")</f>
        <v>"formula":[{"sku":"1309","req":5}]</v>
      </c>
      <c r="G582">
        <f ca="1">IFERROR(__xludf.DUMMYFUNCTION("""COMPUTED_VALUE"""),1)</f>
        <v>1</v>
      </c>
      <c r="H582" s="30" t="str">
        <f ca="1">IFERROR(__xludf.DUMMYFUNCTION("IF(D582,filter(Productos!AC:AC,Productos!A:A=B582),)"),"cocina")</f>
        <v>cocina</v>
      </c>
      <c r="I582" s="33">
        <f ca="1">IFERROR(__xludf.DUMMYFUNCTION("""COMPUTED_VALUE"""),12500)</f>
        <v>12500</v>
      </c>
      <c r="K582" t="str">
        <f t="shared" ca="1" si="0"/>
        <v>{"sku":"30006", "costo":10, "grupo":"8", "lote":1, "tiempo":10, "formula":[{"sku":"1309","req":5}], "vencimiento":1, "precio":12500, "tipo":"cocina"},</v>
      </c>
    </row>
    <row r="583" spans="1:11" ht="13" x14ac:dyDescent="0.15">
      <c r="A583" s="38">
        <v>8</v>
      </c>
      <c r="B583">
        <f ca="1">IFERROR(__xludf.DUMMYFUNCTION("""COMPUTED_VALUE"""),30007)</f>
        <v>30007</v>
      </c>
      <c r="C583" s="33">
        <f ca="1">IFERROR(__xludf.DUMMYFUNCTION("""COMPUTED_VALUE"""),10)</f>
        <v>10</v>
      </c>
      <c r="D583">
        <f ca="1">IFERROR(__xludf.DUMMYFUNCTION("""COMPUTED_VALUE"""),1)</f>
        <v>1</v>
      </c>
      <c r="E583">
        <f ca="1">IFERROR(__xludf.DUMMYFUNCTION("""COMPUTED_VALUE"""),10)</f>
        <v>10</v>
      </c>
      <c r="F583" t="str">
        <f ca="1">IFERROR(__xludf.DUMMYFUNCTION("filter(Formulas!$C:$C,Formulas!$A:$A=B583)"),"""formula"":[{""sku"":""1309"",""req"":2},{""sku"":""1307"",""req"":2}]")</f>
        <v>"formula":[{"sku":"1309","req":2},{"sku":"1307","req":2}]</v>
      </c>
      <c r="G583">
        <f ca="1">IFERROR(__xludf.DUMMYFUNCTION("""COMPUTED_VALUE"""),1)</f>
        <v>1</v>
      </c>
      <c r="H583" s="30" t="str">
        <f ca="1">IFERROR(__xludf.DUMMYFUNCTION("IF(D583,filter(Productos!AC:AC,Productos!A:A=B583),)"),"cocina")</f>
        <v>cocina</v>
      </c>
      <c r="I583" s="33">
        <f ca="1">IFERROR(__xludf.DUMMYFUNCTION("""COMPUTED_VALUE"""),9900)</f>
        <v>9900</v>
      </c>
      <c r="K583" t="str">
        <f t="shared" ca="1" si="0"/>
        <v>{"sku":"30007", "costo":10, "grupo":"8", "lote":1, "tiempo":10, "formula":[{"sku":"1309","req":2},{"sku":"1307","req":2}], "vencimiento":1, "precio":9900, "tipo":"cocina"},</v>
      </c>
    </row>
    <row r="584" spans="1:11" ht="13" x14ac:dyDescent="0.15">
      <c r="A584" s="38">
        <v>8</v>
      </c>
      <c r="B584">
        <f ca="1">IFERROR(__xludf.DUMMYFUNCTION("""COMPUTED_VALUE"""),30008)</f>
        <v>30008</v>
      </c>
      <c r="C584" s="33">
        <f ca="1">IFERROR(__xludf.DUMMYFUNCTION("""COMPUTED_VALUE"""),10)</f>
        <v>10</v>
      </c>
      <c r="D584">
        <f ca="1">IFERROR(__xludf.DUMMYFUNCTION("""COMPUTED_VALUE"""),1)</f>
        <v>1</v>
      </c>
      <c r="E584">
        <f ca="1">IFERROR(__xludf.DUMMYFUNCTION("""COMPUTED_VALUE"""),10)</f>
        <v>10</v>
      </c>
      <c r="F584" t="str">
        <f ca="1">IFERROR(__xludf.DUMMYFUNCTION("filter(Formulas!$C:$C,Formulas!$A:$A=B584)"),"""formula"":[{""sku"":""1309"",""req"":3},{""sku"":""1307"",""req"":3}]")</f>
        <v>"formula":[{"sku":"1309","req":3},{"sku":"1307","req":3}]</v>
      </c>
      <c r="G584">
        <f ca="1">IFERROR(__xludf.DUMMYFUNCTION("""COMPUTED_VALUE"""),1)</f>
        <v>1</v>
      </c>
      <c r="H584" s="30" t="str">
        <f ca="1">IFERROR(__xludf.DUMMYFUNCTION("IF(D584,filter(Productos!AC:AC,Productos!A:A=B584),)"),"cocina")</f>
        <v>cocina</v>
      </c>
      <c r="I584" s="33">
        <f ca="1">IFERROR(__xludf.DUMMYFUNCTION("""COMPUTED_VALUE"""),15990)</f>
        <v>15990</v>
      </c>
      <c r="K584" t="str">
        <f t="shared" ca="1" si="0"/>
        <v>{"sku":"30008", "costo":10, "grupo":"8", "lote":1, "tiempo":10, "formula":[{"sku":"1309","req":3},{"sku":"1307","req":3}], "vencimiento":1, "precio":15990, "tipo":"cocina"},</v>
      </c>
    </row>
    <row r="585" spans="1:11" ht="13" x14ac:dyDescent="0.15">
      <c r="H585" s="30" t="str">
        <f ca="1">IFERROR(__xludf.DUMMYFUNCTION("IF(D585,filter(Productos!AC:AC,Productos!A:A=B585),)"),"")</f>
        <v/>
      </c>
      <c r="K585">
        <f t="shared" si="0"/>
        <v>0</v>
      </c>
    </row>
    <row r="586" spans="1:11" ht="13" x14ac:dyDescent="0.15">
      <c r="A586" s="34" t="s">
        <v>226</v>
      </c>
      <c r="B586" s="35" t="s">
        <v>227</v>
      </c>
      <c r="C586" s="36"/>
      <c r="D586" s="36"/>
      <c r="E586" s="36"/>
      <c r="F586" s="36"/>
      <c r="G586" s="37"/>
      <c r="H586" s="30" t="str">
        <f ca="1">IFERROR(__xludf.DUMMYFUNCTION("IF(D586,filter(Productos!AC:AC,Productos!A:A=B586),)"),"")</f>
        <v/>
      </c>
      <c r="K586">
        <f t="shared" si="0"/>
        <v>0</v>
      </c>
    </row>
    <row r="587" spans="1:11" ht="13" x14ac:dyDescent="0.15">
      <c r="A587" s="38">
        <v>9</v>
      </c>
      <c r="B587" s="25">
        <f ca="1">IFERROR(__xludf.DUMMYFUNCTION("filter(Productos!$A$2:$A1017,INDIRECT(B586))"),1001)</f>
        <v>1001</v>
      </c>
      <c r="C587" s="33">
        <f ca="1">IFERROR(__xludf.DUMMYFUNCTION("filter(Productos!$D$2:$D1017,INDIRECT(B586))"),3000)</f>
        <v>3000</v>
      </c>
      <c r="D587" s="25">
        <f ca="1">IFERROR(__xludf.DUMMYFUNCTION("filter(Productos!$K$2:$L1017,INDIRECT(B586))"),10)</f>
        <v>10</v>
      </c>
      <c r="E587" s="25">
        <f ca="1">IFERROR(__xludf.DUMMYFUNCTION("""COMPUTED_VALUE"""),240)</f>
        <v>240</v>
      </c>
      <c r="F587" s="36" t="str">
        <f ca="1">IFERROR(__xludf.DUMMYFUNCTION("filter(Formulas!$C:$C,Formulas!$A:$A=B587)"),"""formula"":null")</f>
        <v>"formula":null</v>
      </c>
      <c r="G587" s="39">
        <f ca="1">IFERROR(__xludf.DUMMYFUNCTION("filter(Productos!$H$2:$H1017,INDIRECT(B586))"),720)</f>
        <v>720</v>
      </c>
      <c r="H587" s="30" t="str">
        <f ca="1">IFERROR(__xludf.DUMMYFUNCTION("IF(D587,filter(Productos!AC:AC,Productos!A:A=B587),)"),"fabrica")</f>
        <v>fabrica</v>
      </c>
      <c r="I587" s="33" t="str">
        <f ca="1">IFERROR(__xludf.DUMMYFUNCTION("filter(Productos!$E$2:$E1017,INDIRECT(B586))"),"")</f>
        <v/>
      </c>
      <c r="K587" t="e">
        <f t="shared" ca="1" si="0"/>
        <v>#VALUE!</v>
      </c>
    </row>
    <row r="588" spans="1:11" ht="13" x14ac:dyDescent="0.15">
      <c r="A588" s="23">
        <v>9</v>
      </c>
      <c r="B588">
        <f ca="1">IFERROR(__xludf.DUMMYFUNCTION("""COMPUTED_VALUE"""),1002)</f>
        <v>1002</v>
      </c>
      <c r="C588" s="33">
        <f ca="1">IFERROR(__xludf.DUMMYFUNCTION("""COMPUTED_VALUE"""),4590)</f>
        <v>4590</v>
      </c>
      <c r="D588">
        <f ca="1">IFERROR(__xludf.DUMMYFUNCTION("""COMPUTED_VALUE"""),10)</f>
        <v>10</v>
      </c>
      <c r="E588">
        <f ca="1">IFERROR(__xludf.DUMMYFUNCTION("""COMPUTED_VALUE"""),300)</f>
        <v>300</v>
      </c>
      <c r="F588" t="str">
        <f ca="1">IFERROR(__xludf.DUMMYFUNCTION("filter(Formulas!$C:$C,Formulas!$A:$A=B588)"),"""formula"":null")</f>
        <v>"formula":null</v>
      </c>
      <c r="G588">
        <f ca="1">IFERROR(__xludf.DUMMYFUNCTION("""COMPUTED_VALUE"""),720)</f>
        <v>720</v>
      </c>
      <c r="H588" s="30" t="str">
        <f ca="1">IFERROR(__xludf.DUMMYFUNCTION("IF(D588,filter(Productos!AC:AC,Productos!A:A=B588),)"),"fabrica")</f>
        <v>fabrica</v>
      </c>
      <c r="I588" s="33" t="str">
        <f ca="1">IFERROR(__xludf.DUMMYFUNCTION("""COMPUTED_VALUE"""),"")</f>
        <v/>
      </c>
      <c r="K588" t="e">
        <f t="shared" ca="1" si="0"/>
        <v>#VALUE!</v>
      </c>
    </row>
    <row r="589" spans="1:11" ht="13" x14ac:dyDescent="0.15">
      <c r="A589" s="38">
        <v>9</v>
      </c>
      <c r="B589">
        <f ca="1">IFERROR(__xludf.DUMMYFUNCTION("""COMPUTED_VALUE"""),1004)</f>
        <v>1004</v>
      </c>
      <c r="C589" s="33">
        <f ca="1">IFERROR(__xludf.DUMMYFUNCTION("""COMPUTED_VALUE"""),2190)</f>
        <v>2190</v>
      </c>
      <c r="D589">
        <f ca="1">IFERROR(__xludf.DUMMYFUNCTION("""COMPUTED_VALUE"""),100)</f>
        <v>100</v>
      </c>
      <c r="E589">
        <f ca="1">IFERROR(__xludf.DUMMYFUNCTION("""COMPUTED_VALUE"""),400)</f>
        <v>400</v>
      </c>
      <c r="F589" t="str">
        <f ca="1">IFERROR(__xludf.DUMMYFUNCTION("filter(Formulas!$C:$C,Formulas!$A:$A=B589)"),"""formula"":null")</f>
        <v>"formula":null</v>
      </c>
      <c r="G589">
        <f ca="1">IFERROR(__xludf.DUMMYFUNCTION("""COMPUTED_VALUE"""),720)</f>
        <v>720</v>
      </c>
      <c r="H589" s="30" t="str">
        <f ca="1">IFERROR(__xludf.DUMMYFUNCTION("IF(D589,filter(Productos!AC:AC,Productos!A:A=B589),)"),"fabrica")</f>
        <v>fabrica</v>
      </c>
      <c r="I589" s="33" t="str">
        <f ca="1">IFERROR(__xludf.DUMMYFUNCTION("""COMPUTED_VALUE"""),"")</f>
        <v/>
      </c>
      <c r="K589" t="e">
        <f t="shared" ca="1" si="0"/>
        <v>#VALUE!</v>
      </c>
    </row>
    <row r="590" spans="1:11" ht="13" x14ac:dyDescent="0.15">
      <c r="A590" s="23">
        <v>9</v>
      </c>
      <c r="B590">
        <f ca="1">IFERROR(__xludf.DUMMYFUNCTION("""COMPUTED_VALUE"""),1008)</f>
        <v>1008</v>
      </c>
      <c r="C590" s="33">
        <f ca="1">IFERROR(__xludf.DUMMYFUNCTION("""COMPUTED_VALUE"""),21990)</f>
        <v>21990</v>
      </c>
      <c r="D590">
        <f ca="1">IFERROR(__xludf.DUMMYFUNCTION("""COMPUTED_VALUE"""),10)</f>
        <v>10</v>
      </c>
      <c r="E590">
        <f ca="1">IFERROR(__xludf.DUMMYFUNCTION("""COMPUTED_VALUE"""),220)</f>
        <v>220</v>
      </c>
      <c r="F590" t="str">
        <f ca="1">IFERROR(__xludf.DUMMYFUNCTION("filter(Formulas!$C:$C,Formulas!$A:$A=B590)"),"""formula"":null")</f>
        <v>"formula":null</v>
      </c>
      <c r="G590">
        <f ca="1">IFERROR(__xludf.DUMMYFUNCTION("""COMPUTED_VALUE"""),48)</f>
        <v>48</v>
      </c>
      <c r="H590" s="30" t="str">
        <f ca="1">IFERROR(__xludf.DUMMYFUNCTION("IF(D590,filter(Productos!AC:AC,Productos!A:A=B590),)"),"fabrica")</f>
        <v>fabrica</v>
      </c>
      <c r="I590" s="33" t="str">
        <f ca="1">IFERROR(__xludf.DUMMYFUNCTION("""COMPUTED_VALUE"""),"")</f>
        <v/>
      </c>
      <c r="K590" t="e">
        <f t="shared" ca="1" si="0"/>
        <v>#VALUE!</v>
      </c>
    </row>
    <row r="591" spans="1:11" ht="13" x14ac:dyDescent="0.15">
      <c r="A591" s="38">
        <v>9</v>
      </c>
      <c r="B591">
        <f ca="1">IFERROR(__xludf.DUMMYFUNCTION("""COMPUTED_VALUE"""),1009)</f>
        <v>1009</v>
      </c>
      <c r="C591" s="33">
        <f ca="1">IFERROR(__xludf.DUMMYFUNCTION("""COMPUTED_VALUE"""),14370)</f>
        <v>14370</v>
      </c>
      <c r="D591">
        <f ca="1">IFERROR(__xludf.DUMMYFUNCTION("""COMPUTED_VALUE"""),3)</f>
        <v>3</v>
      </c>
      <c r="E591">
        <f ca="1">IFERROR(__xludf.DUMMYFUNCTION("""COMPUTED_VALUE"""),400)</f>
        <v>400</v>
      </c>
      <c r="F591" t="str">
        <f ca="1">IFERROR(__xludf.DUMMYFUNCTION("filter(Formulas!$C:$C,Formulas!$A:$A=B591)"),"""formula"":null")</f>
        <v>"formula":null</v>
      </c>
      <c r="G591">
        <f ca="1">IFERROR(__xludf.DUMMYFUNCTION("""COMPUTED_VALUE"""),15)</f>
        <v>15</v>
      </c>
      <c r="H591" s="30" t="str">
        <f ca="1">IFERROR(__xludf.DUMMYFUNCTION("IF(D591,filter(Productos!AC:AC,Productos!A:A=B591),)"),"fabrica")</f>
        <v>fabrica</v>
      </c>
      <c r="I591" s="33" t="str">
        <f ca="1">IFERROR(__xludf.DUMMYFUNCTION("""COMPUTED_VALUE"""),"")</f>
        <v/>
      </c>
      <c r="K591" t="e">
        <f t="shared" ca="1" si="0"/>
        <v>#VALUE!</v>
      </c>
    </row>
    <row r="592" spans="1:11" ht="13" x14ac:dyDescent="0.15">
      <c r="A592" s="23">
        <v>9</v>
      </c>
      <c r="B592">
        <f ca="1">IFERROR(__xludf.DUMMYFUNCTION("""COMPUTED_VALUE"""),1010)</f>
        <v>1010</v>
      </c>
      <c r="C592" s="33">
        <f ca="1">IFERROR(__xludf.DUMMYFUNCTION("""COMPUTED_VALUE"""),2990)</f>
        <v>2990</v>
      </c>
      <c r="D592">
        <f ca="1">IFERROR(__xludf.DUMMYFUNCTION("""COMPUTED_VALUE"""),5)</f>
        <v>5</v>
      </c>
      <c r="E592">
        <f ca="1">IFERROR(__xludf.DUMMYFUNCTION("""COMPUTED_VALUE"""),480)</f>
        <v>480</v>
      </c>
      <c r="F592" t="str">
        <f ca="1">IFERROR(__xludf.DUMMYFUNCTION("filter(Formulas!$C:$C,Formulas!$A:$A=B592)"),"""formula"":null")</f>
        <v>"formula":null</v>
      </c>
      <c r="G592">
        <f ca="1">IFERROR(__xludf.DUMMYFUNCTION("""COMPUTED_VALUE"""),30)</f>
        <v>30</v>
      </c>
      <c r="H592" s="30" t="str">
        <f ca="1">IFERROR(__xludf.DUMMYFUNCTION("IF(D592,filter(Productos!AC:AC,Productos!A:A=B592),)"),"fabrica")</f>
        <v>fabrica</v>
      </c>
      <c r="I592" s="33" t="str">
        <f ca="1">IFERROR(__xludf.DUMMYFUNCTION("""COMPUTED_VALUE"""),"")</f>
        <v/>
      </c>
      <c r="K592" t="e">
        <f t="shared" ca="1" si="0"/>
        <v>#VALUE!</v>
      </c>
    </row>
    <row r="593" spans="1:11" ht="13" x14ac:dyDescent="0.15">
      <c r="A593" s="38">
        <v>9</v>
      </c>
      <c r="B593">
        <f ca="1">IFERROR(__xludf.DUMMYFUNCTION("""COMPUTED_VALUE"""),1013)</f>
        <v>1013</v>
      </c>
      <c r="C593" s="33">
        <f ca="1">IFERROR(__xludf.DUMMYFUNCTION("""COMPUTED_VALUE"""),1400)</f>
        <v>1400</v>
      </c>
      <c r="D593">
        <f ca="1">IFERROR(__xludf.DUMMYFUNCTION("""COMPUTED_VALUE"""),10)</f>
        <v>10</v>
      </c>
      <c r="E593">
        <f ca="1">IFERROR(__xludf.DUMMYFUNCTION("""COMPUTED_VALUE"""),320)</f>
        <v>320</v>
      </c>
      <c r="F593" t="str">
        <f ca="1">IFERROR(__xludf.DUMMYFUNCTION("filter(Formulas!$C:$C,Formulas!$A:$A=B593)"),"""formula"":null")</f>
        <v>"formula":null</v>
      </c>
      <c r="G593">
        <f ca="1">IFERROR(__xludf.DUMMYFUNCTION("""COMPUTED_VALUE"""),12)</f>
        <v>12</v>
      </c>
      <c r="H593" s="30" t="str">
        <f ca="1">IFERROR(__xludf.DUMMYFUNCTION("IF(D593,filter(Productos!AC:AC,Productos!A:A=B593),)"),"fabrica")</f>
        <v>fabrica</v>
      </c>
      <c r="I593" s="33" t="str">
        <f ca="1">IFERROR(__xludf.DUMMYFUNCTION("""COMPUTED_VALUE"""),"")</f>
        <v/>
      </c>
      <c r="K593" t="e">
        <f t="shared" ca="1" si="0"/>
        <v>#VALUE!</v>
      </c>
    </row>
    <row r="594" spans="1:11" ht="13" x14ac:dyDescent="0.15">
      <c r="A594" s="23">
        <v>9</v>
      </c>
      <c r="B594">
        <f ca="1">IFERROR(__xludf.DUMMYFUNCTION("""COMPUTED_VALUE"""),1016)</f>
        <v>1016</v>
      </c>
      <c r="C594" s="33">
        <f ca="1">IFERROR(__xludf.DUMMYFUNCTION("""COMPUTED_VALUE"""),2790)</f>
        <v>2790</v>
      </c>
      <c r="D594">
        <f ca="1">IFERROR(__xludf.DUMMYFUNCTION("""COMPUTED_VALUE"""),8)</f>
        <v>8</v>
      </c>
      <c r="E594">
        <f ca="1">IFERROR(__xludf.DUMMYFUNCTION("""COMPUTED_VALUE"""),600)</f>
        <v>600</v>
      </c>
      <c r="F594" t="str">
        <f ca="1">IFERROR(__xludf.DUMMYFUNCTION("filter(Formulas!$C:$C,Formulas!$A:$A=B594)"),"""formula"":null")</f>
        <v>"formula":null</v>
      </c>
      <c r="G594">
        <f ca="1">IFERROR(__xludf.DUMMYFUNCTION("""COMPUTED_VALUE"""),240)</f>
        <v>240</v>
      </c>
      <c r="H594" s="30" t="str">
        <f ca="1">IFERROR(__xludf.DUMMYFUNCTION("IF(D594,filter(Productos!AC:AC,Productos!A:A=B594),)"),"fabrica")</f>
        <v>fabrica</v>
      </c>
      <c r="I594" t="str">
        <f ca="1">IFERROR(__xludf.DUMMYFUNCTION("""COMPUTED_VALUE"""),"")</f>
        <v/>
      </c>
      <c r="K594" t="e">
        <f t="shared" ca="1" si="0"/>
        <v>#VALUE!</v>
      </c>
    </row>
    <row r="595" spans="1:11" ht="13" x14ac:dyDescent="0.15">
      <c r="A595" s="38">
        <v>9</v>
      </c>
      <c r="B595">
        <f ca="1">IFERROR(__xludf.DUMMYFUNCTION("""COMPUTED_VALUE"""),1101)</f>
        <v>1101</v>
      </c>
      <c r="C595" s="33">
        <f ca="1">IFERROR(__xludf.DUMMYFUNCTION("""COMPUTED_VALUE"""),500)</f>
        <v>500</v>
      </c>
      <c r="D595">
        <f ca="1">IFERROR(__xludf.DUMMYFUNCTION("""COMPUTED_VALUE"""),10)</f>
        <v>10</v>
      </c>
      <c r="E595">
        <f ca="1">IFERROR(__xludf.DUMMYFUNCTION("""COMPUTED_VALUE"""),40)</f>
        <v>40</v>
      </c>
      <c r="F595" t="str">
        <f ca="1">IFERROR(__xludf.DUMMYFUNCTION("filter(Formulas!$C:$C,Formulas!$A:$A=B595)"),"""formula"":[{""sku"":""1001"",""req"":8},{""sku"":""1003"",""req"":3},{""sku"":""1004"",""req"":2},{""sku"":""1002"",""req"":4}]")</f>
        <v>"formula":[{"sku":"1001","req":8},{"sku":"1003","req":3},{"sku":"1004","req":2},{"sku":"1002","req":4}]</v>
      </c>
      <c r="G595">
        <f ca="1">IFERROR(__xludf.DUMMYFUNCTION("""COMPUTED_VALUE"""),3)</f>
        <v>3</v>
      </c>
      <c r="H595" s="30" t="str">
        <f ca="1">IFERROR(__xludf.DUMMYFUNCTION("IF(D595,filter(Productos!AC:AC,Productos!A:A=B595),)"),"fabrica")</f>
        <v>fabrica</v>
      </c>
      <c r="I595" s="33" t="str">
        <f ca="1">IFERROR(__xludf.DUMMYFUNCTION("""COMPUTED_VALUE"""),"")</f>
        <v/>
      </c>
      <c r="K595" t="e">
        <f t="shared" ca="1" si="0"/>
        <v>#VALUE!</v>
      </c>
    </row>
    <row r="596" spans="1:11" ht="13" x14ac:dyDescent="0.15">
      <c r="A596" s="23">
        <v>9</v>
      </c>
      <c r="B596">
        <f ca="1">IFERROR(__xludf.DUMMYFUNCTION("""COMPUTED_VALUE"""),1105)</f>
        <v>1105</v>
      </c>
      <c r="C596" s="33">
        <f ca="1">IFERROR(__xludf.DUMMYFUNCTION("""COMPUTED_VALUE"""),10)</f>
        <v>10</v>
      </c>
      <c r="D596">
        <f ca="1">IFERROR(__xludf.DUMMYFUNCTION("""COMPUTED_VALUE"""),10)</f>
        <v>10</v>
      </c>
      <c r="E596">
        <f ca="1">IFERROR(__xludf.DUMMYFUNCTION("""COMPUTED_VALUE"""),10)</f>
        <v>10</v>
      </c>
      <c r="F596" t="str">
        <f ca="1">IFERROR(__xludf.DUMMYFUNCTION("filter(Formulas!$C:$C,Formulas!$A:$A=B596)"),"""formula"":[{""sku"":""1005"",""req"":1}]")</f>
        <v>"formula":[{"sku":"1005","req":1}]</v>
      </c>
      <c r="G596">
        <f ca="1">IFERROR(__xludf.DUMMYFUNCTION("""COMPUTED_VALUE"""),3)</f>
        <v>3</v>
      </c>
      <c r="H596" s="30" t="str">
        <f ca="1">IFERROR(__xludf.DUMMYFUNCTION("IF(D596,filter(Productos!AC:AC,Productos!A:A=B596),)"),"fabrica")</f>
        <v>fabrica</v>
      </c>
      <c r="I596" s="33" t="str">
        <f ca="1">IFERROR(__xludf.DUMMYFUNCTION("""COMPUTED_VALUE"""),"")</f>
        <v/>
      </c>
      <c r="K596" t="e">
        <f t="shared" ca="1" si="0"/>
        <v>#VALUE!</v>
      </c>
    </row>
    <row r="597" spans="1:11" ht="13" x14ac:dyDescent="0.15">
      <c r="A597" s="38">
        <v>9</v>
      </c>
      <c r="B597">
        <f ca="1">IFERROR(__xludf.DUMMYFUNCTION("""COMPUTED_VALUE"""),1106)</f>
        <v>1106</v>
      </c>
      <c r="C597" s="33">
        <f ca="1">IFERROR(__xludf.DUMMYFUNCTION("""COMPUTED_VALUE"""),700)</f>
        <v>700</v>
      </c>
      <c r="D597">
        <f ca="1">IFERROR(__xludf.DUMMYFUNCTION("""COMPUTED_VALUE"""),100)</f>
        <v>100</v>
      </c>
      <c r="E597">
        <f ca="1">IFERROR(__xludf.DUMMYFUNCTION("""COMPUTED_VALUE"""),30)</f>
        <v>30</v>
      </c>
      <c r="F597" t="str">
        <f ca="1">IFERROR(__xludf.DUMMYFUNCTION("filter(Formulas!$C:$C,Formulas!$A:$A=B597)"),"""formula"":[{""sku"":""1006"",""req"":1}]")</f>
        <v>"formula":[{"sku":"1006","req":1}]</v>
      </c>
      <c r="G597">
        <f ca="1">IFERROR(__xludf.DUMMYFUNCTION("""COMPUTED_VALUE"""),4)</f>
        <v>4</v>
      </c>
      <c r="H597" s="30" t="str">
        <f ca="1">IFERROR(__xludf.DUMMYFUNCTION("IF(D597,filter(Productos!AC:AC,Productos!A:A=B597),)"),"fabrica")</f>
        <v>fabrica</v>
      </c>
      <c r="I597" s="33" t="str">
        <f ca="1">IFERROR(__xludf.DUMMYFUNCTION("""COMPUTED_VALUE"""),"")</f>
        <v/>
      </c>
      <c r="K597" t="e">
        <f t="shared" ca="1" si="0"/>
        <v>#VALUE!</v>
      </c>
    </row>
    <row r="598" spans="1:11" ht="13" x14ac:dyDescent="0.15">
      <c r="A598" s="23">
        <v>9</v>
      </c>
      <c r="B598">
        <f ca="1">IFERROR(__xludf.DUMMYFUNCTION("""COMPUTED_VALUE"""),1107)</f>
        <v>1107</v>
      </c>
      <c r="C598" s="33">
        <f ca="1">IFERROR(__xludf.DUMMYFUNCTION("""COMPUTED_VALUE"""),10)</f>
        <v>10</v>
      </c>
      <c r="D598">
        <f ca="1">IFERROR(__xludf.DUMMYFUNCTION("""COMPUTED_VALUE"""),11)</f>
        <v>11</v>
      </c>
      <c r="E598">
        <f ca="1">IFERROR(__xludf.DUMMYFUNCTION("""COMPUTED_VALUE"""),20)</f>
        <v>20</v>
      </c>
      <c r="F598" t="str">
        <f ca="1">IFERROR(__xludf.DUMMYFUNCTION("filter(Formulas!$C:$C,Formulas!$A:$A=B598)"),"""formula"":[{""sku"":""1007"",""req"":1}]")</f>
        <v>"formula":[{"sku":"1007","req":1}]</v>
      </c>
      <c r="G598">
        <f ca="1">IFERROR(__xludf.DUMMYFUNCTION("""COMPUTED_VALUE"""),2)</f>
        <v>2</v>
      </c>
      <c r="H598" s="30" t="str">
        <f ca="1">IFERROR(__xludf.DUMMYFUNCTION("IF(D598,filter(Productos!AC:AC,Productos!A:A=B598),)"),"fabrica")</f>
        <v>fabrica</v>
      </c>
      <c r="I598" s="33" t="str">
        <f ca="1">IFERROR(__xludf.DUMMYFUNCTION("""COMPUTED_VALUE"""),"")</f>
        <v/>
      </c>
      <c r="K598" t="e">
        <f t="shared" ca="1" si="0"/>
        <v>#VALUE!</v>
      </c>
    </row>
    <row r="599" spans="1:11" ht="13" x14ac:dyDescent="0.15">
      <c r="A599" s="38">
        <v>9</v>
      </c>
      <c r="B599">
        <f ca="1">IFERROR(__xludf.DUMMYFUNCTION("""COMPUTED_VALUE"""),1108)</f>
        <v>1108</v>
      </c>
      <c r="C599" s="33">
        <f ca="1">IFERROR(__xludf.DUMMYFUNCTION("""COMPUTED_VALUE"""),10)</f>
        <v>10</v>
      </c>
      <c r="D599">
        <f ca="1">IFERROR(__xludf.DUMMYFUNCTION("""COMPUTED_VALUE"""),6)</f>
        <v>6</v>
      </c>
      <c r="E599">
        <f ca="1">IFERROR(__xludf.DUMMYFUNCTION("""COMPUTED_VALUE"""),20)</f>
        <v>20</v>
      </c>
      <c r="F599" t="str">
        <f ca="1">IFERROR(__xludf.DUMMYFUNCTION("filter(Formulas!$C:$C,Formulas!$A:$A=B599)"),"""formula"":[{""sku"":""1008"",""req"":1}]")</f>
        <v>"formula":[{"sku":"1008","req":1}]</v>
      </c>
      <c r="G599">
        <f ca="1">IFERROR(__xludf.DUMMYFUNCTION("""COMPUTED_VALUE"""),4)</f>
        <v>4</v>
      </c>
      <c r="H599" s="30" t="str">
        <f ca="1">IFERROR(__xludf.DUMMYFUNCTION("IF(D599,filter(Productos!AC:AC,Productos!A:A=B599),)"),"fabrica")</f>
        <v>fabrica</v>
      </c>
      <c r="I599" s="33" t="str">
        <f ca="1">IFERROR(__xludf.DUMMYFUNCTION("""COMPUTED_VALUE"""),"")</f>
        <v/>
      </c>
      <c r="K599" t="e">
        <f t="shared" ca="1" si="0"/>
        <v>#VALUE!</v>
      </c>
    </row>
    <row r="600" spans="1:11" ht="13" x14ac:dyDescent="0.15">
      <c r="A600" s="23">
        <v>9</v>
      </c>
      <c r="B600">
        <f ca="1">IFERROR(__xludf.DUMMYFUNCTION("""COMPUTED_VALUE"""),1109)</f>
        <v>1109</v>
      </c>
      <c r="C600" s="33">
        <f ca="1">IFERROR(__xludf.DUMMYFUNCTION("""COMPUTED_VALUE"""),10)</f>
        <v>10</v>
      </c>
      <c r="D600">
        <f ca="1">IFERROR(__xludf.DUMMYFUNCTION("""COMPUTED_VALUE"""),12)</f>
        <v>12</v>
      </c>
      <c r="E600">
        <f ca="1">IFERROR(__xludf.DUMMYFUNCTION("""COMPUTED_VALUE"""),30)</f>
        <v>30</v>
      </c>
      <c r="F600" t="str">
        <f ca="1">IFERROR(__xludf.DUMMYFUNCTION("filter(Formulas!$C:$C,Formulas!$A:$A=B600)"),"""formula"":[{""sku"":""1009"",""req"":1}]")</f>
        <v>"formula":[{"sku":"1009","req":1}]</v>
      </c>
      <c r="G600">
        <f ca="1">IFERROR(__xludf.DUMMYFUNCTION("""COMPUTED_VALUE"""),1.5)</f>
        <v>1.5</v>
      </c>
      <c r="H600" s="30" t="str">
        <f ca="1">IFERROR(__xludf.DUMMYFUNCTION("IF(D600,filter(Productos!AC:AC,Productos!A:A=B600),)"),"fabrica")</f>
        <v>fabrica</v>
      </c>
      <c r="I600" s="33" t="str">
        <f ca="1">IFERROR(__xludf.DUMMYFUNCTION("""COMPUTED_VALUE"""),"")</f>
        <v/>
      </c>
      <c r="K600" t="e">
        <f t="shared" ca="1" si="0"/>
        <v>#VALUE!</v>
      </c>
    </row>
    <row r="601" spans="1:11" ht="13" x14ac:dyDescent="0.15">
      <c r="A601" s="38">
        <v>9</v>
      </c>
      <c r="B601">
        <f ca="1">IFERROR(__xludf.DUMMYFUNCTION("""COMPUTED_VALUE"""),1110)</f>
        <v>1110</v>
      </c>
      <c r="C601" s="33">
        <f ca="1">IFERROR(__xludf.DUMMYFUNCTION("""COMPUTED_VALUE"""),10)</f>
        <v>10</v>
      </c>
      <c r="D601">
        <f ca="1">IFERROR(__xludf.DUMMYFUNCTION("""COMPUTED_VALUE"""),6)</f>
        <v>6</v>
      </c>
      <c r="E601">
        <f ca="1">IFERROR(__xludf.DUMMYFUNCTION("""COMPUTED_VALUE"""),10)</f>
        <v>10</v>
      </c>
      <c r="F601" t="str">
        <f ca="1">IFERROR(__xludf.DUMMYFUNCTION("filter(Formulas!$C:$C,Formulas!$A:$A=B601)"),"""formula"":[{""sku"":""1010"",""req"":1}]")</f>
        <v>"formula":[{"sku":"1010","req":1}]</v>
      </c>
      <c r="G601">
        <f ca="1">IFERROR(__xludf.DUMMYFUNCTION("""COMPUTED_VALUE"""),2)</f>
        <v>2</v>
      </c>
      <c r="H601" s="30" t="str">
        <f ca="1">IFERROR(__xludf.DUMMYFUNCTION("IF(D601,filter(Productos!AC:AC,Productos!A:A=B601),)"),"fabrica")</f>
        <v>fabrica</v>
      </c>
      <c r="I601" s="33" t="str">
        <f ca="1">IFERROR(__xludf.DUMMYFUNCTION("""COMPUTED_VALUE"""),"")</f>
        <v/>
      </c>
      <c r="K601" t="e">
        <f t="shared" ca="1" si="0"/>
        <v>#VALUE!</v>
      </c>
    </row>
    <row r="602" spans="1:11" ht="13" x14ac:dyDescent="0.15">
      <c r="A602" s="23">
        <v>9</v>
      </c>
      <c r="B602">
        <f ca="1">IFERROR(__xludf.DUMMYFUNCTION("""COMPUTED_VALUE"""),1111)</f>
        <v>1111</v>
      </c>
      <c r="C602" s="33">
        <f ca="1">IFERROR(__xludf.DUMMYFUNCTION("""COMPUTED_VALUE"""),120)</f>
        <v>120</v>
      </c>
      <c r="D602">
        <f ca="1">IFERROR(__xludf.DUMMYFUNCTION("""COMPUTED_VALUE"""),2)</f>
        <v>2</v>
      </c>
      <c r="E602">
        <f ca="1">IFERROR(__xludf.DUMMYFUNCTION("""COMPUTED_VALUE"""),30)</f>
        <v>30</v>
      </c>
      <c r="F602" t="str">
        <f ca="1">IFERROR(__xludf.DUMMYFUNCTION("filter(Formulas!$C:$C,Formulas!$A:$A=B602)"),"""formula"":[{""sku"":""1011"",""req"":2}]")</f>
        <v>"formula":[{"sku":"1011","req":2}]</v>
      </c>
      <c r="G602">
        <f ca="1">IFERROR(__xludf.DUMMYFUNCTION("""COMPUTED_VALUE"""),12)</f>
        <v>12</v>
      </c>
      <c r="H602" s="30" t="str">
        <f ca="1">IFERROR(__xludf.DUMMYFUNCTION("IF(D602,filter(Productos!AC:AC,Productos!A:A=B602),)"),"fabrica")</f>
        <v>fabrica</v>
      </c>
      <c r="I602" s="33" t="str">
        <f ca="1">IFERROR(__xludf.DUMMYFUNCTION("""COMPUTED_VALUE"""),"")</f>
        <v/>
      </c>
      <c r="K602" t="e">
        <f t="shared" ca="1" si="0"/>
        <v>#VALUE!</v>
      </c>
    </row>
    <row r="603" spans="1:11" ht="13" x14ac:dyDescent="0.15">
      <c r="A603" s="38">
        <v>9</v>
      </c>
      <c r="B603">
        <f ca="1">IFERROR(__xludf.DUMMYFUNCTION("""COMPUTED_VALUE"""),1112)</f>
        <v>1112</v>
      </c>
      <c r="C603" s="33">
        <f ca="1">IFERROR(__xludf.DUMMYFUNCTION("""COMPUTED_VALUE"""),10)</f>
        <v>10</v>
      </c>
      <c r="D603">
        <f ca="1">IFERROR(__xludf.DUMMYFUNCTION("""COMPUTED_VALUE"""),20)</f>
        <v>20</v>
      </c>
      <c r="E603">
        <f ca="1">IFERROR(__xludf.DUMMYFUNCTION("""COMPUTED_VALUE"""),10)</f>
        <v>10</v>
      </c>
      <c r="F603" t="str">
        <f ca="1">IFERROR(__xludf.DUMMYFUNCTION("filter(Formulas!$C:$C,Formulas!$A:$A=B603)"),"""formula"":[{""sku"":""1012"",""req"":1}]")</f>
        <v>"formula":[{"sku":"1012","req":1}]</v>
      </c>
      <c r="G603">
        <f ca="1">IFERROR(__xludf.DUMMYFUNCTION("""COMPUTED_VALUE"""),24)</f>
        <v>24</v>
      </c>
      <c r="H603" s="30" t="str">
        <f ca="1">IFERROR(__xludf.DUMMYFUNCTION("IF(D603,filter(Productos!AC:AC,Productos!A:A=B603),)"),"fabrica")</f>
        <v>fabrica</v>
      </c>
      <c r="I603" s="33" t="str">
        <f ca="1">IFERROR(__xludf.DUMMYFUNCTION("""COMPUTED_VALUE"""),"")</f>
        <v/>
      </c>
      <c r="K603" t="e">
        <f t="shared" ca="1" si="0"/>
        <v>#VALUE!</v>
      </c>
    </row>
    <row r="604" spans="1:11" ht="13" x14ac:dyDescent="0.15">
      <c r="A604" s="23">
        <v>9</v>
      </c>
      <c r="B604">
        <f ca="1">IFERROR(__xludf.DUMMYFUNCTION("""COMPUTED_VALUE"""),1114)</f>
        <v>1114</v>
      </c>
      <c r="C604" s="33">
        <f ca="1">IFERROR(__xludf.DUMMYFUNCTION("""COMPUTED_VALUE"""),10)</f>
        <v>10</v>
      </c>
      <c r="D604">
        <f ca="1">IFERROR(__xludf.DUMMYFUNCTION("""COMPUTED_VALUE"""),4)</f>
        <v>4</v>
      </c>
      <c r="E604">
        <f ca="1">IFERROR(__xludf.DUMMYFUNCTION("""COMPUTED_VALUE"""),10)</f>
        <v>10</v>
      </c>
      <c r="F604" t="str">
        <f ca="1">IFERROR(__xludf.DUMMYFUNCTION("filter(Formulas!$C:$C,Formulas!$A:$A=B604)"),"""formula"":[{""sku"":""1014"",""req"":1}]")</f>
        <v>"formula":[{"sku":"1014","req":1}]</v>
      </c>
      <c r="G604">
        <f ca="1">IFERROR(__xludf.DUMMYFUNCTION("""COMPUTED_VALUE"""),2)</f>
        <v>2</v>
      </c>
      <c r="H604" s="30" t="str">
        <f ca="1">IFERROR(__xludf.DUMMYFUNCTION("IF(D604,filter(Productos!AC:AC,Productos!A:A=B604),)"),"fabrica")</f>
        <v>fabrica</v>
      </c>
      <c r="I604" s="33" t="str">
        <f ca="1">IFERROR(__xludf.DUMMYFUNCTION("""COMPUTED_VALUE"""),"")</f>
        <v/>
      </c>
      <c r="K604" t="e">
        <f t="shared" ca="1" si="0"/>
        <v>#VALUE!</v>
      </c>
    </row>
    <row r="605" spans="1:11" ht="13" x14ac:dyDescent="0.15">
      <c r="A605" s="38">
        <v>9</v>
      </c>
      <c r="B605">
        <f ca="1">IFERROR(__xludf.DUMMYFUNCTION("""COMPUTED_VALUE"""),1115)</f>
        <v>1115</v>
      </c>
      <c r="C605" s="33">
        <f ca="1">IFERROR(__xludf.DUMMYFUNCTION("""COMPUTED_VALUE"""),10)</f>
        <v>10</v>
      </c>
      <c r="D605">
        <f ca="1">IFERROR(__xludf.DUMMYFUNCTION("""COMPUTED_VALUE"""),8)</f>
        <v>8</v>
      </c>
      <c r="E605">
        <f ca="1">IFERROR(__xludf.DUMMYFUNCTION("""COMPUTED_VALUE"""),10)</f>
        <v>10</v>
      </c>
      <c r="F605" t="str">
        <f ca="1">IFERROR(__xludf.DUMMYFUNCTION("filter(Formulas!$C:$C,Formulas!$A:$A=B605)"),"""formula"":[{""sku"":""1015"",""req"":2}]")</f>
        <v>"formula":[{"sku":"1015","req":2}]</v>
      </c>
      <c r="G605">
        <f ca="1">IFERROR(__xludf.DUMMYFUNCTION("""COMPUTED_VALUE"""),3)</f>
        <v>3</v>
      </c>
      <c r="H605" s="30" t="str">
        <f ca="1">IFERROR(__xludf.DUMMYFUNCTION("IF(D605,filter(Productos!AC:AC,Productos!A:A=B605),)"),"fabrica")</f>
        <v>fabrica</v>
      </c>
      <c r="I605" s="33" t="str">
        <f ca="1">IFERROR(__xludf.DUMMYFUNCTION("""COMPUTED_VALUE"""),"")</f>
        <v/>
      </c>
      <c r="K605" t="e">
        <f t="shared" ca="1" si="0"/>
        <v>#VALUE!</v>
      </c>
    </row>
    <row r="606" spans="1:11" ht="13" x14ac:dyDescent="0.15">
      <c r="A606" s="23">
        <v>9</v>
      </c>
      <c r="B606">
        <f ca="1">IFERROR(__xludf.DUMMYFUNCTION("""COMPUTED_VALUE"""),1116)</f>
        <v>1116</v>
      </c>
      <c r="C606" s="33">
        <f ca="1">IFERROR(__xludf.DUMMYFUNCTION("""COMPUTED_VALUE"""),10)</f>
        <v>10</v>
      </c>
      <c r="D606">
        <f ca="1">IFERROR(__xludf.DUMMYFUNCTION("""COMPUTED_VALUE"""),10)</f>
        <v>10</v>
      </c>
      <c r="E606">
        <f ca="1">IFERROR(__xludf.DUMMYFUNCTION("""COMPUTED_VALUE"""),40)</f>
        <v>40</v>
      </c>
      <c r="F606" t="str">
        <f ca="1">IFERROR(__xludf.DUMMYFUNCTION("filter(Formulas!$C:$C,Formulas!$A:$A=B606)"),"""formula"":[{""sku"":""1016"",""req"":11}]")</f>
        <v>"formula":[{"sku":"1016","req":11}]</v>
      </c>
      <c r="G606">
        <f ca="1">IFERROR(__xludf.DUMMYFUNCTION("""COMPUTED_VALUE"""),24)</f>
        <v>24</v>
      </c>
      <c r="H606" s="30" t="str">
        <f ca="1">IFERROR(__xludf.DUMMYFUNCTION("IF(D606,filter(Productos!AC:AC,Productos!A:A=B606),)"),"fabrica")</f>
        <v>fabrica</v>
      </c>
      <c r="I606" t="str">
        <f ca="1">IFERROR(__xludf.DUMMYFUNCTION("""COMPUTED_VALUE"""),"")</f>
        <v/>
      </c>
      <c r="K606" t="e">
        <f t="shared" ca="1" si="0"/>
        <v>#VALUE!</v>
      </c>
    </row>
    <row r="607" spans="1:11" ht="13" x14ac:dyDescent="0.15">
      <c r="A607" s="38">
        <v>9</v>
      </c>
      <c r="B607">
        <f ca="1">IFERROR(__xludf.DUMMYFUNCTION("""COMPUTED_VALUE"""),1201)</f>
        <v>1201</v>
      </c>
      <c r="C607" s="33">
        <f ca="1">IFERROR(__xludf.DUMMYFUNCTION("""COMPUTED_VALUE"""),10)</f>
        <v>10</v>
      </c>
      <c r="D607">
        <f ca="1">IFERROR(__xludf.DUMMYFUNCTION("""COMPUTED_VALUE"""),10)</f>
        <v>10</v>
      </c>
      <c r="E607">
        <f ca="1">IFERROR(__xludf.DUMMYFUNCTION("""COMPUTED_VALUE"""),10)</f>
        <v>10</v>
      </c>
      <c r="F607" t="str">
        <f ca="1">IFERROR(__xludf.DUMMYFUNCTION("filter(Formulas!$C:$C,Formulas!$A:$A=B607)"),"""formula"":[{""sku"":""1101"",""req"":1}]")</f>
        <v>"formula":[{"sku":"1101","req":1}]</v>
      </c>
      <c r="G607">
        <f ca="1">IFERROR(__xludf.DUMMYFUNCTION("""COMPUTED_VALUE"""),2)</f>
        <v>2</v>
      </c>
      <c r="H607" s="30" t="str">
        <f ca="1">IFERROR(__xludf.DUMMYFUNCTION("IF(D607,filter(Productos!AC:AC,Productos!A:A=B607),)"),"fabrica")</f>
        <v>fabrica</v>
      </c>
      <c r="I607" s="33" t="str">
        <f ca="1">IFERROR(__xludf.DUMMYFUNCTION("""COMPUTED_VALUE"""),"")</f>
        <v/>
      </c>
      <c r="K607" t="e">
        <f t="shared" ca="1" si="0"/>
        <v>#VALUE!</v>
      </c>
    </row>
    <row r="608" spans="1:11" ht="13" x14ac:dyDescent="0.15">
      <c r="A608" s="23">
        <v>9</v>
      </c>
      <c r="B608">
        <f ca="1">IFERROR(__xludf.DUMMYFUNCTION("""COMPUTED_VALUE"""),1207)</f>
        <v>1207</v>
      </c>
      <c r="C608" s="33">
        <f ca="1">IFERROR(__xludf.DUMMYFUNCTION("""COMPUTED_VALUE"""),30)</f>
        <v>30</v>
      </c>
      <c r="D608">
        <f ca="1">IFERROR(__xludf.DUMMYFUNCTION("""COMPUTED_VALUE"""),12)</f>
        <v>12</v>
      </c>
      <c r="E608">
        <f ca="1">IFERROR(__xludf.DUMMYFUNCTION("""COMPUTED_VALUE"""),20)</f>
        <v>20</v>
      </c>
      <c r="F608" t="str">
        <f ca="1">IFERROR(__xludf.DUMMYFUNCTION("filter(Formulas!$C:$C,Formulas!$A:$A=B608)"),"""formula"":[{""sku"":""1007"",""req"":1}]")</f>
        <v>"formula":[{"sku":"1007","req":1}]</v>
      </c>
      <c r="G608">
        <f ca="1">IFERROR(__xludf.DUMMYFUNCTION("""COMPUTED_VALUE"""),2)</f>
        <v>2</v>
      </c>
      <c r="H608" s="30" t="str">
        <f ca="1">IFERROR(__xludf.DUMMYFUNCTION("IF(D608,filter(Productos!AC:AC,Productos!A:A=B608),)"),"fabrica")</f>
        <v>fabrica</v>
      </c>
      <c r="I608" s="33" t="str">
        <f ca="1">IFERROR(__xludf.DUMMYFUNCTION("""COMPUTED_VALUE"""),"")</f>
        <v/>
      </c>
      <c r="K608" t="e">
        <f t="shared" ca="1" si="0"/>
        <v>#VALUE!</v>
      </c>
    </row>
    <row r="609" spans="1:11" ht="13" x14ac:dyDescent="0.15">
      <c r="A609" s="38">
        <v>9</v>
      </c>
      <c r="B609">
        <f ca="1">IFERROR(__xludf.DUMMYFUNCTION("""COMPUTED_VALUE"""),1209)</f>
        <v>1209</v>
      </c>
      <c r="C609" s="33">
        <f ca="1">IFERROR(__xludf.DUMMYFUNCTION("""COMPUTED_VALUE"""),30)</f>
        <v>30</v>
      </c>
      <c r="D609">
        <f ca="1">IFERROR(__xludf.DUMMYFUNCTION("""COMPUTED_VALUE"""),14)</f>
        <v>14</v>
      </c>
      <c r="E609">
        <f ca="1">IFERROR(__xludf.DUMMYFUNCTION("""COMPUTED_VALUE"""),30)</f>
        <v>30</v>
      </c>
      <c r="F609" t="str">
        <f ca="1">IFERROR(__xludf.DUMMYFUNCTION("filter(Formulas!$C:$C,Formulas!$A:$A=B609)"),"""formula"":[{""sku"":""1009"",""req"":1}]")</f>
        <v>"formula":[{"sku":"1009","req":1}]</v>
      </c>
      <c r="G609">
        <f ca="1">IFERROR(__xludf.DUMMYFUNCTION("""COMPUTED_VALUE"""),1.5)</f>
        <v>1.5</v>
      </c>
      <c r="H609" s="30" t="str">
        <f ca="1">IFERROR(__xludf.DUMMYFUNCTION("IF(D609,filter(Productos!AC:AC,Productos!A:A=B609),)"),"fabrica")</f>
        <v>fabrica</v>
      </c>
      <c r="I609" s="33" t="str">
        <f ca="1">IFERROR(__xludf.DUMMYFUNCTION("""COMPUTED_VALUE"""),"")</f>
        <v/>
      </c>
      <c r="K609" t="e">
        <f t="shared" ca="1" si="0"/>
        <v>#VALUE!</v>
      </c>
    </row>
    <row r="610" spans="1:11" ht="13" x14ac:dyDescent="0.15">
      <c r="A610" s="23">
        <v>9</v>
      </c>
      <c r="B610">
        <f ca="1">IFERROR(__xludf.DUMMYFUNCTION("""COMPUTED_VALUE"""),1210)</f>
        <v>1210</v>
      </c>
      <c r="C610" s="33">
        <f ca="1">IFERROR(__xludf.DUMMYFUNCTION("""COMPUTED_VALUE"""),10)</f>
        <v>10</v>
      </c>
      <c r="D610">
        <f ca="1">IFERROR(__xludf.DUMMYFUNCTION("""COMPUTED_VALUE"""),9)</f>
        <v>9</v>
      </c>
      <c r="E610">
        <f ca="1">IFERROR(__xludf.DUMMYFUNCTION("""COMPUTED_VALUE"""),10)</f>
        <v>10</v>
      </c>
      <c r="F610" t="str">
        <f ca="1">IFERROR(__xludf.DUMMYFUNCTION("filter(Formulas!$C:$C,Formulas!$A:$A=B610)"),"""formula"":[{""sku"":""1010"",""req"":1}]")</f>
        <v>"formula":[{"sku":"1010","req":1}]</v>
      </c>
      <c r="G610">
        <f ca="1">IFERROR(__xludf.DUMMYFUNCTION("""COMPUTED_VALUE"""),2.3)</f>
        <v>2.2999999999999998</v>
      </c>
      <c r="H610" s="30" t="str">
        <f ca="1">IFERROR(__xludf.DUMMYFUNCTION("IF(D610,filter(Productos!AC:AC,Productos!A:A=B610),)"),"fabrica")</f>
        <v>fabrica</v>
      </c>
      <c r="I610" s="33" t="str">
        <f ca="1">IFERROR(__xludf.DUMMYFUNCTION("""COMPUTED_VALUE"""),"")</f>
        <v/>
      </c>
      <c r="K610" t="e">
        <f t="shared" ca="1" si="0"/>
        <v>#VALUE!</v>
      </c>
    </row>
    <row r="611" spans="1:11" ht="13" x14ac:dyDescent="0.15">
      <c r="A611" s="38">
        <v>9</v>
      </c>
      <c r="B611">
        <f ca="1">IFERROR(__xludf.DUMMYFUNCTION("""COMPUTED_VALUE"""),1211)</f>
        <v>1211</v>
      </c>
      <c r="C611" s="33">
        <f ca="1">IFERROR(__xludf.DUMMYFUNCTION("""COMPUTED_VALUE"""),10)</f>
        <v>10</v>
      </c>
      <c r="D611">
        <f ca="1">IFERROR(__xludf.DUMMYFUNCTION("""COMPUTED_VALUE"""),10)</f>
        <v>10</v>
      </c>
      <c r="E611">
        <f ca="1">IFERROR(__xludf.DUMMYFUNCTION("""COMPUTED_VALUE"""),10)</f>
        <v>10</v>
      </c>
      <c r="F611" t="str">
        <f ca="1">IFERROR(__xludf.DUMMYFUNCTION("filter(Formulas!$C:$C,Formulas!$A:$A=B611)"),"""formula"":[{""sku"":""1111"",""req"":1}]")</f>
        <v>"formula":[{"sku":"1111","req":1}]</v>
      </c>
      <c r="G611">
        <f ca="1">IFERROR(__xludf.DUMMYFUNCTION("""COMPUTED_VALUE"""),12)</f>
        <v>12</v>
      </c>
      <c r="H611" s="30" t="str">
        <f ca="1">IFERROR(__xludf.DUMMYFUNCTION("IF(D611,filter(Productos!AC:AC,Productos!A:A=B611),)"),"fabrica")</f>
        <v>fabrica</v>
      </c>
      <c r="I611" s="33" t="str">
        <f ca="1">IFERROR(__xludf.DUMMYFUNCTION("""COMPUTED_VALUE"""),"")</f>
        <v/>
      </c>
      <c r="K611" t="e">
        <f t="shared" ca="1" si="0"/>
        <v>#VALUE!</v>
      </c>
    </row>
    <row r="612" spans="1:11" ht="13" x14ac:dyDescent="0.15">
      <c r="A612" s="23">
        <v>9</v>
      </c>
      <c r="B612">
        <f ca="1">IFERROR(__xludf.DUMMYFUNCTION("""COMPUTED_VALUE"""),1215)</f>
        <v>1215</v>
      </c>
      <c r="C612" s="33">
        <f ca="1">IFERROR(__xludf.DUMMYFUNCTION("""COMPUTED_VALUE"""),0)</f>
        <v>0</v>
      </c>
      <c r="D612">
        <f ca="1">IFERROR(__xludf.DUMMYFUNCTION("""COMPUTED_VALUE"""),8)</f>
        <v>8</v>
      </c>
      <c r="E612">
        <f ca="1">IFERROR(__xludf.DUMMYFUNCTION("""COMPUTED_VALUE"""),10)</f>
        <v>10</v>
      </c>
      <c r="F612" t="str">
        <f ca="1">IFERROR(__xludf.DUMMYFUNCTION("filter(Formulas!$C:$C,Formulas!$A:$A=B612)"),"""formula"":[{""sku"":""1015"",""req"":4}]")</f>
        <v>"formula":[{"sku":"1015","req":4}]</v>
      </c>
      <c r="G612">
        <f ca="1">IFERROR(__xludf.DUMMYFUNCTION("""COMPUTED_VALUE"""),3)</f>
        <v>3</v>
      </c>
      <c r="H612" s="30" t="str">
        <f ca="1">IFERROR(__xludf.DUMMYFUNCTION("IF(D612,filter(Productos!AC:AC,Productos!A:A=B612),)"),"fabrica")</f>
        <v>fabrica</v>
      </c>
      <c r="I612" s="33" t="str">
        <f ca="1">IFERROR(__xludf.DUMMYFUNCTION("""COMPUTED_VALUE"""),"")</f>
        <v/>
      </c>
      <c r="K612" t="e">
        <f t="shared" ca="1" si="0"/>
        <v>#VALUE!</v>
      </c>
    </row>
    <row r="613" spans="1:11" ht="13" x14ac:dyDescent="0.15">
      <c r="A613" s="38">
        <v>9</v>
      </c>
      <c r="B613">
        <f ca="1">IFERROR(__xludf.DUMMYFUNCTION("""COMPUTED_VALUE"""),1216)</f>
        <v>1216</v>
      </c>
      <c r="C613" s="33">
        <f ca="1">IFERROR(__xludf.DUMMYFUNCTION("""COMPUTED_VALUE"""),10)</f>
        <v>10</v>
      </c>
      <c r="D613">
        <f ca="1">IFERROR(__xludf.DUMMYFUNCTION("""COMPUTED_VALUE"""),10)</f>
        <v>10</v>
      </c>
      <c r="E613">
        <f ca="1">IFERROR(__xludf.DUMMYFUNCTION("""COMPUTED_VALUE"""),30)</f>
        <v>30</v>
      </c>
      <c r="F613" t="str">
        <f ca="1">IFERROR(__xludf.DUMMYFUNCTION("filter(Formulas!$C:$C,Formulas!$A:$A=B613)"),"""formula"":[{""sku"":""1016"",""req"":2}]")</f>
        <v>"formula":[{"sku":"1016","req":2}]</v>
      </c>
      <c r="G613">
        <f ca="1">IFERROR(__xludf.DUMMYFUNCTION("""COMPUTED_VALUE"""),24)</f>
        <v>24</v>
      </c>
      <c r="H613" s="30" t="str">
        <f ca="1">IFERROR(__xludf.DUMMYFUNCTION("IF(D613,filter(Productos!AC:AC,Productos!A:A=B613),)"),"fabrica")</f>
        <v>fabrica</v>
      </c>
      <c r="I613" t="str">
        <f ca="1">IFERROR(__xludf.DUMMYFUNCTION("""COMPUTED_VALUE"""),"")</f>
        <v/>
      </c>
      <c r="K613" t="e">
        <f t="shared" ca="1" si="0"/>
        <v>#VALUE!</v>
      </c>
    </row>
    <row r="614" spans="1:11" ht="13" x14ac:dyDescent="0.15">
      <c r="A614" s="23">
        <v>9</v>
      </c>
      <c r="B614">
        <f ca="1">IFERROR(__xludf.DUMMYFUNCTION("""COMPUTED_VALUE"""),1301)</f>
        <v>1301</v>
      </c>
      <c r="C614" s="33">
        <f ca="1">IFERROR(__xludf.DUMMYFUNCTION("""COMPUTED_VALUE"""),10)</f>
        <v>10</v>
      </c>
      <c r="D614">
        <f ca="1">IFERROR(__xludf.DUMMYFUNCTION("""COMPUTED_VALUE"""),5)</f>
        <v>5</v>
      </c>
      <c r="E614">
        <f ca="1">IFERROR(__xludf.DUMMYFUNCTION("""COMPUTED_VALUE"""),10)</f>
        <v>10</v>
      </c>
      <c r="F614" t="str">
        <f ca="1">IFERROR(__xludf.DUMMYFUNCTION("filter(Formulas!$C:$C,Formulas!$A:$A=B614)"),"""formula"":[{""sku"":""1101"",""req"":1}]")</f>
        <v>"formula":[{"sku":"1101","req":1}]</v>
      </c>
      <c r="G614">
        <f ca="1">IFERROR(__xludf.DUMMYFUNCTION("""COMPUTED_VALUE"""),2)</f>
        <v>2</v>
      </c>
      <c r="H614" s="30" t="str">
        <f ca="1">IFERROR(__xludf.DUMMYFUNCTION("IF(D614,filter(Productos!AC:AC,Productos!A:A=B614),)"),"fabrica")</f>
        <v>fabrica</v>
      </c>
      <c r="I614" s="33" t="str">
        <f ca="1">IFERROR(__xludf.DUMMYFUNCTION("""COMPUTED_VALUE"""),"")</f>
        <v/>
      </c>
      <c r="K614" t="e">
        <f t="shared" ca="1" si="0"/>
        <v>#VALUE!</v>
      </c>
    </row>
    <row r="615" spans="1:11" ht="13" x14ac:dyDescent="0.15">
      <c r="A615" s="38">
        <v>9</v>
      </c>
      <c r="B615">
        <f ca="1">IFERROR(__xludf.DUMMYFUNCTION("""COMPUTED_VALUE"""),1307)</f>
        <v>1307</v>
      </c>
      <c r="C615" s="33">
        <f ca="1">IFERROR(__xludf.DUMMYFUNCTION("""COMPUTED_VALUE"""),50)</f>
        <v>50</v>
      </c>
      <c r="D615">
        <f ca="1">IFERROR(__xludf.DUMMYFUNCTION("""COMPUTED_VALUE"""),11)</f>
        <v>11</v>
      </c>
      <c r="E615">
        <f ca="1">IFERROR(__xludf.DUMMYFUNCTION("""COMPUTED_VALUE"""),30)</f>
        <v>30</v>
      </c>
      <c r="F615" t="str">
        <f ca="1">IFERROR(__xludf.DUMMYFUNCTION("filter(Formulas!$C:$C,Formulas!$A:$A=B615)"),"""formula"":[{""sku"":""1007"",""req"":1}]")</f>
        <v>"formula":[{"sku":"1007","req":1}]</v>
      </c>
      <c r="G615">
        <f ca="1">IFERROR(__xludf.DUMMYFUNCTION("""COMPUTED_VALUE"""),1.2)</f>
        <v>1.2</v>
      </c>
      <c r="H615" s="30" t="str">
        <f ca="1">IFERROR(__xludf.DUMMYFUNCTION("IF(D615,filter(Productos!AC:AC,Productos!A:A=B615),)"),"fabrica")</f>
        <v>fabrica</v>
      </c>
      <c r="I615" s="33" t="str">
        <f ca="1">IFERROR(__xludf.DUMMYFUNCTION("""COMPUTED_VALUE"""),"")</f>
        <v/>
      </c>
      <c r="K615" t="e">
        <f t="shared" ca="1" si="0"/>
        <v>#VALUE!</v>
      </c>
    </row>
    <row r="616" spans="1:11" ht="13" x14ac:dyDescent="0.15">
      <c r="A616" s="23">
        <v>9</v>
      </c>
      <c r="B616">
        <f ca="1">IFERROR(__xludf.DUMMYFUNCTION("""COMPUTED_VALUE"""),1309)</f>
        <v>1309</v>
      </c>
      <c r="C616" s="33">
        <f ca="1">IFERROR(__xludf.DUMMYFUNCTION("""COMPUTED_VALUE"""),50)</f>
        <v>50</v>
      </c>
      <c r="D616">
        <f ca="1">IFERROR(__xludf.DUMMYFUNCTION("""COMPUTED_VALUE"""),11)</f>
        <v>11</v>
      </c>
      <c r="E616">
        <f ca="1">IFERROR(__xludf.DUMMYFUNCTION("""COMPUTED_VALUE"""),50)</f>
        <v>50</v>
      </c>
      <c r="F616" t="str">
        <f ca="1">IFERROR(__xludf.DUMMYFUNCTION("filter(Formulas!$C:$C,Formulas!$A:$A=B616)"),"""formula"":[{""sku"":""1009"",""req"":1}]")</f>
        <v>"formula":[{"sku":"1009","req":1}]</v>
      </c>
      <c r="G616">
        <f ca="1">IFERROR(__xludf.DUMMYFUNCTION("""COMPUTED_VALUE"""),1.2)</f>
        <v>1.2</v>
      </c>
      <c r="H616" s="30" t="str">
        <f ca="1">IFERROR(__xludf.DUMMYFUNCTION("IF(D616,filter(Productos!AC:AC,Productos!A:A=B616),)"),"fabrica")</f>
        <v>fabrica</v>
      </c>
      <c r="I616" s="33" t="str">
        <f ca="1">IFERROR(__xludf.DUMMYFUNCTION("""COMPUTED_VALUE"""),"")</f>
        <v/>
      </c>
      <c r="K616" t="e">
        <f t="shared" ca="1" si="0"/>
        <v>#VALUE!</v>
      </c>
    </row>
    <row r="617" spans="1:11" ht="13" x14ac:dyDescent="0.15">
      <c r="A617" s="38">
        <v>9</v>
      </c>
      <c r="B617">
        <f ca="1">IFERROR(__xludf.DUMMYFUNCTION("""COMPUTED_VALUE"""),1310)</f>
        <v>1310</v>
      </c>
      <c r="C617" s="33">
        <f ca="1">IFERROR(__xludf.DUMMYFUNCTION("""COMPUTED_VALUE"""),10)</f>
        <v>10</v>
      </c>
      <c r="D617">
        <f ca="1">IFERROR(__xludf.DUMMYFUNCTION("""COMPUTED_VALUE"""),12)</f>
        <v>12</v>
      </c>
      <c r="E617">
        <f ca="1">IFERROR(__xludf.DUMMYFUNCTION("""COMPUTED_VALUE"""),10)</f>
        <v>10</v>
      </c>
      <c r="F617" t="str">
        <f ca="1">IFERROR(__xludf.DUMMYFUNCTION("filter(Formulas!$C:$C,Formulas!$A:$A=B617)"),"""formula"":[{""sku"":""1010"",""req"":1}]")</f>
        <v>"formula":[{"sku":"1010","req":1}]</v>
      </c>
      <c r="G617">
        <f ca="1">IFERROR(__xludf.DUMMYFUNCTION("""COMPUTED_VALUE"""),2)</f>
        <v>2</v>
      </c>
      <c r="H617" s="30" t="str">
        <f ca="1">IFERROR(__xludf.DUMMYFUNCTION("IF(D617,filter(Productos!AC:AC,Productos!A:A=B617),)"),"fabrica")</f>
        <v>fabrica</v>
      </c>
      <c r="I617" s="33" t="str">
        <f ca="1">IFERROR(__xludf.DUMMYFUNCTION("""COMPUTED_VALUE"""),"")</f>
        <v/>
      </c>
      <c r="K617" t="e">
        <f t="shared" ca="1" si="0"/>
        <v>#VALUE!</v>
      </c>
    </row>
    <row r="618" spans="1:11" ht="13" x14ac:dyDescent="0.15">
      <c r="A618" s="23">
        <v>9</v>
      </c>
      <c r="B618">
        <f ca="1">IFERROR(__xludf.DUMMYFUNCTION("""COMPUTED_VALUE"""),1407)</f>
        <v>1407</v>
      </c>
      <c r="C618" s="33">
        <f ca="1">IFERROR(__xludf.DUMMYFUNCTION("""COMPUTED_VALUE"""),10)</f>
        <v>10</v>
      </c>
      <c r="D618">
        <f ca="1">IFERROR(__xludf.DUMMYFUNCTION("""COMPUTED_VALUE"""),14)</f>
        <v>14</v>
      </c>
      <c r="E618">
        <f ca="1">IFERROR(__xludf.DUMMYFUNCTION("""COMPUTED_VALUE"""),30)</f>
        <v>30</v>
      </c>
      <c r="F618" t="str">
        <f ca="1">IFERROR(__xludf.DUMMYFUNCTION("filter(Formulas!$C:$C,Formulas!$A:$A=B618)"),"""formula"":[{""sku"":""1007"",""req"":1}]")</f>
        <v>"formula":[{"sku":"1007","req":1}]</v>
      </c>
      <c r="G618">
        <f ca="1">IFERROR(__xludf.DUMMYFUNCTION("""COMPUTED_VALUE"""),2)</f>
        <v>2</v>
      </c>
      <c r="H618" s="30" t="str">
        <f ca="1">IFERROR(__xludf.DUMMYFUNCTION("IF(D618,filter(Productos!AC:AC,Productos!A:A=B618),)"),"fabrica")</f>
        <v>fabrica</v>
      </c>
      <c r="I618" s="33" t="str">
        <f ca="1">IFERROR(__xludf.DUMMYFUNCTION("""COMPUTED_VALUE"""),"")</f>
        <v/>
      </c>
      <c r="K618" t="e">
        <f t="shared" ca="1" si="0"/>
        <v>#VALUE!</v>
      </c>
    </row>
    <row r="619" spans="1:11" ht="13" x14ac:dyDescent="0.15">
      <c r="A619" s="38">
        <v>9</v>
      </c>
      <c r="B619">
        <f ca="1">IFERROR(__xludf.DUMMYFUNCTION("""COMPUTED_VALUE"""),10001)</f>
        <v>10001</v>
      </c>
      <c r="C619" s="33">
        <f ca="1">IFERROR(__xludf.DUMMYFUNCTION("""COMPUTED_VALUE"""),10)</f>
        <v>10</v>
      </c>
      <c r="D619">
        <f ca="1">IFERROR(__xludf.DUMMYFUNCTION("""COMPUTED_VALUE"""),1)</f>
        <v>1</v>
      </c>
      <c r="E619">
        <f ca="1">IFERROR(__xludf.DUMMYFUNCTION("""COMPUTED_VALUE"""),10)</f>
        <v>10</v>
      </c>
      <c r="F619" t="str">
        <f ca="1">IFERROR(__xludf.DUMMYFUNCTION("filter(Formulas!$C:$C,Formulas!$A:$A=B619)"),"""formula"":[{""sku"":""1201"",""req"":1},{""sku"":""1105"",""req"":1},{""sku"":""1210"",""req"":1},{""sku"":""1211"",""req"":1},{""sku"":""1116"",""req"":1}]")</f>
        <v>"formula":[{"sku":"1201","req":1},{"sku":"1105","req":1},{"sku":"1210","req":1},{"sku":"1211","req":1},{"sku":"1116","req":1}]</v>
      </c>
      <c r="G619">
        <f ca="1">IFERROR(__xludf.DUMMYFUNCTION("""COMPUTED_VALUE"""),1)</f>
        <v>1</v>
      </c>
      <c r="H619" s="30" t="str">
        <f ca="1">IFERROR(__xludf.DUMMYFUNCTION("IF(D619,filter(Productos!AC:AC,Productos!A:A=B619),)"),"cocina")</f>
        <v>cocina</v>
      </c>
      <c r="I619" s="33">
        <f ca="1">IFERROR(__xludf.DUMMYFUNCTION("""COMPUTED_VALUE"""),4500)</f>
        <v>4500</v>
      </c>
      <c r="K619" t="str">
        <f t="shared" ca="1" si="0"/>
        <v>{"sku":"10001", "costo":10, "grupo":"9", "lote":1, "tiempo":10, "formula":[{"sku":"1201","req":1},{"sku":"1105","req":1},{"sku":"1210","req":1},{"sku":"1211","req":1},{"sku":"1116","req":1}], "vencimiento":1, "precio":4500, "tipo":"cocina"},</v>
      </c>
    </row>
    <row r="620" spans="1:11" ht="13" x14ac:dyDescent="0.15">
      <c r="A620" s="23">
        <v>9</v>
      </c>
      <c r="B620">
        <f ca="1">IFERROR(__xludf.DUMMYFUNCTION("""COMPUTED_VALUE"""),10002)</f>
        <v>10002</v>
      </c>
      <c r="C620" s="33">
        <f ca="1">IFERROR(__xludf.DUMMYFUNCTION("""COMPUTED_VALUE"""),10)</f>
        <v>10</v>
      </c>
      <c r="D620">
        <f ca="1">IFERROR(__xludf.DUMMYFUNCTION("""COMPUTED_VALUE"""),1)</f>
        <v>1</v>
      </c>
      <c r="E620">
        <f ca="1">IFERROR(__xludf.DUMMYFUNCTION("""COMPUTED_VALUE"""),20)</f>
        <v>20</v>
      </c>
      <c r="F620" t="str">
        <f ca="1">IFERROR(__xludf.DUMMYFUNCTION("filter(Formulas!$C:$C,Formulas!$A:$A=B620)"),"""formula"":[{""sku"":""1201"",""req"":1},{""sku"":""1105"",""req"":1},{""sku"":""1013"",""req"":5},{""sku"":""1210"",""req"":1},{""sku"":""1116"",""req"":1}]")</f>
        <v>"formula":[{"sku":"1201","req":1},{"sku":"1105","req":1},{"sku":"1013","req":5},{"sku":"1210","req":1},{"sku":"1116","req":1}]</v>
      </c>
      <c r="G620">
        <f ca="1">IFERROR(__xludf.DUMMYFUNCTION("""COMPUTED_VALUE"""),1)</f>
        <v>1</v>
      </c>
      <c r="H620" s="30" t="str">
        <f ca="1">IFERROR(__xludf.DUMMYFUNCTION("IF(D620,filter(Productos!AC:AC,Productos!A:A=B620),)"),"cocina")</f>
        <v>cocina</v>
      </c>
      <c r="I620" s="33">
        <f ca="1">IFERROR(__xludf.DUMMYFUNCTION("""COMPUTED_VALUE"""),4500)</f>
        <v>4500</v>
      </c>
      <c r="K620" t="str">
        <f t="shared" ca="1" si="0"/>
        <v>{"sku":"10002", "costo":10, "grupo":"9", "lote":1, "tiempo":20, "formula":[{"sku":"1201","req":1},{"sku":"1105","req":1},{"sku":"1013","req":5},{"sku":"1210","req":1},{"sku":"1116","req":1}], "vencimiento":1, "precio":4500, "tipo":"cocina"},</v>
      </c>
    </row>
    <row r="621" spans="1:11" ht="13" x14ac:dyDescent="0.15">
      <c r="A621" s="38">
        <v>9</v>
      </c>
      <c r="B621">
        <f ca="1">IFERROR(__xludf.DUMMYFUNCTION("""COMPUTED_VALUE"""),10003)</f>
        <v>10003</v>
      </c>
      <c r="C621" s="33">
        <f ca="1">IFERROR(__xludf.DUMMYFUNCTION("""COMPUTED_VALUE"""),10)</f>
        <v>10</v>
      </c>
      <c r="D621">
        <f ca="1">IFERROR(__xludf.DUMMYFUNCTION("""COMPUTED_VALUE"""),1)</f>
        <v>1</v>
      </c>
      <c r="E621">
        <f ca="1">IFERROR(__xludf.DUMMYFUNCTION("""COMPUTED_VALUE"""),30)</f>
        <v>30</v>
      </c>
      <c r="F621" t="str">
        <f ca="1">IFERROR(__xludf.DUMMYFUNCTION("filter(Formulas!$C:$C,Formulas!$A:$A=B621)"),"""formula"":[{""sku"":""1201"",""req"":1},{""sku"":""1105"",""req"":1},{""sku"":""1013"",""req"":5},{""sku"":""1210"",""req"":1},{""sku"":""1211"",""req"":1},{""sku"":""1116"",""req"":1}]")</f>
        <v>"formula":[{"sku":"1201","req":1},{"sku":"1105","req":1},{"sku":"1013","req":5},{"sku":"1210","req":1},{"sku":"1211","req":1},{"sku":"1116","req":1}]</v>
      </c>
      <c r="G621">
        <f ca="1">IFERROR(__xludf.DUMMYFUNCTION("""COMPUTED_VALUE"""),1)</f>
        <v>1</v>
      </c>
      <c r="H621" s="30" t="str">
        <f ca="1">IFERROR(__xludf.DUMMYFUNCTION("IF(D621,filter(Productos!AC:AC,Productos!A:A=B621),)"),"cocina")</f>
        <v>cocina</v>
      </c>
      <c r="I621" s="33">
        <f ca="1">IFERROR(__xludf.DUMMYFUNCTION("""COMPUTED_VALUE"""),4700)</f>
        <v>4700</v>
      </c>
      <c r="K621" t="str">
        <f t="shared" ca="1" si="0"/>
        <v>{"sku":"10003", "costo":10, "grupo":"9", "lote":1, "tiempo":30, "formula":[{"sku":"1201","req":1},{"sku":"1105","req":1},{"sku":"1013","req":5},{"sku":"1210","req":1},{"sku":"1211","req":1},{"sku":"1116","req":1}], "vencimiento":1, "precio":4700, "tipo":"cocina"},</v>
      </c>
    </row>
    <row r="622" spans="1:11" ht="13" x14ac:dyDescent="0.15">
      <c r="A622" s="23">
        <v>9</v>
      </c>
      <c r="B622">
        <f ca="1">IFERROR(__xludf.DUMMYFUNCTION("""COMPUTED_VALUE"""),10004)</f>
        <v>10004</v>
      </c>
      <c r="C622" s="33">
        <f ca="1">IFERROR(__xludf.DUMMYFUNCTION("""COMPUTED_VALUE"""),10)</f>
        <v>10</v>
      </c>
      <c r="D622">
        <f ca="1">IFERROR(__xludf.DUMMYFUNCTION("""COMPUTED_VALUE"""),1)</f>
        <v>1</v>
      </c>
      <c r="E622">
        <f ca="1">IFERROR(__xludf.DUMMYFUNCTION("""COMPUTED_VALUE"""),10)</f>
        <v>10</v>
      </c>
      <c r="F622" t="str">
        <f ca="1">IFERROR(__xludf.DUMMYFUNCTION("filter(Formulas!$C:$C,Formulas!$A:$A=B622)"),"""formula"":[{""sku"":""1201"",""req"":1},{""sku"":""1106"",""req"":4},{""sku"":""1210"",""req"":1},{""sku"":""1211"",""req"":1},{""sku"":""1116"",""req"":1}]")</f>
        <v>"formula":[{"sku":"1201","req":1},{"sku":"1106","req":4},{"sku":"1210","req":1},{"sku":"1211","req":1},{"sku":"1116","req":1}]</v>
      </c>
      <c r="G622">
        <f ca="1">IFERROR(__xludf.DUMMYFUNCTION("""COMPUTED_VALUE"""),1)</f>
        <v>1</v>
      </c>
      <c r="H622" s="30" t="str">
        <f ca="1">IFERROR(__xludf.DUMMYFUNCTION("IF(D622,filter(Productos!AC:AC,Productos!A:A=B622),)"),"cocina")</f>
        <v>cocina</v>
      </c>
      <c r="I622" s="33">
        <f ca="1">IFERROR(__xludf.DUMMYFUNCTION("""COMPUTED_VALUE"""),4700)</f>
        <v>4700</v>
      </c>
      <c r="K622" t="str">
        <f t="shared" ca="1" si="0"/>
        <v>{"sku":"10004", "costo":10, "grupo":"9", "lote":1, "tiempo":10, "formula":[{"sku":"1201","req":1},{"sku":"1106","req":4},{"sku":"1210","req":1},{"sku":"1211","req":1},{"sku":"1116","req":1}], "vencimiento":1, "precio":4700, "tipo":"cocina"},</v>
      </c>
    </row>
    <row r="623" spans="1:11" ht="13" x14ac:dyDescent="0.15">
      <c r="A623" s="38">
        <v>9</v>
      </c>
      <c r="B623">
        <f ca="1">IFERROR(__xludf.DUMMYFUNCTION("""COMPUTED_VALUE"""),10005)</f>
        <v>10005</v>
      </c>
      <c r="C623" s="33">
        <f ca="1">IFERROR(__xludf.DUMMYFUNCTION("""COMPUTED_VALUE"""),10)</f>
        <v>10</v>
      </c>
      <c r="D623">
        <f ca="1">IFERROR(__xludf.DUMMYFUNCTION("""COMPUTED_VALUE"""),1)</f>
        <v>1</v>
      </c>
      <c r="E623">
        <f ca="1">IFERROR(__xludf.DUMMYFUNCTION("""COMPUTED_VALUE"""),20)</f>
        <v>20</v>
      </c>
      <c r="F623" t="str">
        <f ca="1">IFERROR(__xludf.DUMMYFUNCTION("filter(Formulas!$C:$C,Formulas!$A:$A=B623)"),"""formula"":[{""sku"":""1201"",""req"":1},{""sku"":""1106"",""req"":4},{""sku"":""1013"",""req"":5},{""sku"":""1210"",""req"":1},{""sku"":""1116"",""req"":1}]")</f>
        <v>"formula":[{"sku":"1201","req":1},{"sku":"1106","req":4},{"sku":"1013","req":5},{"sku":"1210","req":1},{"sku":"1116","req":1}]</v>
      </c>
      <c r="G623">
        <f ca="1">IFERROR(__xludf.DUMMYFUNCTION("""COMPUTED_VALUE"""),1)</f>
        <v>1</v>
      </c>
      <c r="H623" s="30" t="str">
        <f ca="1">IFERROR(__xludf.DUMMYFUNCTION("IF(D623,filter(Productos!AC:AC,Productos!A:A=B623),)"),"cocina")</f>
        <v>cocina</v>
      </c>
      <c r="I623" s="33">
        <f ca="1">IFERROR(__xludf.DUMMYFUNCTION("""COMPUTED_VALUE"""),4700)</f>
        <v>4700</v>
      </c>
      <c r="K623" t="str">
        <f t="shared" ca="1" si="0"/>
        <v>{"sku":"10005", "costo":10, "grupo":"9", "lote":1, "tiempo":20, "formula":[{"sku":"1201","req":1},{"sku":"1106","req":4},{"sku":"1013","req":5},{"sku":"1210","req":1},{"sku":"1116","req":1}], "vencimiento":1, "precio":4700, "tipo":"cocina"},</v>
      </c>
    </row>
    <row r="624" spans="1:11" ht="13" x14ac:dyDescent="0.15">
      <c r="A624" s="23">
        <v>9</v>
      </c>
      <c r="B624">
        <f ca="1">IFERROR(__xludf.DUMMYFUNCTION("""COMPUTED_VALUE"""),10006)</f>
        <v>10006</v>
      </c>
      <c r="C624" s="33">
        <f ca="1">IFERROR(__xludf.DUMMYFUNCTION("""COMPUTED_VALUE"""),10)</f>
        <v>10</v>
      </c>
      <c r="D624">
        <f ca="1">IFERROR(__xludf.DUMMYFUNCTION("""COMPUTED_VALUE"""),1)</f>
        <v>1</v>
      </c>
      <c r="E624">
        <f ca="1">IFERROR(__xludf.DUMMYFUNCTION("""COMPUTED_VALUE"""),10)</f>
        <v>10</v>
      </c>
      <c r="F624" t="str">
        <f ca="1">IFERROR(__xludf.DUMMYFUNCTION("filter(Formulas!$C:$C,Formulas!$A:$A=B624)"),"""formula"":[{""sku"":""1201"",""req"":1},{""sku"":""1210"",""req"":1},{""sku"":""1107"",""req"":1},{""sku"":""1211"",""req"":1},{""sku"":""1116"",""req"":1}]")</f>
        <v>"formula":[{"sku":"1201","req":1},{"sku":"1210","req":1},{"sku":"1107","req":1},{"sku":"1211","req":1},{"sku":"1116","req":1}]</v>
      </c>
      <c r="G624">
        <f ca="1">IFERROR(__xludf.DUMMYFUNCTION("""COMPUTED_VALUE"""),1)</f>
        <v>1</v>
      </c>
      <c r="H624" s="30" t="str">
        <f ca="1">IFERROR(__xludf.DUMMYFUNCTION("IF(D624,filter(Productos!AC:AC,Productos!A:A=B624),)"),"cocina")</f>
        <v>cocina</v>
      </c>
      <c r="I624" s="33">
        <f ca="1">IFERROR(__xludf.DUMMYFUNCTION("""COMPUTED_VALUE"""),4900)</f>
        <v>4900</v>
      </c>
      <c r="K624" t="str">
        <f t="shared" ca="1" si="0"/>
        <v>{"sku":"10006", "costo":10, "grupo":"9", "lote":1, "tiempo":10, "formula":[{"sku":"1201","req":1},{"sku":"1210","req":1},{"sku":"1107","req":1},{"sku":"1211","req":1},{"sku":"1116","req":1}], "vencimiento":1, "precio":4900, "tipo":"cocina"},</v>
      </c>
    </row>
    <row r="625" spans="1:11" ht="13" x14ac:dyDescent="0.15">
      <c r="A625" s="38">
        <v>9</v>
      </c>
      <c r="B625">
        <f ca="1">IFERROR(__xludf.DUMMYFUNCTION("""COMPUTED_VALUE"""),10007)</f>
        <v>10007</v>
      </c>
      <c r="C625" s="33">
        <f ca="1">IFERROR(__xludf.DUMMYFUNCTION("""COMPUTED_VALUE"""),10)</f>
        <v>10</v>
      </c>
      <c r="D625">
        <f ca="1">IFERROR(__xludf.DUMMYFUNCTION("""COMPUTED_VALUE"""),1)</f>
        <v>1</v>
      </c>
      <c r="E625">
        <f ca="1">IFERROR(__xludf.DUMMYFUNCTION("""COMPUTED_VALUE"""),20)</f>
        <v>20</v>
      </c>
      <c r="F625" t="str">
        <f ca="1">IFERROR(__xludf.DUMMYFUNCTION("filter(Formulas!$C:$C,Formulas!$A:$A=B625)"),"""formula"":[{""sku"":""1201"",""req"":1},{""sku"":""1013"",""req"":5},{""sku"":""1210"",""req"":1},{""sku"":""1107"",""req"":1},{""sku"":""1116"",""req"":1}]")</f>
        <v>"formula":[{"sku":"1201","req":1},{"sku":"1013","req":5},{"sku":"1210","req":1},{"sku":"1107","req":1},{"sku":"1116","req":1}]</v>
      </c>
      <c r="G625">
        <f ca="1">IFERROR(__xludf.DUMMYFUNCTION("""COMPUTED_VALUE"""),1)</f>
        <v>1</v>
      </c>
      <c r="H625" s="30" t="str">
        <f ca="1">IFERROR(__xludf.DUMMYFUNCTION("IF(D625,filter(Productos!AC:AC,Productos!A:A=B625),)"),"cocina")</f>
        <v>cocina</v>
      </c>
      <c r="I625" s="33">
        <f ca="1">IFERROR(__xludf.DUMMYFUNCTION("""COMPUTED_VALUE"""),4900)</f>
        <v>4900</v>
      </c>
      <c r="K625" t="str">
        <f t="shared" ca="1" si="0"/>
        <v>{"sku":"10007", "costo":10, "grupo":"9", "lote":1, "tiempo":20, "formula":[{"sku":"1201","req":1},{"sku":"1013","req":5},{"sku":"1210","req":1},{"sku":"1107","req":1},{"sku":"1116","req":1}], "vencimiento":1, "precio":4900, "tipo":"cocina"},</v>
      </c>
    </row>
    <row r="626" spans="1:11" ht="13" x14ac:dyDescent="0.15">
      <c r="A626" s="23">
        <v>9</v>
      </c>
      <c r="B626">
        <f ca="1">IFERROR(__xludf.DUMMYFUNCTION("""COMPUTED_VALUE"""),10008)</f>
        <v>10008</v>
      </c>
      <c r="C626" s="33">
        <f ca="1">IFERROR(__xludf.DUMMYFUNCTION("""COMPUTED_VALUE"""),10)</f>
        <v>10</v>
      </c>
      <c r="D626">
        <f ca="1">IFERROR(__xludf.DUMMYFUNCTION("""COMPUTED_VALUE"""),1)</f>
        <v>1</v>
      </c>
      <c r="E626">
        <f ca="1">IFERROR(__xludf.DUMMYFUNCTION("""COMPUTED_VALUE"""),20)</f>
        <v>20</v>
      </c>
      <c r="F626" t="str">
        <f ca="1">IFERROR(__xludf.DUMMYFUNCTION("filter(Formulas!$C:$C,Formulas!$A:$A=B626)"),"""formula"":[{""sku"":""1201"",""req"":1},{""sku"":""1109"",""req"":1},{""sku"":""1210"",""req"":1},{""sku"":""1211"",""req"":1},{""sku"":""1116"",""req"":1}]")</f>
        <v>"formula":[{"sku":"1201","req":1},{"sku":"1109","req":1},{"sku":"1210","req":1},{"sku":"1211","req":1},{"sku":"1116","req":1}]</v>
      </c>
      <c r="G626">
        <f ca="1">IFERROR(__xludf.DUMMYFUNCTION("""COMPUTED_VALUE"""),1)</f>
        <v>1</v>
      </c>
      <c r="H626" s="30" t="str">
        <f ca="1">IFERROR(__xludf.DUMMYFUNCTION("IF(D626,filter(Productos!AC:AC,Productos!A:A=B626),)"),"cocina")</f>
        <v>cocina</v>
      </c>
      <c r="I626" s="33">
        <f ca="1">IFERROR(__xludf.DUMMYFUNCTION("""COMPUTED_VALUE"""),4900)</f>
        <v>4900</v>
      </c>
      <c r="K626" t="str">
        <f t="shared" ca="1" si="0"/>
        <v>{"sku":"10008", "costo":10, "grupo":"9", "lote":1, "tiempo":20, "formula":[{"sku":"1201","req":1},{"sku":"1109","req":1},{"sku":"1210","req":1},{"sku":"1211","req":1},{"sku":"1116","req":1}], "vencimiento":1, "precio":4900, "tipo":"cocina"},</v>
      </c>
    </row>
    <row r="627" spans="1:11" ht="13" x14ac:dyDescent="0.15">
      <c r="A627" s="38">
        <v>9</v>
      </c>
      <c r="B627">
        <f ca="1">IFERROR(__xludf.DUMMYFUNCTION("""COMPUTED_VALUE"""),10009)</f>
        <v>10009</v>
      </c>
      <c r="C627" s="33">
        <f ca="1">IFERROR(__xludf.DUMMYFUNCTION("""COMPUTED_VALUE"""),10)</f>
        <v>10</v>
      </c>
      <c r="D627">
        <f ca="1">IFERROR(__xludf.DUMMYFUNCTION("""COMPUTED_VALUE"""),1)</f>
        <v>1</v>
      </c>
      <c r="E627">
        <f ca="1">IFERROR(__xludf.DUMMYFUNCTION("""COMPUTED_VALUE"""),30)</f>
        <v>30</v>
      </c>
      <c r="F627" t="str">
        <f ca="1">IFERROR(__xludf.DUMMYFUNCTION("filter(Formulas!$C:$C,Formulas!$A:$A=B627)"),"""formula"":[{""sku"":""1201"",""req"":1},{""sku"":""1109"",""req"":1},{""sku"":""1013"",""req"":5},{""sku"":""1210"",""req"":1},{""sku"":""1116"",""req"":1}]")</f>
        <v>"formula":[{"sku":"1201","req":1},{"sku":"1109","req":1},{"sku":"1013","req":5},{"sku":"1210","req":1},{"sku":"1116","req":1}]</v>
      </c>
      <c r="G627">
        <f ca="1">IFERROR(__xludf.DUMMYFUNCTION("""COMPUTED_VALUE"""),1)</f>
        <v>1</v>
      </c>
      <c r="H627" s="30" t="str">
        <f ca="1">IFERROR(__xludf.DUMMYFUNCTION("IF(D627,filter(Productos!AC:AC,Productos!A:A=B627),)"),"cocina")</f>
        <v>cocina</v>
      </c>
      <c r="I627" s="33">
        <f ca="1">IFERROR(__xludf.DUMMYFUNCTION("""COMPUTED_VALUE"""),4900)</f>
        <v>4900</v>
      </c>
      <c r="K627" t="str">
        <f t="shared" ca="1" si="0"/>
        <v>{"sku":"10009", "costo":10, "grupo":"9", "lote":1, "tiempo":30, "formula":[{"sku":"1201","req":1},{"sku":"1109","req":1},{"sku":"1013","req":5},{"sku":"1210","req":1},{"sku":"1116","req":1}], "vencimiento":1, "precio":4900, "tipo":"cocina"},</v>
      </c>
    </row>
    <row r="628" spans="1:11" ht="13" x14ac:dyDescent="0.15">
      <c r="A628" s="23">
        <v>9</v>
      </c>
      <c r="B628">
        <f ca="1">IFERROR(__xludf.DUMMYFUNCTION("""COMPUTED_VALUE"""),10010)</f>
        <v>10010</v>
      </c>
      <c r="C628" s="33">
        <f ca="1">IFERROR(__xludf.DUMMYFUNCTION("""COMPUTED_VALUE"""),10)</f>
        <v>10</v>
      </c>
      <c r="D628">
        <f ca="1">IFERROR(__xludf.DUMMYFUNCTION("""COMPUTED_VALUE"""),1)</f>
        <v>1</v>
      </c>
      <c r="E628">
        <f ca="1">IFERROR(__xludf.DUMMYFUNCTION("""COMPUTED_VALUE"""),10)</f>
        <v>10</v>
      </c>
      <c r="F628" t="str">
        <f ca="1">IFERROR(__xludf.DUMMYFUNCTION("filter(Formulas!$C:$C,Formulas!$A:$A=B628)"),"""formula"":[{""sku"":""1201"",""req"":1},{""sku"":""1106"",""req"":4},{""sku"":""1210"",""req"":1},{""sku"":""1110"",""req"":1},{""sku"":""1116"",""req"":1}]")</f>
        <v>"formula":[{"sku":"1201","req":1},{"sku":"1106","req":4},{"sku":"1210","req":1},{"sku":"1110","req":1},{"sku":"1116","req":1}]</v>
      </c>
      <c r="G628">
        <f ca="1">IFERROR(__xludf.DUMMYFUNCTION("""COMPUTED_VALUE"""),1)</f>
        <v>1</v>
      </c>
      <c r="H628" s="30" t="str">
        <f ca="1">IFERROR(__xludf.DUMMYFUNCTION("IF(D628,filter(Productos!AC:AC,Productos!A:A=B628),)"),"cocina")</f>
        <v>cocina</v>
      </c>
      <c r="I628" s="33">
        <f ca="1">IFERROR(__xludf.DUMMYFUNCTION("""COMPUTED_VALUE"""),4900)</f>
        <v>4900</v>
      </c>
      <c r="K628" t="str">
        <f t="shared" ca="1" si="0"/>
        <v>{"sku":"10010", "costo":10, "grupo":"9", "lote":1, "tiempo":10, "formula":[{"sku":"1201","req":1},{"sku":"1106","req":4},{"sku":"1210","req":1},{"sku":"1110","req":1},{"sku":"1116","req":1}], "vencimiento":1, "precio":4900, "tipo":"cocina"},</v>
      </c>
    </row>
    <row r="629" spans="1:11" ht="13" x14ac:dyDescent="0.15">
      <c r="A629" s="38">
        <v>9</v>
      </c>
      <c r="B629">
        <f ca="1">IFERROR(__xludf.DUMMYFUNCTION("""COMPUTED_VALUE"""),10011)</f>
        <v>10011</v>
      </c>
      <c r="C629" s="33">
        <f ca="1">IFERROR(__xludf.DUMMYFUNCTION("""COMPUTED_VALUE"""),10)</f>
        <v>10</v>
      </c>
      <c r="D629">
        <f ca="1">IFERROR(__xludf.DUMMYFUNCTION("""COMPUTED_VALUE"""),1)</f>
        <v>1</v>
      </c>
      <c r="E629">
        <f ca="1">IFERROR(__xludf.DUMMYFUNCTION("""COMPUTED_VALUE"""),20)</f>
        <v>20</v>
      </c>
      <c r="F629" t="str">
        <f ca="1">IFERROR(__xludf.DUMMYFUNCTION("filter(Formulas!$C:$C,Formulas!$A:$A=B629)"),"""formula"":[{""sku"":""1201"",""req"":1},{""sku"":""1106"",""req"":4},{""sku"":""1114"",""req"":1},{""sku"":""1110"",""req"":1},{""sku"":""1112"",""req"":1},{""sku"":""1116"",""req"":1}]")</f>
        <v>"formula":[{"sku":"1201","req":1},{"sku":"1106","req":4},{"sku":"1114","req":1},{"sku":"1110","req":1},{"sku":"1112","req":1},{"sku":"1116","req":1}]</v>
      </c>
      <c r="G629">
        <f ca="1">IFERROR(__xludf.DUMMYFUNCTION("""COMPUTED_VALUE"""),1)</f>
        <v>1</v>
      </c>
      <c r="H629" s="30" t="str">
        <f ca="1">IFERROR(__xludf.DUMMYFUNCTION("IF(D629,filter(Productos!AC:AC,Productos!A:A=B629),)"),"cocina")</f>
        <v>cocina</v>
      </c>
      <c r="I629" s="33">
        <f ca="1">IFERROR(__xludf.DUMMYFUNCTION("""COMPUTED_VALUE"""),5700)</f>
        <v>5700</v>
      </c>
      <c r="K629" t="str">
        <f t="shared" ca="1" si="0"/>
        <v>{"sku":"10011", "costo":10, "grupo":"9", "lote":1, "tiempo":20, "formula":[{"sku":"1201","req":1},{"sku":"1106","req":4},{"sku":"1114","req":1},{"sku":"1110","req":1},{"sku":"1112","req":1},{"sku":"1116","req":1}], "vencimiento":1, "precio":5700, "tipo":"cocina"},</v>
      </c>
    </row>
    <row r="630" spans="1:11" ht="13" x14ac:dyDescent="0.15">
      <c r="A630" s="23">
        <v>9</v>
      </c>
      <c r="B630">
        <f ca="1">IFERROR(__xludf.DUMMYFUNCTION("""COMPUTED_VALUE"""),10012)</f>
        <v>10012</v>
      </c>
      <c r="C630" s="33">
        <f ca="1">IFERROR(__xludf.DUMMYFUNCTION("""COMPUTED_VALUE"""),10)</f>
        <v>10</v>
      </c>
      <c r="D630">
        <f ca="1">IFERROR(__xludf.DUMMYFUNCTION("""COMPUTED_VALUE"""),1)</f>
        <v>1</v>
      </c>
      <c r="E630">
        <f ca="1">IFERROR(__xludf.DUMMYFUNCTION("""COMPUTED_VALUE"""),20)</f>
        <v>20</v>
      </c>
      <c r="F630" t="str">
        <f ca="1">IFERROR(__xludf.DUMMYFUNCTION("filter(Formulas!$C:$C,Formulas!$A:$A=B630)"),"""formula"":[{""sku"":""1201"",""req"":1},{""sku"":""1106"",""req"":4},{""sku"":""1110"",""req"":1},{""sku"":""1112"",""req"":1},{""sku"":""1108"",""req"":1},{""sku"":""1116"",""req"":1}]")</f>
        <v>"formula":[{"sku":"1201","req":1},{"sku":"1106","req":4},{"sku":"1110","req":1},{"sku":"1112","req":1},{"sku":"1108","req":1},{"sku":"1116","req":1}]</v>
      </c>
      <c r="G630">
        <f ca="1">IFERROR(__xludf.DUMMYFUNCTION("""COMPUTED_VALUE"""),1)</f>
        <v>1</v>
      </c>
      <c r="H630" s="30" t="str">
        <f ca="1">IFERROR(__xludf.DUMMYFUNCTION("IF(D630,filter(Productos!AC:AC,Productos!A:A=B630),)"),"cocina")</f>
        <v>cocina</v>
      </c>
      <c r="I630" s="33">
        <f ca="1">IFERROR(__xludf.DUMMYFUNCTION("""COMPUTED_VALUE"""),5700)</f>
        <v>5700</v>
      </c>
      <c r="K630" t="str">
        <f t="shared" ca="1" si="0"/>
        <v>{"sku":"10012", "costo":10, "grupo":"9", "lote":1, "tiempo":20, "formula":[{"sku":"1201","req":1},{"sku":"1106","req":4},{"sku":"1110","req":1},{"sku":"1112","req":1},{"sku":"1108","req":1},{"sku":"1116","req":1}], "vencimiento":1, "precio":5700, "tipo":"cocina"},</v>
      </c>
    </row>
    <row r="631" spans="1:11" ht="13" x14ac:dyDescent="0.15">
      <c r="A631" s="38">
        <v>9</v>
      </c>
      <c r="B631">
        <f ca="1">IFERROR(__xludf.DUMMYFUNCTION("""COMPUTED_VALUE"""),10013)</f>
        <v>10013</v>
      </c>
      <c r="C631" s="33">
        <f ca="1">IFERROR(__xludf.DUMMYFUNCTION("""COMPUTED_VALUE"""),10)</f>
        <v>10</v>
      </c>
      <c r="D631">
        <f ca="1">IFERROR(__xludf.DUMMYFUNCTION("""COMPUTED_VALUE"""),1)</f>
        <v>1</v>
      </c>
      <c r="E631">
        <f ca="1">IFERROR(__xludf.DUMMYFUNCTION("""COMPUTED_VALUE"""),10)</f>
        <v>10</v>
      </c>
      <c r="F631" t="str">
        <f ca="1">IFERROR(__xludf.DUMMYFUNCTION("filter(Formulas!$C:$C,Formulas!$A:$A=B631)"),"""formula"":[{""sku"":""1201"",""req"":1},{""sku"":""1106"",""req"":4},{""sku"":""1110"",""req"":1},{""sku"":""1112"",""req"":1},{""sku"":""1116"",""req"":1}]")</f>
        <v>"formula":[{"sku":"1201","req":1},{"sku":"1106","req":4},{"sku":"1110","req":1},{"sku":"1112","req":1},{"sku":"1116","req":1}]</v>
      </c>
      <c r="G631">
        <f ca="1">IFERROR(__xludf.DUMMYFUNCTION("""COMPUTED_VALUE"""),1)</f>
        <v>1</v>
      </c>
      <c r="H631" s="30" t="str">
        <f ca="1">IFERROR(__xludf.DUMMYFUNCTION("IF(D631,filter(Productos!AC:AC,Productos!A:A=B631),)"),"cocina")</f>
        <v>cocina</v>
      </c>
      <c r="I631" s="33">
        <f ca="1">IFERROR(__xludf.DUMMYFUNCTION("""COMPUTED_VALUE"""),5700)</f>
        <v>5700</v>
      </c>
      <c r="K631" t="str">
        <f t="shared" ca="1" si="0"/>
        <v>{"sku":"10013", "costo":10, "grupo":"9", "lote":1, "tiempo":10, "formula":[{"sku":"1201","req":1},{"sku":"1106","req":4},{"sku":"1110","req":1},{"sku":"1112","req":1},{"sku":"1116","req":1}], "vencimiento":1, "precio":5700, "tipo":"cocina"},</v>
      </c>
    </row>
    <row r="632" spans="1:11" ht="13" x14ac:dyDescent="0.15">
      <c r="A632" s="23">
        <v>9</v>
      </c>
      <c r="B632">
        <f ca="1">IFERROR(__xludf.DUMMYFUNCTION("""COMPUTED_VALUE"""),10014)</f>
        <v>10014</v>
      </c>
      <c r="C632" s="33">
        <f ca="1">IFERROR(__xludf.DUMMYFUNCTION("""COMPUTED_VALUE"""),10)</f>
        <v>10</v>
      </c>
      <c r="D632">
        <f ca="1">IFERROR(__xludf.DUMMYFUNCTION("""COMPUTED_VALUE"""),1)</f>
        <v>1</v>
      </c>
      <c r="E632">
        <f ca="1">IFERROR(__xludf.DUMMYFUNCTION("""COMPUTED_VALUE"""),10)</f>
        <v>10</v>
      </c>
      <c r="F632" t="str">
        <f ca="1">IFERROR(__xludf.DUMMYFUNCTION("filter(Formulas!$C:$C,Formulas!$A:$A=B632)"),"""formula"":[{""sku"":""1201"",""req"":1},{""sku"":""1105"",""req"":1},{""sku"":""1110"",""req"":1},{""sku"":""1112"",""req"":1},{""sku"":""1116"",""req"":1}]")</f>
        <v>"formula":[{"sku":"1201","req":1},{"sku":"1105","req":1},{"sku":"1110","req":1},{"sku":"1112","req":1},{"sku":"1116","req":1}]</v>
      </c>
      <c r="G632">
        <f ca="1">IFERROR(__xludf.DUMMYFUNCTION("""COMPUTED_VALUE"""),1)</f>
        <v>1</v>
      </c>
      <c r="H632" s="30" t="str">
        <f ca="1">IFERROR(__xludf.DUMMYFUNCTION("IF(D632,filter(Productos!AC:AC,Productos!A:A=B632),)"),"cocina")</f>
        <v>cocina</v>
      </c>
      <c r="I632" s="33">
        <f ca="1">IFERROR(__xludf.DUMMYFUNCTION("""COMPUTED_VALUE"""),4900)</f>
        <v>4900</v>
      </c>
      <c r="K632" t="str">
        <f t="shared" ca="1" si="0"/>
        <v>{"sku":"10014", "costo":10, "grupo":"9", "lote":1, "tiempo":10, "formula":[{"sku":"1201","req":1},{"sku":"1105","req":1},{"sku":"1110","req":1},{"sku":"1112","req":1},{"sku":"1116","req":1}], "vencimiento":1, "precio":4900, "tipo":"cocina"},</v>
      </c>
    </row>
    <row r="633" spans="1:11" ht="13" x14ac:dyDescent="0.15">
      <c r="A633" s="38">
        <v>9</v>
      </c>
      <c r="B633">
        <f ca="1">IFERROR(__xludf.DUMMYFUNCTION("""COMPUTED_VALUE"""),10015)</f>
        <v>10015</v>
      </c>
      <c r="C633" s="33">
        <f ca="1">IFERROR(__xludf.DUMMYFUNCTION("""COMPUTED_VALUE"""),10)</f>
        <v>10</v>
      </c>
      <c r="D633">
        <f ca="1">IFERROR(__xludf.DUMMYFUNCTION("""COMPUTED_VALUE"""),1)</f>
        <v>1</v>
      </c>
      <c r="E633">
        <f ca="1">IFERROR(__xludf.DUMMYFUNCTION("""COMPUTED_VALUE"""),20)</f>
        <v>20</v>
      </c>
      <c r="F633" t="str">
        <f ca="1">IFERROR(__xludf.DUMMYFUNCTION("filter(Formulas!$C:$C,Formulas!$A:$A=B633)"),"""formula"":[{""sku"":""1201"",""req"":1},{""sku"":""1109"",""req"":1},{""sku"":""1115"",""req"":1},{""sku"":""1110"",""req"":1},{""sku"":""1112"",""req"":1},{""sku"":""1116"",""req"":1}]")</f>
        <v>"formula":[{"sku":"1201","req":1},{"sku":"1109","req":1},{"sku":"1115","req":1},{"sku":"1110","req":1},{"sku":"1112","req":1},{"sku":"1116","req":1}]</v>
      </c>
      <c r="G633">
        <f ca="1">IFERROR(__xludf.DUMMYFUNCTION("""COMPUTED_VALUE"""),1)</f>
        <v>1</v>
      </c>
      <c r="H633" s="30" t="str">
        <f ca="1">IFERROR(__xludf.DUMMYFUNCTION("IF(D633,filter(Productos!AC:AC,Productos!A:A=B633),)"),"cocina")</f>
        <v>cocina</v>
      </c>
      <c r="I633" s="33">
        <f ca="1">IFERROR(__xludf.DUMMYFUNCTION("""COMPUTED_VALUE"""),5700)</f>
        <v>5700</v>
      </c>
      <c r="K633" t="str">
        <f t="shared" ca="1" si="0"/>
        <v>{"sku":"10015", "costo":10, "grupo":"9", "lote":1, "tiempo":20, "formula":[{"sku":"1201","req":1},{"sku":"1109","req":1},{"sku":"1115","req":1},{"sku":"1110","req":1},{"sku":"1112","req":1},{"sku":"1116","req":1}], "vencimiento":1, "precio":5700, "tipo":"cocina"},</v>
      </c>
    </row>
    <row r="634" spans="1:11" ht="13" x14ac:dyDescent="0.15">
      <c r="A634" s="23">
        <v>9</v>
      </c>
      <c r="B634">
        <f ca="1">IFERROR(__xludf.DUMMYFUNCTION("""COMPUTED_VALUE"""),10016)</f>
        <v>10016</v>
      </c>
      <c r="C634" s="33">
        <f ca="1">IFERROR(__xludf.DUMMYFUNCTION("""COMPUTED_VALUE"""),10)</f>
        <v>10</v>
      </c>
      <c r="D634">
        <f ca="1">IFERROR(__xludf.DUMMYFUNCTION("""COMPUTED_VALUE"""),1)</f>
        <v>1</v>
      </c>
      <c r="E634">
        <f ca="1">IFERROR(__xludf.DUMMYFUNCTION("""COMPUTED_VALUE"""),20)</f>
        <v>20</v>
      </c>
      <c r="F634" t="str">
        <f ca="1">IFERROR(__xludf.DUMMYFUNCTION("filter(Formulas!$C:$C,Formulas!$A:$A=B634)"),"""formula"":[{""sku"":""1201"",""req"":1},{""sku"":""1106"",""req"":4},{""sku"":""1110"",""req"":1},{""sku"":""1112"",""req"":1},{""sku"":""1107"",""req"":1},{""sku"":""1116"",""req"":1}]")</f>
        <v>"formula":[{"sku":"1201","req":1},{"sku":"1106","req":4},{"sku":"1110","req":1},{"sku":"1112","req":1},{"sku":"1107","req":1},{"sku":"1116","req":1}]</v>
      </c>
      <c r="G634">
        <f ca="1">IFERROR(__xludf.DUMMYFUNCTION("""COMPUTED_VALUE"""),1)</f>
        <v>1</v>
      </c>
      <c r="H634" s="30" t="str">
        <f ca="1">IFERROR(__xludf.DUMMYFUNCTION("IF(D634,filter(Productos!AC:AC,Productos!A:A=B634),)"),"cocina")</f>
        <v>cocina</v>
      </c>
      <c r="I634" s="33">
        <f ca="1">IFERROR(__xludf.DUMMYFUNCTION("""COMPUTED_VALUE"""),5700)</f>
        <v>5700</v>
      </c>
      <c r="K634" t="str">
        <f t="shared" ca="1" si="0"/>
        <v>{"sku":"10016", "costo":10, "grupo":"9", "lote":1, "tiempo":20, "formula":[{"sku":"1201","req":1},{"sku":"1106","req":4},{"sku":"1110","req":1},{"sku":"1112","req":1},{"sku":"1107","req":1},{"sku":"1116","req":1}], "vencimiento":1, "precio":5700, "tipo":"cocina"},</v>
      </c>
    </row>
    <row r="635" spans="1:11" ht="13" x14ac:dyDescent="0.15">
      <c r="A635" s="38">
        <v>9</v>
      </c>
      <c r="B635">
        <f ca="1">IFERROR(__xludf.DUMMYFUNCTION("""COMPUTED_VALUE"""),10017)</f>
        <v>10017</v>
      </c>
      <c r="C635" s="33">
        <f ca="1">IFERROR(__xludf.DUMMYFUNCTION("""COMPUTED_VALUE"""),10)</f>
        <v>10</v>
      </c>
      <c r="D635">
        <f ca="1">IFERROR(__xludf.DUMMYFUNCTION("""COMPUTED_VALUE"""),1)</f>
        <v>1</v>
      </c>
      <c r="E635">
        <f ca="1">IFERROR(__xludf.DUMMYFUNCTION("""COMPUTED_VALUE"""),10)</f>
        <v>10</v>
      </c>
      <c r="F635" t="str">
        <f ca="1">IFERROR(__xludf.DUMMYFUNCTION("filter(Formulas!$C:$C,Formulas!$A:$A=B635)"),"""formula"":[{""sku"":""1201"",""req"":1},{""sku"":""1110"",""req"":1},{""sku"":""1112"",""req"":1},{""sku"":""1107"",""req"":1},{""sku"":""1116"",""req"":1}]")</f>
        <v>"formula":[{"sku":"1201","req":1},{"sku":"1110","req":1},{"sku":"1112","req":1},{"sku":"1107","req":1},{"sku":"1116","req":1}]</v>
      </c>
      <c r="G635">
        <f ca="1">IFERROR(__xludf.DUMMYFUNCTION("""COMPUTED_VALUE"""),1)</f>
        <v>1</v>
      </c>
      <c r="H635" s="30" t="str">
        <f ca="1">IFERROR(__xludf.DUMMYFUNCTION("IF(D635,filter(Productos!AC:AC,Productos!A:A=B635),)"),"cocina")</f>
        <v>cocina</v>
      </c>
      <c r="I635" s="33">
        <f ca="1">IFERROR(__xludf.DUMMYFUNCTION("""COMPUTED_VALUE"""),5700)</f>
        <v>5700</v>
      </c>
      <c r="K635" t="str">
        <f t="shared" ca="1" si="0"/>
        <v>{"sku":"10017", "costo":10, "grupo":"9", "lote":1, "tiempo":10, "formula":[{"sku":"1201","req":1},{"sku":"1110","req":1},{"sku":"1112","req":1},{"sku":"1107","req":1},{"sku":"1116","req":1}], "vencimiento":1, "precio":5700, "tipo":"cocina"},</v>
      </c>
    </row>
    <row r="636" spans="1:11" ht="13" x14ac:dyDescent="0.15">
      <c r="A636" s="23">
        <v>9</v>
      </c>
      <c r="B636">
        <f ca="1">IFERROR(__xludf.DUMMYFUNCTION("""COMPUTED_VALUE"""),10018)</f>
        <v>10018</v>
      </c>
      <c r="C636" s="33">
        <f ca="1">IFERROR(__xludf.DUMMYFUNCTION("""COMPUTED_VALUE"""),10)</f>
        <v>10</v>
      </c>
      <c r="D636">
        <f ca="1">IFERROR(__xludf.DUMMYFUNCTION("""COMPUTED_VALUE"""),1)</f>
        <v>1</v>
      </c>
      <c r="E636">
        <f ca="1">IFERROR(__xludf.DUMMYFUNCTION("""COMPUTED_VALUE"""),10)</f>
        <v>10</v>
      </c>
      <c r="F636" t="str">
        <f ca="1">IFERROR(__xludf.DUMMYFUNCTION("filter(Formulas!$C:$C,Formulas!$A:$A=B636)"),"""formula"":[{""sku"":""1201"",""req"":1},{""sku"":""1105"",""req"":1},{""sku"":""1112"",""req"":1},{""sku"":""1407"",""req"":1},{""sku"":""1116"",""req"":1}]")</f>
        <v>"formula":[{"sku":"1201","req":1},{"sku":"1105","req":1},{"sku":"1112","req":1},{"sku":"1407","req":1},{"sku":"1116","req":1}]</v>
      </c>
      <c r="G636">
        <f ca="1">IFERROR(__xludf.DUMMYFUNCTION("""COMPUTED_VALUE"""),1)</f>
        <v>1</v>
      </c>
      <c r="H636" s="30" t="str">
        <f ca="1">IFERROR(__xludf.DUMMYFUNCTION("IF(D636,filter(Productos!AC:AC,Productos!A:A=B636),)"),"cocina")</f>
        <v>cocina</v>
      </c>
      <c r="I636" s="33">
        <f ca="1">IFERROR(__xludf.DUMMYFUNCTION("""COMPUTED_VALUE"""),5700)</f>
        <v>5700</v>
      </c>
      <c r="K636" t="str">
        <f t="shared" ca="1" si="0"/>
        <v>{"sku":"10018", "costo":10, "grupo":"9", "lote":1, "tiempo":10, "formula":[{"sku":"1201","req":1},{"sku":"1105","req":1},{"sku":"1112","req":1},{"sku":"1407","req":1},{"sku":"1116","req":1}], "vencimiento":1, "precio":5700, "tipo":"cocina"},</v>
      </c>
    </row>
    <row r="637" spans="1:11" ht="13" x14ac:dyDescent="0.15">
      <c r="A637" s="38">
        <v>9</v>
      </c>
      <c r="B637">
        <f ca="1">IFERROR(__xludf.DUMMYFUNCTION("""COMPUTED_VALUE"""),10019)</f>
        <v>10019</v>
      </c>
      <c r="C637" s="33">
        <f ca="1">IFERROR(__xludf.DUMMYFUNCTION("""COMPUTED_VALUE"""),10)</f>
        <v>10</v>
      </c>
      <c r="D637">
        <f ca="1">IFERROR(__xludf.DUMMYFUNCTION("""COMPUTED_VALUE"""),1)</f>
        <v>1</v>
      </c>
      <c r="E637">
        <f ca="1">IFERROR(__xludf.DUMMYFUNCTION("""COMPUTED_VALUE"""),10)</f>
        <v>10</v>
      </c>
      <c r="F637" t="str">
        <f ca="1">IFERROR(__xludf.DUMMYFUNCTION("filter(Formulas!$C:$C,Formulas!$A:$A=B637)"),"""formula"":[{""sku"":""1201"",""req"":1},{""sku"":""1106"",""req"":4},{""sku"":""1210"",""req"":1},{""sku"":""1116"",""req"":1},{""sku"":""1407"",""req"":1}]")</f>
        <v>"formula":[{"sku":"1201","req":1},{"sku":"1106","req":4},{"sku":"1210","req":1},{"sku":"1116","req":1},{"sku":"1407","req":1}]</v>
      </c>
      <c r="G637">
        <f ca="1">IFERROR(__xludf.DUMMYFUNCTION("""COMPUTED_VALUE"""),1)</f>
        <v>1</v>
      </c>
      <c r="H637" s="30" t="str">
        <f ca="1">IFERROR(__xludf.DUMMYFUNCTION("IF(D637,filter(Productos!AC:AC,Productos!A:A=B637),)"),"cocina")</f>
        <v>cocina</v>
      </c>
      <c r="I637" s="33">
        <f ca="1">IFERROR(__xludf.DUMMYFUNCTION("""COMPUTED_VALUE"""),5700)</f>
        <v>5700</v>
      </c>
      <c r="K637" t="str">
        <f t="shared" ca="1" si="0"/>
        <v>{"sku":"10019", "costo":10, "grupo":"9", "lote":1, "tiempo":10, "formula":[{"sku":"1201","req":1},{"sku":"1106","req":4},{"sku":"1210","req":1},{"sku":"1116","req":1},{"sku":"1407","req":1}], "vencimiento":1, "precio":5700, "tipo":"cocina"},</v>
      </c>
    </row>
    <row r="638" spans="1:11" ht="13" x14ac:dyDescent="0.15">
      <c r="A638" s="23">
        <v>9</v>
      </c>
      <c r="B638">
        <f ca="1">IFERROR(__xludf.DUMMYFUNCTION("""COMPUTED_VALUE"""),10020)</f>
        <v>10020</v>
      </c>
      <c r="C638" s="33">
        <f ca="1">IFERROR(__xludf.DUMMYFUNCTION("""COMPUTED_VALUE"""),10)</f>
        <v>10</v>
      </c>
      <c r="D638">
        <f ca="1">IFERROR(__xludf.DUMMYFUNCTION("""COMPUTED_VALUE"""),1)</f>
        <v>1</v>
      </c>
      <c r="E638">
        <f ca="1">IFERROR(__xludf.DUMMYFUNCTION("""COMPUTED_VALUE"""),20)</f>
        <v>20</v>
      </c>
      <c r="F638" t="str">
        <f ca="1">IFERROR(__xludf.DUMMYFUNCTION("filter(Formulas!$C:$C,Formulas!$A:$A=B638)"),"""formula"":[{""sku"":""1201"",""req"":1},{""sku"":""1116"",""req"":1},{""sku"":""1106"",""req"":4},{""sku"":""1112"",""req"":1},{""sku"":""1114"",""req"":1},{""sku"":""1407"",""req"":1}]")</f>
        <v>"formula":[{"sku":"1201","req":1},{"sku":"1116","req":1},{"sku":"1106","req":4},{"sku":"1112","req":1},{"sku":"1114","req":1},{"sku":"1407","req":1}]</v>
      </c>
      <c r="G638">
        <f ca="1">IFERROR(__xludf.DUMMYFUNCTION("""COMPUTED_VALUE"""),1)</f>
        <v>1</v>
      </c>
      <c r="H638" s="30" t="str">
        <f ca="1">IFERROR(__xludf.DUMMYFUNCTION("IF(D638,filter(Productos!AC:AC,Productos!A:A=B638),)"),"cocina")</f>
        <v>cocina</v>
      </c>
      <c r="I638" s="33">
        <f ca="1">IFERROR(__xludf.DUMMYFUNCTION("""COMPUTED_VALUE"""),5900)</f>
        <v>5900</v>
      </c>
      <c r="K638" t="str">
        <f t="shared" ca="1" si="0"/>
        <v>{"sku":"10020", "costo":10, "grupo":"9", "lote":1, "tiempo":20, "formula":[{"sku":"1201","req":1},{"sku":"1116","req":1},{"sku":"1106","req":4},{"sku":"1112","req":1},{"sku":"1114","req":1},{"sku":"1407","req":1}], "vencimiento":1, "precio":5900, "tipo":"cocina"},</v>
      </c>
    </row>
    <row r="639" spans="1:11" ht="13" x14ac:dyDescent="0.15">
      <c r="A639" s="38">
        <v>9</v>
      </c>
      <c r="B639">
        <f ca="1">IFERROR(__xludf.DUMMYFUNCTION("""COMPUTED_VALUE"""),10021)</f>
        <v>10021</v>
      </c>
      <c r="C639" s="33">
        <f ca="1">IFERROR(__xludf.DUMMYFUNCTION("""COMPUTED_VALUE"""),10)</f>
        <v>10</v>
      </c>
      <c r="D639">
        <f ca="1">IFERROR(__xludf.DUMMYFUNCTION("""COMPUTED_VALUE"""),1)</f>
        <v>1</v>
      </c>
      <c r="E639">
        <f ca="1">IFERROR(__xludf.DUMMYFUNCTION("""COMPUTED_VALUE"""),10)</f>
        <v>10</v>
      </c>
      <c r="F639" t="str">
        <f ca="1">IFERROR(__xludf.DUMMYFUNCTION("filter(Formulas!$C:$C,Formulas!$A:$A=B639)"),"""formula"":[{""sku"":""1201"",""req"":1},{""sku"":""1116"",""req"":1},{""sku"":""1109"",""req"":1},{""sku"":""1114"",""req"":1},{""sku"":""1407"",""req"":1}]")</f>
        <v>"formula":[{"sku":"1201","req":1},{"sku":"1116","req":1},{"sku":"1109","req":1},{"sku":"1114","req":1},{"sku":"1407","req":1}]</v>
      </c>
      <c r="G639">
        <f ca="1">IFERROR(__xludf.DUMMYFUNCTION("""COMPUTED_VALUE"""),1)</f>
        <v>1</v>
      </c>
      <c r="H639" s="30" t="str">
        <f ca="1">IFERROR(__xludf.DUMMYFUNCTION("IF(D639,filter(Productos!AC:AC,Productos!A:A=B639),)"),"cocina")</f>
        <v>cocina</v>
      </c>
      <c r="I639" s="33">
        <f ca="1">IFERROR(__xludf.DUMMYFUNCTION("""COMPUTED_VALUE"""),5900)</f>
        <v>5900</v>
      </c>
      <c r="K639" t="str">
        <f t="shared" ca="1" si="0"/>
        <v>{"sku":"10021", "costo":10, "grupo":"9", "lote":1, "tiempo":10, "formula":[{"sku":"1201","req":1},{"sku":"1116","req":1},{"sku":"1109","req":1},{"sku":"1114","req":1},{"sku":"1407","req":1}], "vencimiento":1, "precio":5900, "tipo":"cocina"},</v>
      </c>
    </row>
    <row r="640" spans="1:11" ht="13" x14ac:dyDescent="0.15">
      <c r="A640" s="23">
        <v>9</v>
      </c>
      <c r="B640">
        <f ca="1">IFERROR(__xludf.DUMMYFUNCTION("""COMPUTED_VALUE"""),10022)</f>
        <v>10022</v>
      </c>
      <c r="C640" s="33">
        <f ca="1">IFERROR(__xludf.DUMMYFUNCTION("""COMPUTED_VALUE"""),10)</f>
        <v>10</v>
      </c>
      <c r="D640">
        <f ca="1">IFERROR(__xludf.DUMMYFUNCTION("""COMPUTED_VALUE"""),1)</f>
        <v>1</v>
      </c>
      <c r="E640">
        <f ca="1">IFERROR(__xludf.DUMMYFUNCTION("""COMPUTED_VALUE"""),20)</f>
        <v>20</v>
      </c>
      <c r="F640" t="str">
        <f ca="1">IFERROR(__xludf.DUMMYFUNCTION("filter(Formulas!$C:$C,Formulas!$A:$A=B640)"),"""formula"":[{""sku"":""1201"",""req"":1},{""sku"":""1116"",""req"":1},{""sku"":""1107"",""req"":1},{""sku"":""1112"",""req"":1},{""sku"":""1210"",""req"":1},{""sku"":""1215"",""req"":1}]")</f>
        <v>"formula":[{"sku":"1201","req":1},{"sku":"1116","req":1},{"sku":"1107","req":1},{"sku":"1112","req":1},{"sku":"1210","req":1},{"sku":"1215","req":1}]</v>
      </c>
      <c r="G640">
        <f ca="1">IFERROR(__xludf.DUMMYFUNCTION("""COMPUTED_VALUE"""),1)</f>
        <v>1</v>
      </c>
      <c r="H640" s="30" t="str">
        <f ca="1">IFERROR(__xludf.DUMMYFUNCTION("IF(D640,filter(Productos!AC:AC,Productos!A:A=B640),)"),"cocina")</f>
        <v>cocina</v>
      </c>
      <c r="I640" s="33">
        <f ca="1">IFERROR(__xludf.DUMMYFUNCTION("""COMPUTED_VALUE"""),5500)</f>
        <v>5500</v>
      </c>
      <c r="K640" t="str">
        <f t="shared" ca="1" si="0"/>
        <v>{"sku":"10022", "costo":10, "grupo":"9", "lote":1, "tiempo":20, "formula":[{"sku":"1201","req":1},{"sku":"1116","req":1},{"sku":"1107","req":1},{"sku":"1112","req":1},{"sku":"1210","req":1},{"sku":"1215","req":1}], "vencimiento":1, "precio":5500, "tipo":"cocina"},</v>
      </c>
    </row>
    <row r="641" spans="1:11" ht="13" x14ac:dyDescent="0.15">
      <c r="A641" s="38">
        <v>9</v>
      </c>
      <c r="B641">
        <f ca="1">IFERROR(__xludf.DUMMYFUNCTION("""COMPUTED_VALUE"""),10023)</f>
        <v>10023</v>
      </c>
      <c r="C641" s="33">
        <f ca="1">IFERROR(__xludf.DUMMYFUNCTION("""COMPUTED_VALUE"""),10)</f>
        <v>10</v>
      </c>
      <c r="D641">
        <f ca="1">IFERROR(__xludf.DUMMYFUNCTION("""COMPUTED_VALUE"""),1)</f>
        <v>1</v>
      </c>
      <c r="E641">
        <f ca="1">IFERROR(__xludf.DUMMYFUNCTION("""COMPUTED_VALUE"""),20)</f>
        <v>20</v>
      </c>
      <c r="F641" t="str">
        <f ca="1">IFERROR(__xludf.DUMMYFUNCTION("filter(Formulas!$C:$C,Formulas!$A:$A=B641)"),"""formula"":[{""sku"":""1201"",""req"":1},{""sku"":""1116"",""req"":1},{""sku"":""1109"",""req"":1},{""sku"":""1112"",""req"":1},{""sku"":""1210"",""req"":1},{""sku"":""1215"",""req"":1}]")</f>
        <v>"formula":[{"sku":"1201","req":1},{"sku":"1116","req":1},{"sku":"1109","req":1},{"sku":"1112","req":1},{"sku":"1210","req":1},{"sku":"1215","req":1}]</v>
      </c>
      <c r="G641">
        <f ca="1">IFERROR(__xludf.DUMMYFUNCTION("""COMPUTED_VALUE"""),1)</f>
        <v>1</v>
      </c>
      <c r="H641" s="30" t="str">
        <f ca="1">IFERROR(__xludf.DUMMYFUNCTION("IF(D641,filter(Productos!AC:AC,Productos!A:A=B641),)"),"cocina")</f>
        <v>cocina</v>
      </c>
      <c r="I641" s="33">
        <f ca="1">IFERROR(__xludf.DUMMYFUNCTION("""COMPUTED_VALUE"""),5500)</f>
        <v>5500</v>
      </c>
      <c r="K641" t="str">
        <f t="shared" ca="1" si="0"/>
        <v>{"sku":"10023", "costo":10, "grupo":"9", "lote":1, "tiempo":20, "formula":[{"sku":"1201","req":1},{"sku":"1116","req":1},{"sku":"1109","req":1},{"sku":"1112","req":1},{"sku":"1210","req":1},{"sku":"1215","req":1}], "vencimiento":1, "precio":5500, "tipo":"cocina"},</v>
      </c>
    </row>
    <row r="642" spans="1:11" ht="13" x14ac:dyDescent="0.15">
      <c r="A642" s="23">
        <v>9</v>
      </c>
      <c r="B642">
        <f ca="1">IFERROR(__xludf.DUMMYFUNCTION("""COMPUTED_VALUE"""),10024)</f>
        <v>10024</v>
      </c>
      <c r="C642" s="33">
        <f ca="1">IFERROR(__xludf.DUMMYFUNCTION("""COMPUTED_VALUE"""),10)</f>
        <v>10</v>
      </c>
      <c r="D642">
        <f ca="1">IFERROR(__xludf.DUMMYFUNCTION("""COMPUTED_VALUE"""),1)</f>
        <v>1</v>
      </c>
      <c r="E642">
        <f ca="1">IFERROR(__xludf.DUMMYFUNCTION("""COMPUTED_VALUE"""),20)</f>
        <v>20</v>
      </c>
      <c r="F642" t="str">
        <f ca="1">IFERROR(__xludf.DUMMYFUNCTION("filter(Formulas!$C:$C,Formulas!$A:$A=B642)"),"""formula"":[{""sku"":""1201"",""req"":1},{""sku"":""1116"",""req"":1},{""sku"":""1210"",""req"":1},{""sku"":""1114"",""req"":1},{""sku"":""1115"",""req"":1},{""sku"":""1211"",""req"":1}]")</f>
        <v>"formula":[{"sku":"1201","req":1},{"sku":"1116","req":1},{"sku":"1210","req":1},{"sku":"1114","req":1},{"sku":"1115","req":1},{"sku":"1211","req":1}]</v>
      </c>
      <c r="G642">
        <f ca="1">IFERROR(__xludf.DUMMYFUNCTION("""COMPUTED_VALUE"""),1)</f>
        <v>1</v>
      </c>
      <c r="H642" s="30" t="str">
        <f ca="1">IFERROR(__xludf.DUMMYFUNCTION("IF(D642,filter(Productos!AC:AC,Productos!A:A=B642),)"),"cocina")</f>
        <v>cocina</v>
      </c>
      <c r="I642" s="33">
        <f ca="1">IFERROR(__xludf.DUMMYFUNCTION("""COMPUTED_VALUE"""),4900)</f>
        <v>4900</v>
      </c>
      <c r="K642" t="str">
        <f t="shared" ca="1" si="0"/>
        <v>{"sku":"10024", "costo":10, "grupo":"9", "lote":1, "tiempo":20, "formula":[{"sku":"1201","req":1},{"sku":"1116","req":1},{"sku":"1210","req":1},{"sku":"1114","req":1},{"sku":"1115","req":1},{"sku":"1211","req":1}], "vencimiento":1, "precio":4900, "tipo":"cocina"},</v>
      </c>
    </row>
    <row r="643" spans="1:11" ht="13" x14ac:dyDescent="0.15">
      <c r="A643" s="38">
        <v>9</v>
      </c>
      <c r="B643">
        <f ca="1">IFERROR(__xludf.DUMMYFUNCTION("""COMPUTED_VALUE"""),10025)</f>
        <v>10025</v>
      </c>
      <c r="C643" s="33">
        <f ca="1">IFERROR(__xludf.DUMMYFUNCTION("""COMPUTED_VALUE"""),10)</f>
        <v>10</v>
      </c>
      <c r="D643">
        <f ca="1">IFERROR(__xludf.DUMMYFUNCTION("""COMPUTED_VALUE"""),1)</f>
        <v>1</v>
      </c>
      <c r="E643">
        <f ca="1">IFERROR(__xludf.DUMMYFUNCTION("""COMPUTED_VALUE"""),20)</f>
        <v>20</v>
      </c>
      <c r="F643" t="str">
        <f ca="1">IFERROR(__xludf.DUMMYFUNCTION("filter(Formulas!$C:$C,Formulas!$A:$A=B643)"),"""formula"":[{""sku"":""1201"",""req"":1},{""sku"":""1116"",""req"":1},{""sku"":""1210"",""req"":1},{""sku"":""1114"",""req"":1},{""sku"":""1115"",""req"":1},{""sku"":""1013"",""req"":5}]")</f>
        <v>"formula":[{"sku":"1201","req":1},{"sku":"1116","req":1},{"sku":"1210","req":1},{"sku":"1114","req":1},{"sku":"1115","req":1},{"sku":"1013","req":5}]</v>
      </c>
      <c r="G643">
        <f ca="1">IFERROR(__xludf.DUMMYFUNCTION("""COMPUTED_VALUE"""),1)</f>
        <v>1</v>
      </c>
      <c r="H643" s="30" t="str">
        <f ca="1">IFERROR(__xludf.DUMMYFUNCTION("IF(D643,filter(Productos!AC:AC,Productos!A:A=B643),)"),"cocina")</f>
        <v>cocina</v>
      </c>
      <c r="I643" s="33">
        <f ca="1">IFERROR(__xludf.DUMMYFUNCTION("""COMPUTED_VALUE"""),4900)</f>
        <v>4900</v>
      </c>
      <c r="K643" t="str">
        <f t="shared" ca="1" si="0"/>
        <v>{"sku":"10025", "costo":10, "grupo":"9", "lote":1, "tiempo":20, "formula":[{"sku":"1201","req":1},{"sku":"1116","req":1},{"sku":"1210","req":1},{"sku":"1114","req":1},{"sku":"1115","req":1},{"sku":"1013","req":5}], "vencimiento":1, "precio":4900, "tipo":"cocina"},</v>
      </c>
    </row>
    <row r="644" spans="1:11" ht="13" x14ac:dyDescent="0.15">
      <c r="A644" s="23">
        <v>9</v>
      </c>
      <c r="B644">
        <f ca="1">IFERROR(__xludf.DUMMYFUNCTION("""COMPUTED_VALUE"""),20001)</f>
        <v>20001</v>
      </c>
      <c r="C644" s="33">
        <f ca="1">IFERROR(__xludf.DUMMYFUNCTION("""COMPUTED_VALUE"""),10)</f>
        <v>10</v>
      </c>
      <c r="D644">
        <f ca="1">IFERROR(__xludf.DUMMYFUNCTION("""COMPUTED_VALUE"""),1)</f>
        <v>1</v>
      </c>
      <c r="E644">
        <f ca="1">IFERROR(__xludf.DUMMYFUNCTION("""COMPUTED_VALUE"""),10)</f>
        <v>10</v>
      </c>
      <c r="F644" t="str">
        <f ca="1">IFERROR(__xludf.DUMMYFUNCTION("filter(Formulas!$C:$C,Formulas!$A:$A=B644)"),"""formula"":[{""sku"":""1301"",""req"":1},{""sku"":""1207"",""req"":1},{""sku"":""1310"",""req"":1},{""sku"":""1112"",""req"":1},{""sku"":""1216"",""req"":1}]")</f>
        <v>"formula":[{"sku":"1301","req":1},{"sku":"1207","req":1},{"sku":"1310","req":1},{"sku":"1112","req":1},{"sku":"1216","req":1}]</v>
      </c>
      <c r="G644">
        <f ca="1">IFERROR(__xludf.DUMMYFUNCTION("""COMPUTED_VALUE"""),1)</f>
        <v>1</v>
      </c>
      <c r="H644" s="30" t="str">
        <f ca="1">IFERROR(__xludf.DUMMYFUNCTION("IF(D644,filter(Productos!AC:AC,Productos!A:A=B644),)"),"cocina")</f>
        <v>cocina</v>
      </c>
      <c r="I644" s="33">
        <f ca="1">IFERROR(__xludf.DUMMYFUNCTION("""COMPUTED_VALUE"""),2700)</f>
        <v>2700</v>
      </c>
      <c r="K644" t="str">
        <f t="shared" ca="1" si="0"/>
        <v>{"sku":"20001", "costo":10, "grupo":"9", "lote":1, "tiempo":10, "formula":[{"sku":"1301","req":1},{"sku":"1207","req":1},{"sku":"1310","req":1},{"sku":"1112","req":1},{"sku":"1216","req":1}], "vencimiento":1, "precio":2700, "tipo":"cocina"},</v>
      </c>
    </row>
    <row r="645" spans="1:11" ht="13" x14ac:dyDescent="0.15">
      <c r="A645" s="38">
        <v>9</v>
      </c>
      <c r="B645">
        <f ca="1">IFERROR(__xludf.DUMMYFUNCTION("""COMPUTED_VALUE"""),20002)</f>
        <v>20002</v>
      </c>
      <c r="C645" s="33">
        <f ca="1">IFERROR(__xludf.DUMMYFUNCTION("""COMPUTED_VALUE"""),10)</f>
        <v>10</v>
      </c>
      <c r="D645">
        <f ca="1">IFERROR(__xludf.DUMMYFUNCTION("""COMPUTED_VALUE"""),1)</f>
        <v>1</v>
      </c>
      <c r="E645">
        <f ca="1">IFERROR(__xludf.DUMMYFUNCTION("""COMPUTED_VALUE"""),10)</f>
        <v>10</v>
      </c>
      <c r="F645" t="str">
        <f ca="1">IFERROR(__xludf.DUMMYFUNCTION("filter(Formulas!$C:$C,Formulas!$A:$A=B645)"),"""formula"":[{""sku"":""1301"",""req"":1},{""sku"":""1216"",""req"":1},{""sku"":""1106"",""req"":4}]")</f>
        <v>"formula":[{"sku":"1301","req":1},{"sku":"1216","req":1},{"sku":"1106","req":4}]</v>
      </c>
      <c r="G645">
        <f ca="1">IFERROR(__xludf.DUMMYFUNCTION("""COMPUTED_VALUE"""),1)</f>
        <v>1</v>
      </c>
      <c r="H645" s="30" t="str">
        <f ca="1">IFERROR(__xludf.DUMMYFUNCTION("IF(D645,filter(Productos!AC:AC,Productos!A:A=B645),)"),"cocina")</f>
        <v>cocina</v>
      </c>
      <c r="I645" s="33">
        <f ca="1">IFERROR(__xludf.DUMMYFUNCTION("""COMPUTED_VALUE"""),2700)</f>
        <v>2700</v>
      </c>
      <c r="K645" t="str">
        <f t="shared" ca="1" si="0"/>
        <v>{"sku":"20002", "costo":10, "grupo":"9", "lote":1, "tiempo":10, "formula":[{"sku":"1301","req":1},{"sku":"1216","req":1},{"sku":"1106","req":4}], "vencimiento":1, "precio":2700, "tipo":"cocina"},</v>
      </c>
    </row>
    <row r="646" spans="1:11" ht="13" x14ac:dyDescent="0.15">
      <c r="A646" s="23">
        <v>9</v>
      </c>
      <c r="B646">
        <f ca="1">IFERROR(__xludf.DUMMYFUNCTION("""COMPUTED_VALUE"""),20003)</f>
        <v>20003</v>
      </c>
      <c r="C646" s="33">
        <f ca="1">IFERROR(__xludf.DUMMYFUNCTION("""COMPUTED_VALUE"""),10)</f>
        <v>10</v>
      </c>
      <c r="D646">
        <f ca="1">IFERROR(__xludf.DUMMYFUNCTION("""COMPUTED_VALUE"""),1)</f>
        <v>1</v>
      </c>
      <c r="E646">
        <f ca="1">IFERROR(__xludf.DUMMYFUNCTION("""COMPUTED_VALUE"""),10)</f>
        <v>10</v>
      </c>
      <c r="F646" t="str">
        <f ca="1">IFERROR(__xludf.DUMMYFUNCTION("filter(Formulas!$C:$C,Formulas!$A:$A=B646)"),"""formula"":[{""sku"":""1301"",""req"":1},{""sku"":""1216"",""req"":1},{""sku"":""1207"",""req"":1}]")</f>
        <v>"formula":[{"sku":"1301","req":1},{"sku":"1216","req":1},{"sku":"1207","req":1}]</v>
      </c>
      <c r="G646">
        <f ca="1">IFERROR(__xludf.DUMMYFUNCTION("""COMPUTED_VALUE"""),1)</f>
        <v>1</v>
      </c>
      <c r="H646" s="30" t="str">
        <f ca="1">IFERROR(__xludf.DUMMYFUNCTION("IF(D646,filter(Productos!AC:AC,Productos!A:A=B646),)"),"cocina")</f>
        <v>cocina</v>
      </c>
      <c r="I646" s="33">
        <f ca="1">IFERROR(__xludf.DUMMYFUNCTION("""COMPUTED_VALUE"""),2700)</f>
        <v>2700</v>
      </c>
      <c r="K646" t="str">
        <f t="shared" ca="1" si="0"/>
        <v>{"sku":"20003", "costo":10, "grupo":"9", "lote":1, "tiempo":10, "formula":[{"sku":"1301","req":1},{"sku":"1216","req":1},{"sku":"1207","req":1}], "vencimiento":1, "precio":2700, "tipo":"cocina"},</v>
      </c>
    </row>
    <row r="647" spans="1:11" ht="13" x14ac:dyDescent="0.15">
      <c r="A647" s="38">
        <v>9</v>
      </c>
      <c r="B647">
        <f ca="1">IFERROR(__xludf.DUMMYFUNCTION("""COMPUTED_VALUE"""),20004)</f>
        <v>20004</v>
      </c>
      <c r="C647" s="33">
        <f ca="1">IFERROR(__xludf.DUMMYFUNCTION("""COMPUTED_VALUE"""),10)</f>
        <v>10</v>
      </c>
      <c r="D647">
        <f ca="1">IFERROR(__xludf.DUMMYFUNCTION("""COMPUTED_VALUE"""),1)</f>
        <v>1</v>
      </c>
      <c r="E647">
        <f ca="1">IFERROR(__xludf.DUMMYFUNCTION("""COMPUTED_VALUE"""),10)</f>
        <v>10</v>
      </c>
      <c r="F647" t="str">
        <f ca="1">IFERROR(__xludf.DUMMYFUNCTION("filter(Formulas!$C:$C,Formulas!$A:$A=B647)"),"""formula"":[{""sku"":""1301"",""req"":1},{""sku"":""1216"",""req"":1},{""sku"":""1209"",""req"":1}]")</f>
        <v>"formula":[{"sku":"1301","req":1},{"sku":"1216","req":1},{"sku":"1209","req":1}]</v>
      </c>
      <c r="G647">
        <f ca="1">IFERROR(__xludf.DUMMYFUNCTION("""COMPUTED_VALUE"""),1)</f>
        <v>1</v>
      </c>
      <c r="H647" s="30" t="str">
        <f ca="1">IFERROR(__xludf.DUMMYFUNCTION("IF(D647,filter(Productos!AC:AC,Productos!A:A=B647),)"),"cocina")</f>
        <v>cocina</v>
      </c>
      <c r="I647" s="33">
        <f ca="1">IFERROR(__xludf.DUMMYFUNCTION("""COMPUTED_VALUE"""),2700)</f>
        <v>2700</v>
      </c>
      <c r="K647" t="str">
        <f t="shared" ca="1" si="0"/>
        <v>{"sku":"20004", "costo":10, "grupo":"9", "lote":1, "tiempo":10, "formula":[{"sku":"1301","req":1},{"sku":"1216","req":1},{"sku":"1209","req":1}], "vencimiento":1, "precio":2700, "tipo":"cocina"},</v>
      </c>
    </row>
    <row r="648" spans="1:11" ht="13" x14ac:dyDescent="0.15">
      <c r="A648" s="23">
        <v>9</v>
      </c>
      <c r="B648">
        <f ca="1">IFERROR(__xludf.DUMMYFUNCTION("""COMPUTED_VALUE"""),20005)</f>
        <v>20005</v>
      </c>
      <c r="C648" s="33">
        <f ca="1">IFERROR(__xludf.DUMMYFUNCTION("""COMPUTED_VALUE"""),10)</f>
        <v>10</v>
      </c>
      <c r="D648">
        <f ca="1">IFERROR(__xludf.DUMMYFUNCTION("""COMPUTED_VALUE"""),1)</f>
        <v>1</v>
      </c>
      <c r="E648">
        <f ca="1">IFERROR(__xludf.DUMMYFUNCTION("""COMPUTED_VALUE"""),20)</f>
        <v>20</v>
      </c>
      <c r="F648" t="str">
        <f ca="1">IFERROR(__xludf.DUMMYFUNCTION("filter(Formulas!$C:$C,Formulas!$A:$A=B648)"),"""formula"":[{""sku"":""1301"",""req"":1},{""sku"":""1216"",""req"":1},{""sku"":""1209"",""req"":1},{""sku"":""1310"",""req"":1},{""sku"":""1112"",""req"":1}]")</f>
        <v>"formula":[{"sku":"1301","req":1},{"sku":"1216","req":1},{"sku":"1209","req":1},{"sku":"1310","req":1},{"sku":"1112","req":1}]</v>
      </c>
      <c r="G648">
        <f ca="1">IFERROR(__xludf.DUMMYFUNCTION("""COMPUTED_VALUE"""),1)</f>
        <v>1</v>
      </c>
      <c r="H648" s="30" t="str">
        <f ca="1">IFERROR(__xludf.DUMMYFUNCTION("IF(D648,filter(Productos!AC:AC,Productos!A:A=B648),)"),"cocina")</f>
        <v>cocina</v>
      </c>
      <c r="I648" s="33">
        <f ca="1">IFERROR(__xludf.DUMMYFUNCTION("""COMPUTED_VALUE"""),2700)</f>
        <v>2700</v>
      </c>
      <c r="K648" t="str">
        <f t="shared" ca="1" si="0"/>
        <v>{"sku":"20005", "costo":10, "grupo":"9", "lote":1, "tiempo":20, "formula":[{"sku":"1301","req":1},{"sku":"1216","req":1},{"sku":"1209","req":1},{"sku":"1310","req":1},{"sku":"1112","req":1}], "vencimiento":1, "precio":2700, "tipo":"cocina"},</v>
      </c>
    </row>
    <row r="649" spans="1:11" ht="13" x14ac:dyDescent="0.15">
      <c r="A649" s="38">
        <v>9</v>
      </c>
      <c r="B649">
        <f ca="1">IFERROR(__xludf.DUMMYFUNCTION("""COMPUTED_VALUE"""),30001)</f>
        <v>30001</v>
      </c>
      <c r="C649" s="33">
        <f ca="1">IFERROR(__xludf.DUMMYFUNCTION("""COMPUTED_VALUE"""),10)</f>
        <v>10</v>
      </c>
      <c r="D649">
        <f ca="1">IFERROR(__xludf.DUMMYFUNCTION("""COMPUTED_VALUE"""),1)</f>
        <v>1</v>
      </c>
      <c r="E649">
        <f ca="1">IFERROR(__xludf.DUMMYFUNCTION("""COMPUTED_VALUE"""),10)</f>
        <v>10</v>
      </c>
      <c r="F649" t="str">
        <f ca="1">IFERROR(__xludf.DUMMYFUNCTION("filter(Formulas!$C:$C,Formulas!$A:$A=B649)"),"""formula"":[{""sku"":""1307"",""req"":3}]")</f>
        <v>"formula":[{"sku":"1307","req":3}]</v>
      </c>
      <c r="G649">
        <f ca="1">IFERROR(__xludf.DUMMYFUNCTION("""COMPUTED_VALUE"""),1)</f>
        <v>1</v>
      </c>
      <c r="H649" s="30" t="str">
        <f ca="1">IFERROR(__xludf.DUMMYFUNCTION("IF(D649,filter(Productos!AC:AC,Productos!A:A=B649),)"),"cocina")</f>
        <v>cocina</v>
      </c>
      <c r="I649" s="33">
        <f ca="1">IFERROR(__xludf.DUMMYFUNCTION("""COMPUTED_VALUE"""),7900)</f>
        <v>7900</v>
      </c>
      <c r="K649" t="str">
        <f t="shared" ca="1" si="0"/>
        <v>{"sku":"30001", "costo":10, "grupo":"9", "lote":1, "tiempo":10, "formula":[{"sku":"1307","req":3}], "vencimiento":1, "precio":7900, "tipo":"cocina"},</v>
      </c>
    </row>
    <row r="650" spans="1:11" ht="13" x14ac:dyDescent="0.15">
      <c r="A650" s="23">
        <v>9</v>
      </c>
      <c r="B650">
        <f ca="1">IFERROR(__xludf.DUMMYFUNCTION("""COMPUTED_VALUE"""),30002)</f>
        <v>30002</v>
      </c>
      <c r="C650" s="33">
        <f ca="1">IFERROR(__xludf.DUMMYFUNCTION("""COMPUTED_VALUE"""),10)</f>
        <v>10</v>
      </c>
      <c r="D650">
        <f ca="1">IFERROR(__xludf.DUMMYFUNCTION("""COMPUTED_VALUE"""),1)</f>
        <v>1</v>
      </c>
      <c r="E650">
        <f ca="1">IFERROR(__xludf.DUMMYFUNCTION("""COMPUTED_VALUE"""),10)</f>
        <v>10</v>
      </c>
      <c r="F650" t="str">
        <f ca="1">IFERROR(__xludf.DUMMYFUNCTION("filter(Formulas!$C:$C,Formulas!$A:$A=B650)"),"""formula"":[{""sku"":""1307"",""req"":4}]")</f>
        <v>"formula":[{"sku":"1307","req":4}]</v>
      </c>
      <c r="G650">
        <f ca="1">IFERROR(__xludf.DUMMYFUNCTION("""COMPUTED_VALUE"""),1)</f>
        <v>1</v>
      </c>
      <c r="H650" s="30" t="str">
        <f ca="1">IFERROR(__xludf.DUMMYFUNCTION("IF(D650,filter(Productos!AC:AC,Productos!A:A=B650),)"),"cocina")</f>
        <v>cocina</v>
      </c>
      <c r="I650" s="33">
        <f ca="1">IFERROR(__xludf.DUMMYFUNCTION("""COMPUTED_VALUE"""),9900)</f>
        <v>9900</v>
      </c>
      <c r="K650" t="str">
        <f t="shared" ca="1" si="0"/>
        <v>{"sku":"30002", "costo":10, "grupo":"9", "lote":1, "tiempo":10, "formula":[{"sku":"1307","req":4}], "vencimiento":1, "precio":9900, "tipo":"cocina"},</v>
      </c>
    </row>
    <row r="651" spans="1:11" ht="13" x14ac:dyDescent="0.15">
      <c r="A651" s="38">
        <v>9</v>
      </c>
      <c r="B651">
        <f ca="1">IFERROR(__xludf.DUMMYFUNCTION("""COMPUTED_VALUE"""),30003)</f>
        <v>30003</v>
      </c>
      <c r="C651" s="33">
        <f ca="1">IFERROR(__xludf.DUMMYFUNCTION("""COMPUTED_VALUE"""),10)</f>
        <v>10</v>
      </c>
      <c r="D651">
        <f ca="1">IFERROR(__xludf.DUMMYFUNCTION("""COMPUTED_VALUE"""),1)</f>
        <v>1</v>
      </c>
      <c r="E651">
        <f ca="1">IFERROR(__xludf.DUMMYFUNCTION("""COMPUTED_VALUE"""),10)</f>
        <v>10</v>
      </c>
      <c r="F651" t="str">
        <f ca="1">IFERROR(__xludf.DUMMYFUNCTION("filter(Formulas!$C:$C,Formulas!$A:$A=B651)"),"""formula"":[{""sku"":""1307"",""req"":5}]")</f>
        <v>"formula":[{"sku":"1307","req":5}]</v>
      </c>
      <c r="G651">
        <f ca="1">IFERROR(__xludf.DUMMYFUNCTION("""COMPUTED_VALUE"""),1)</f>
        <v>1</v>
      </c>
      <c r="H651" s="30" t="str">
        <f ca="1">IFERROR(__xludf.DUMMYFUNCTION("IF(D651,filter(Productos!AC:AC,Productos!A:A=B651),)"),"cocina")</f>
        <v>cocina</v>
      </c>
      <c r="I651" s="33">
        <f ca="1">IFERROR(__xludf.DUMMYFUNCTION("""COMPUTED_VALUE"""),12500)</f>
        <v>12500</v>
      </c>
      <c r="K651" t="str">
        <f t="shared" ca="1" si="0"/>
        <v>{"sku":"30003", "costo":10, "grupo":"9", "lote":1, "tiempo":10, "formula":[{"sku":"1307","req":5}], "vencimiento":1, "precio":12500, "tipo":"cocina"},</v>
      </c>
    </row>
    <row r="652" spans="1:11" ht="13" x14ac:dyDescent="0.15">
      <c r="A652" s="23">
        <v>9</v>
      </c>
      <c r="B652">
        <f ca="1">IFERROR(__xludf.DUMMYFUNCTION("""COMPUTED_VALUE"""),30004)</f>
        <v>30004</v>
      </c>
      <c r="C652" s="33">
        <f ca="1">IFERROR(__xludf.DUMMYFUNCTION("""COMPUTED_VALUE"""),10)</f>
        <v>10</v>
      </c>
      <c r="D652">
        <f ca="1">IFERROR(__xludf.DUMMYFUNCTION("""COMPUTED_VALUE"""),1)</f>
        <v>1</v>
      </c>
      <c r="E652">
        <f ca="1">IFERROR(__xludf.DUMMYFUNCTION("""COMPUTED_VALUE"""),10)</f>
        <v>10</v>
      </c>
      <c r="F652" t="str">
        <f ca="1">IFERROR(__xludf.DUMMYFUNCTION("filter(Formulas!$C:$C,Formulas!$A:$A=B652)"),"""formula"":[{""sku"":""1309"",""req"":3}]")</f>
        <v>"formula":[{"sku":"1309","req":3}]</v>
      </c>
      <c r="G652">
        <f ca="1">IFERROR(__xludf.DUMMYFUNCTION("""COMPUTED_VALUE"""),1)</f>
        <v>1</v>
      </c>
      <c r="H652" s="30" t="str">
        <f ca="1">IFERROR(__xludf.DUMMYFUNCTION("IF(D652,filter(Productos!AC:AC,Productos!A:A=B652),)"),"cocina")</f>
        <v>cocina</v>
      </c>
      <c r="I652" s="33">
        <f ca="1">IFERROR(__xludf.DUMMYFUNCTION("""COMPUTED_VALUE"""),7900)</f>
        <v>7900</v>
      </c>
      <c r="K652" t="str">
        <f t="shared" ca="1" si="0"/>
        <v>{"sku":"30004", "costo":10, "grupo":"9", "lote":1, "tiempo":10, "formula":[{"sku":"1309","req":3}], "vencimiento":1, "precio":7900, "tipo":"cocina"},</v>
      </c>
    </row>
    <row r="653" spans="1:11" ht="13" x14ac:dyDescent="0.15">
      <c r="A653" s="38">
        <v>9</v>
      </c>
      <c r="B653">
        <f ca="1">IFERROR(__xludf.DUMMYFUNCTION("""COMPUTED_VALUE"""),30005)</f>
        <v>30005</v>
      </c>
      <c r="C653" s="33">
        <f ca="1">IFERROR(__xludf.DUMMYFUNCTION("""COMPUTED_VALUE"""),10)</f>
        <v>10</v>
      </c>
      <c r="D653">
        <f ca="1">IFERROR(__xludf.DUMMYFUNCTION("""COMPUTED_VALUE"""),1)</f>
        <v>1</v>
      </c>
      <c r="E653">
        <f ca="1">IFERROR(__xludf.DUMMYFUNCTION("""COMPUTED_VALUE"""),10)</f>
        <v>10</v>
      </c>
      <c r="F653" t="str">
        <f ca="1">IFERROR(__xludf.DUMMYFUNCTION("filter(Formulas!$C:$C,Formulas!$A:$A=B653)"),"""formula"":[{""sku"":""1309"",""req"":4}]")</f>
        <v>"formula":[{"sku":"1309","req":4}]</v>
      </c>
      <c r="G653">
        <f ca="1">IFERROR(__xludf.DUMMYFUNCTION("""COMPUTED_VALUE"""),1)</f>
        <v>1</v>
      </c>
      <c r="H653" s="30" t="str">
        <f ca="1">IFERROR(__xludf.DUMMYFUNCTION("IF(D653,filter(Productos!AC:AC,Productos!A:A=B653),)"),"cocina")</f>
        <v>cocina</v>
      </c>
      <c r="I653" s="33">
        <f ca="1">IFERROR(__xludf.DUMMYFUNCTION("""COMPUTED_VALUE"""),9900)</f>
        <v>9900</v>
      </c>
      <c r="K653" t="str">
        <f t="shared" ca="1" si="0"/>
        <v>{"sku":"30005", "costo":10, "grupo":"9", "lote":1, "tiempo":10, "formula":[{"sku":"1309","req":4}], "vencimiento":1, "precio":9900, "tipo":"cocina"},</v>
      </c>
    </row>
    <row r="654" spans="1:11" ht="13" x14ac:dyDescent="0.15">
      <c r="A654" s="38">
        <v>9</v>
      </c>
      <c r="B654">
        <f ca="1">IFERROR(__xludf.DUMMYFUNCTION("""COMPUTED_VALUE"""),30006)</f>
        <v>30006</v>
      </c>
      <c r="C654" s="33">
        <f ca="1">IFERROR(__xludf.DUMMYFUNCTION("""COMPUTED_VALUE"""),10)</f>
        <v>10</v>
      </c>
      <c r="D654">
        <f ca="1">IFERROR(__xludf.DUMMYFUNCTION("""COMPUTED_VALUE"""),1)</f>
        <v>1</v>
      </c>
      <c r="E654">
        <f ca="1">IFERROR(__xludf.DUMMYFUNCTION("""COMPUTED_VALUE"""),10)</f>
        <v>10</v>
      </c>
      <c r="F654" t="str">
        <f ca="1">IFERROR(__xludf.DUMMYFUNCTION("filter(Formulas!$C:$C,Formulas!$A:$A=B654)"),"""formula"":[{""sku"":""1309"",""req"":5}]")</f>
        <v>"formula":[{"sku":"1309","req":5}]</v>
      </c>
      <c r="G654">
        <f ca="1">IFERROR(__xludf.DUMMYFUNCTION("""COMPUTED_VALUE"""),1)</f>
        <v>1</v>
      </c>
      <c r="H654" s="30" t="str">
        <f ca="1">IFERROR(__xludf.DUMMYFUNCTION("IF(D654,filter(Productos!AC:AC,Productos!A:A=B654),)"),"cocina")</f>
        <v>cocina</v>
      </c>
      <c r="I654" s="33">
        <f ca="1">IFERROR(__xludf.DUMMYFUNCTION("""COMPUTED_VALUE"""),12500)</f>
        <v>12500</v>
      </c>
      <c r="K654" t="str">
        <f t="shared" ca="1" si="0"/>
        <v>{"sku":"30006", "costo":10, "grupo":"9", "lote":1, "tiempo":10, "formula":[{"sku":"1309","req":5}], "vencimiento":1, "precio":12500, "tipo":"cocina"},</v>
      </c>
    </row>
    <row r="655" spans="1:11" ht="13" x14ac:dyDescent="0.15">
      <c r="A655" s="38">
        <v>9</v>
      </c>
      <c r="B655">
        <f ca="1">IFERROR(__xludf.DUMMYFUNCTION("""COMPUTED_VALUE"""),30007)</f>
        <v>30007</v>
      </c>
      <c r="C655" s="33">
        <f ca="1">IFERROR(__xludf.DUMMYFUNCTION("""COMPUTED_VALUE"""),10)</f>
        <v>10</v>
      </c>
      <c r="D655">
        <f ca="1">IFERROR(__xludf.DUMMYFUNCTION("""COMPUTED_VALUE"""),1)</f>
        <v>1</v>
      </c>
      <c r="E655">
        <f ca="1">IFERROR(__xludf.DUMMYFUNCTION("""COMPUTED_VALUE"""),10)</f>
        <v>10</v>
      </c>
      <c r="F655" t="str">
        <f ca="1">IFERROR(__xludf.DUMMYFUNCTION("filter(Formulas!$C:$C,Formulas!$A:$A=B655)"),"""formula"":[{""sku"":""1309"",""req"":2},{""sku"":""1307"",""req"":2}]")</f>
        <v>"formula":[{"sku":"1309","req":2},{"sku":"1307","req":2}]</v>
      </c>
      <c r="G655">
        <f ca="1">IFERROR(__xludf.DUMMYFUNCTION("""COMPUTED_VALUE"""),1)</f>
        <v>1</v>
      </c>
      <c r="H655" s="30" t="str">
        <f ca="1">IFERROR(__xludf.DUMMYFUNCTION("IF(D655,filter(Productos!AC:AC,Productos!A:A=B655),)"),"cocina")</f>
        <v>cocina</v>
      </c>
      <c r="I655" s="33">
        <f ca="1">IFERROR(__xludf.DUMMYFUNCTION("""COMPUTED_VALUE"""),9900)</f>
        <v>9900</v>
      </c>
      <c r="K655" t="str">
        <f t="shared" ca="1" si="0"/>
        <v>{"sku":"30007", "costo":10, "grupo":"9", "lote":1, "tiempo":10, "formula":[{"sku":"1309","req":2},{"sku":"1307","req":2}], "vencimiento":1, "precio":9900, "tipo":"cocina"},</v>
      </c>
    </row>
    <row r="656" spans="1:11" ht="13" x14ac:dyDescent="0.15">
      <c r="A656" s="38">
        <v>9</v>
      </c>
      <c r="B656">
        <f ca="1">IFERROR(__xludf.DUMMYFUNCTION("""COMPUTED_VALUE"""),30008)</f>
        <v>30008</v>
      </c>
      <c r="C656" s="33">
        <f ca="1">IFERROR(__xludf.DUMMYFUNCTION("""COMPUTED_VALUE"""),10)</f>
        <v>10</v>
      </c>
      <c r="D656">
        <f ca="1">IFERROR(__xludf.DUMMYFUNCTION("""COMPUTED_VALUE"""),1)</f>
        <v>1</v>
      </c>
      <c r="E656">
        <f ca="1">IFERROR(__xludf.DUMMYFUNCTION("""COMPUTED_VALUE"""),10)</f>
        <v>10</v>
      </c>
      <c r="F656" t="str">
        <f ca="1">IFERROR(__xludf.DUMMYFUNCTION("filter(Formulas!$C:$C,Formulas!$A:$A=B656)"),"""formula"":[{""sku"":""1309"",""req"":3},{""sku"":""1307"",""req"":3}]")</f>
        <v>"formula":[{"sku":"1309","req":3},{"sku":"1307","req":3}]</v>
      </c>
      <c r="G656">
        <f ca="1">IFERROR(__xludf.DUMMYFUNCTION("""COMPUTED_VALUE"""),1)</f>
        <v>1</v>
      </c>
      <c r="H656" s="30" t="str">
        <f ca="1">IFERROR(__xludf.DUMMYFUNCTION("IF(D656,filter(Productos!AC:AC,Productos!A:A=B656),)"),"cocina")</f>
        <v>cocina</v>
      </c>
      <c r="I656" s="33">
        <f ca="1">IFERROR(__xludf.DUMMYFUNCTION("""COMPUTED_VALUE"""),15990)</f>
        <v>15990</v>
      </c>
      <c r="K656" t="str">
        <f t="shared" ca="1" si="0"/>
        <v>{"sku":"30008", "costo":10, "grupo":"9", "lote":1, "tiempo":10, "formula":[{"sku":"1309","req":3},{"sku":"1307","req":3}], "vencimiento":1, "precio":15990, "tipo":"cocina"},</v>
      </c>
    </row>
    <row r="657" spans="1:11" ht="13" x14ac:dyDescent="0.15">
      <c r="H657" s="30" t="str">
        <f ca="1">IFERROR(__xludf.DUMMYFUNCTION("IF(D657,filter(Productos!AC:AC,Productos!A:A=B657),)"),"")</f>
        <v/>
      </c>
      <c r="K657">
        <f t="shared" si="0"/>
        <v>0</v>
      </c>
    </row>
    <row r="658" spans="1:11" ht="13" x14ac:dyDescent="0.15">
      <c r="A658" s="34" t="s">
        <v>228</v>
      </c>
      <c r="B658" s="35" t="s">
        <v>229</v>
      </c>
      <c r="C658" s="36"/>
      <c r="D658" s="36"/>
      <c r="E658" s="36"/>
      <c r="F658" s="36"/>
      <c r="G658" s="37"/>
      <c r="H658" s="30" t="str">
        <f ca="1">IFERROR(__xludf.DUMMYFUNCTION("IF(D658,filter(Productos!AC:AC,Productos!A:A=B658),)"),"")</f>
        <v/>
      </c>
      <c r="K658">
        <f t="shared" si="0"/>
        <v>0</v>
      </c>
    </row>
    <row r="659" spans="1:11" ht="13" x14ac:dyDescent="0.15">
      <c r="A659" s="38">
        <v>10</v>
      </c>
      <c r="B659" s="25">
        <f ca="1">IFERROR(__xludf.DUMMYFUNCTION("filter(Productos!$A$2:$A1017,INDIRECT(B658))"),1001)</f>
        <v>1001</v>
      </c>
      <c r="C659" s="33">
        <f ca="1">IFERROR(__xludf.DUMMYFUNCTION("filter(Productos!$D$2:$D1017,INDIRECT(B658))"),3000)</f>
        <v>3000</v>
      </c>
      <c r="D659" s="25">
        <f ca="1">IFERROR(__xludf.DUMMYFUNCTION("filter(Productos!$K$2:$L1017,INDIRECT(B658))"),10)</f>
        <v>10</v>
      </c>
      <c r="E659" s="25">
        <f ca="1">IFERROR(__xludf.DUMMYFUNCTION("""COMPUTED_VALUE"""),240)</f>
        <v>240</v>
      </c>
      <c r="F659" s="36" t="str">
        <f ca="1">IFERROR(__xludf.DUMMYFUNCTION("filter(Formulas!$C:$C,Formulas!$A:$A=B659)"),"""formula"":null")</f>
        <v>"formula":null</v>
      </c>
      <c r="G659" s="39">
        <f ca="1">IFERROR(__xludf.DUMMYFUNCTION("filter(Productos!$H$2:$H1017,INDIRECT(B658))"),720)</f>
        <v>720</v>
      </c>
      <c r="H659" s="30" t="str">
        <f ca="1">IFERROR(__xludf.DUMMYFUNCTION("IF(D659,filter(Productos!AC:AC,Productos!A:A=B659),)"),"fabrica")</f>
        <v>fabrica</v>
      </c>
      <c r="I659" s="33" t="str">
        <f ca="1">IFERROR(__xludf.DUMMYFUNCTION("filter(Productos!$E$2:$E1017,INDIRECT(B658))"),"")</f>
        <v/>
      </c>
      <c r="K659" t="e">
        <f t="shared" ca="1" si="0"/>
        <v>#VALUE!</v>
      </c>
    </row>
    <row r="660" spans="1:11" ht="13" x14ac:dyDescent="0.15">
      <c r="A660" s="23">
        <v>10</v>
      </c>
      <c r="B660">
        <f ca="1">IFERROR(__xludf.DUMMYFUNCTION("""COMPUTED_VALUE"""),1004)</f>
        <v>1004</v>
      </c>
      <c r="C660" s="33">
        <f ca="1">IFERROR(__xludf.DUMMYFUNCTION("""COMPUTED_VALUE"""),2190)</f>
        <v>2190</v>
      </c>
      <c r="D660">
        <f ca="1">IFERROR(__xludf.DUMMYFUNCTION("""COMPUTED_VALUE"""),100)</f>
        <v>100</v>
      </c>
      <c r="E660">
        <f ca="1">IFERROR(__xludf.DUMMYFUNCTION("""COMPUTED_VALUE"""),400)</f>
        <v>400</v>
      </c>
      <c r="F660" t="str">
        <f ca="1">IFERROR(__xludf.DUMMYFUNCTION("filter(Formulas!$C:$C,Formulas!$A:$A=B660)"),"""formula"":null")</f>
        <v>"formula":null</v>
      </c>
      <c r="G660">
        <f ca="1">IFERROR(__xludf.DUMMYFUNCTION("""COMPUTED_VALUE"""),720)</f>
        <v>720</v>
      </c>
      <c r="H660" s="30" t="str">
        <f ca="1">IFERROR(__xludf.DUMMYFUNCTION("IF(D660,filter(Productos!AC:AC,Productos!A:A=B660),)"),"fabrica")</f>
        <v>fabrica</v>
      </c>
      <c r="I660" s="33" t="str">
        <f ca="1">IFERROR(__xludf.DUMMYFUNCTION("""COMPUTED_VALUE"""),"")</f>
        <v/>
      </c>
      <c r="K660" t="e">
        <f t="shared" ca="1" si="0"/>
        <v>#VALUE!</v>
      </c>
    </row>
    <row r="661" spans="1:11" ht="13" x14ac:dyDescent="0.15">
      <c r="A661" s="38">
        <v>10</v>
      </c>
      <c r="B661">
        <f ca="1">IFERROR(__xludf.DUMMYFUNCTION("""COMPUTED_VALUE"""),1007)</f>
        <v>1007</v>
      </c>
      <c r="C661" s="33">
        <f ca="1">IFERROR(__xludf.DUMMYFUNCTION("""COMPUTED_VALUE"""),32990)</f>
        <v>32990</v>
      </c>
      <c r="D661">
        <f ca="1">IFERROR(__xludf.DUMMYFUNCTION("""COMPUTED_VALUE"""),8)</f>
        <v>8</v>
      </c>
      <c r="E661">
        <f ca="1">IFERROR(__xludf.DUMMYFUNCTION("""COMPUTED_VALUE"""),300)</f>
        <v>300</v>
      </c>
      <c r="F661" t="str">
        <f ca="1">IFERROR(__xludf.DUMMYFUNCTION("filter(Formulas!$C:$C,Formulas!$A:$A=B661)"),"""formula"":null")</f>
        <v>"formula":null</v>
      </c>
      <c r="G661">
        <f ca="1">IFERROR(__xludf.DUMMYFUNCTION("""COMPUTED_VALUE"""),20)</f>
        <v>20</v>
      </c>
      <c r="H661" s="30" t="str">
        <f ca="1">IFERROR(__xludf.DUMMYFUNCTION("IF(D661,filter(Productos!AC:AC,Productos!A:A=B661),)"),"fabrica")</f>
        <v>fabrica</v>
      </c>
      <c r="I661" s="33" t="str">
        <f ca="1">IFERROR(__xludf.DUMMYFUNCTION("""COMPUTED_VALUE"""),"")</f>
        <v/>
      </c>
      <c r="K661" t="e">
        <f t="shared" ca="1" si="0"/>
        <v>#VALUE!</v>
      </c>
    </row>
    <row r="662" spans="1:11" ht="13" x14ac:dyDescent="0.15">
      <c r="A662" s="23">
        <v>10</v>
      </c>
      <c r="B662">
        <f ca="1">IFERROR(__xludf.DUMMYFUNCTION("""COMPUTED_VALUE"""),1008)</f>
        <v>1008</v>
      </c>
      <c r="C662" s="33">
        <f ca="1">IFERROR(__xludf.DUMMYFUNCTION("""COMPUTED_VALUE"""),21990)</f>
        <v>21990</v>
      </c>
      <c r="D662">
        <f ca="1">IFERROR(__xludf.DUMMYFUNCTION("""COMPUTED_VALUE"""),10)</f>
        <v>10</v>
      </c>
      <c r="E662">
        <f ca="1">IFERROR(__xludf.DUMMYFUNCTION("""COMPUTED_VALUE"""),220)</f>
        <v>220</v>
      </c>
      <c r="F662" t="str">
        <f ca="1">IFERROR(__xludf.DUMMYFUNCTION("filter(Formulas!$C:$C,Formulas!$A:$A=B662)"),"""formula"":null")</f>
        <v>"formula":null</v>
      </c>
      <c r="G662">
        <f ca="1">IFERROR(__xludf.DUMMYFUNCTION("""COMPUTED_VALUE"""),48)</f>
        <v>48</v>
      </c>
      <c r="H662" s="30" t="str">
        <f ca="1">IFERROR(__xludf.DUMMYFUNCTION("IF(D662,filter(Productos!AC:AC,Productos!A:A=B662),)"),"fabrica")</f>
        <v>fabrica</v>
      </c>
      <c r="I662" s="33" t="str">
        <f ca="1">IFERROR(__xludf.DUMMYFUNCTION("""COMPUTED_VALUE"""),"")</f>
        <v/>
      </c>
      <c r="K662" t="e">
        <f t="shared" ca="1" si="0"/>
        <v>#VALUE!</v>
      </c>
    </row>
    <row r="663" spans="1:11" ht="13" x14ac:dyDescent="0.15">
      <c r="A663" s="38">
        <v>10</v>
      </c>
      <c r="B663">
        <f ca="1">IFERROR(__xludf.DUMMYFUNCTION("""COMPUTED_VALUE"""),1010)</f>
        <v>1010</v>
      </c>
      <c r="C663" s="33">
        <f ca="1">IFERROR(__xludf.DUMMYFUNCTION("""COMPUTED_VALUE"""),2990)</f>
        <v>2990</v>
      </c>
      <c r="D663">
        <f ca="1">IFERROR(__xludf.DUMMYFUNCTION("""COMPUTED_VALUE"""),5)</f>
        <v>5</v>
      </c>
      <c r="E663">
        <f ca="1">IFERROR(__xludf.DUMMYFUNCTION("""COMPUTED_VALUE"""),480)</f>
        <v>480</v>
      </c>
      <c r="F663" t="str">
        <f ca="1">IFERROR(__xludf.DUMMYFUNCTION("filter(Formulas!$C:$C,Formulas!$A:$A=B663)"),"""formula"":null")</f>
        <v>"formula":null</v>
      </c>
      <c r="G663">
        <f ca="1">IFERROR(__xludf.DUMMYFUNCTION("""COMPUTED_VALUE"""),30)</f>
        <v>30</v>
      </c>
      <c r="H663" s="30" t="str">
        <f ca="1">IFERROR(__xludf.DUMMYFUNCTION("IF(D663,filter(Productos!AC:AC,Productos!A:A=B663),)"),"fabrica")</f>
        <v>fabrica</v>
      </c>
      <c r="I663" s="33" t="str">
        <f ca="1">IFERROR(__xludf.DUMMYFUNCTION("""COMPUTED_VALUE"""),"")</f>
        <v/>
      </c>
      <c r="K663" t="e">
        <f t="shared" ca="1" si="0"/>
        <v>#VALUE!</v>
      </c>
    </row>
    <row r="664" spans="1:11" ht="13" x14ac:dyDescent="0.15">
      <c r="A664" s="23">
        <v>10</v>
      </c>
      <c r="B664">
        <f ca="1">IFERROR(__xludf.DUMMYFUNCTION("""COMPUTED_VALUE"""),1011)</f>
        <v>1011</v>
      </c>
      <c r="C664" s="33">
        <f ca="1">IFERROR(__xludf.DUMMYFUNCTION("""COMPUTED_VALUE"""),990)</f>
        <v>990</v>
      </c>
      <c r="D664">
        <f ca="1">IFERROR(__xludf.DUMMYFUNCTION("""COMPUTED_VALUE"""),4)</f>
        <v>4</v>
      </c>
      <c r="E664">
        <f ca="1">IFERROR(__xludf.DUMMYFUNCTION("""COMPUTED_VALUE"""),120)</f>
        <v>120</v>
      </c>
      <c r="F664" t="str">
        <f ca="1">IFERROR(__xludf.DUMMYFUNCTION("filter(Formulas!$C:$C,Formulas!$A:$A=B664)"),"""formula"":null")</f>
        <v>"formula":null</v>
      </c>
      <c r="G664">
        <f ca="1">IFERROR(__xludf.DUMMYFUNCTION("""COMPUTED_VALUE"""),168)</f>
        <v>168</v>
      </c>
      <c r="H664" s="30" t="str">
        <f ca="1">IFERROR(__xludf.DUMMYFUNCTION("IF(D664,filter(Productos!AC:AC,Productos!A:A=B664),)"),"fabrica")</f>
        <v>fabrica</v>
      </c>
      <c r="I664" s="33" t="str">
        <f ca="1">IFERROR(__xludf.DUMMYFUNCTION("""COMPUTED_VALUE"""),"")</f>
        <v/>
      </c>
      <c r="K664" t="e">
        <f t="shared" ca="1" si="0"/>
        <v>#VALUE!</v>
      </c>
    </row>
    <row r="665" spans="1:11" ht="13" x14ac:dyDescent="0.15">
      <c r="A665" s="38">
        <v>10</v>
      </c>
      <c r="B665">
        <f ca="1">IFERROR(__xludf.DUMMYFUNCTION("""COMPUTED_VALUE"""),1013)</f>
        <v>1013</v>
      </c>
      <c r="C665" s="33">
        <f ca="1">IFERROR(__xludf.DUMMYFUNCTION("""COMPUTED_VALUE"""),1400)</f>
        <v>1400</v>
      </c>
      <c r="D665">
        <f ca="1">IFERROR(__xludf.DUMMYFUNCTION("""COMPUTED_VALUE"""),10)</f>
        <v>10</v>
      </c>
      <c r="E665">
        <f ca="1">IFERROR(__xludf.DUMMYFUNCTION("""COMPUTED_VALUE"""),320)</f>
        <v>320</v>
      </c>
      <c r="F665" t="str">
        <f ca="1">IFERROR(__xludf.DUMMYFUNCTION("filter(Formulas!$C:$C,Formulas!$A:$A=B665)"),"""formula"":null")</f>
        <v>"formula":null</v>
      </c>
      <c r="G665">
        <f ca="1">IFERROR(__xludf.DUMMYFUNCTION("""COMPUTED_VALUE"""),12)</f>
        <v>12</v>
      </c>
      <c r="H665" s="30" t="str">
        <f ca="1">IFERROR(__xludf.DUMMYFUNCTION("IF(D665,filter(Productos!AC:AC,Productos!A:A=B665),)"),"fabrica")</f>
        <v>fabrica</v>
      </c>
      <c r="I665" s="33" t="str">
        <f ca="1">IFERROR(__xludf.DUMMYFUNCTION("""COMPUTED_VALUE"""),"")</f>
        <v/>
      </c>
      <c r="K665" t="e">
        <f t="shared" ca="1" si="0"/>
        <v>#VALUE!</v>
      </c>
    </row>
    <row r="666" spans="1:11" ht="13" x14ac:dyDescent="0.15">
      <c r="A666" s="23">
        <v>10</v>
      </c>
      <c r="B666">
        <f ca="1">IFERROR(__xludf.DUMMYFUNCTION("""COMPUTED_VALUE"""),1016)</f>
        <v>1016</v>
      </c>
      <c r="C666" s="33">
        <f ca="1">IFERROR(__xludf.DUMMYFUNCTION("""COMPUTED_VALUE"""),2790)</f>
        <v>2790</v>
      </c>
      <c r="D666">
        <f ca="1">IFERROR(__xludf.DUMMYFUNCTION("""COMPUTED_VALUE"""),8)</f>
        <v>8</v>
      </c>
      <c r="E666">
        <f ca="1">IFERROR(__xludf.DUMMYFUNCTION("""COMPUTED_VALUE"""),600)</f>
        <v>600</v>
      </c>
      <c r="F666" t="str">
        <f ca="1">IFERROR(__xludf.DUMMYFUNCTION("filter(Formulas!$C:$C,Formulas!$A:$A=B666)"),"""formula"":null")</f>
        <v>"formula":null</v>
      </c>
      <c r="G666">
        <f ca="1">IFERROR(__xludf.DUMMYFUNCTION("""COMPUTED_VALUE"""),240)</f>
        <v>240</v>
      </c>
      <c r="H666" s="30" t="str">
        <f ca="1">IFERROR(__xludf.DUMMYFUNCTION("IF(D666,filter(Productos!AC:AC,Productos!A:A=B666),)"),"fabrica")</f>
        <v>fabrica</v>
      </c>
      <c r="I666" t="str">
        <f ca="1">IFERROR(__xludf.DUMMYFUNCTION("""COMPUTED_VALUE"""),"")</f>
        <v/>
      </c>
      <c r="K666" t="e">
        <f t="shared" ca="1" si="0"/>
        <v>#VALUE!</v>
      </c>
    </row>
    <row r="667" spans="1:11" ht="13" x14ac:dyDescent="0.15">
      <c r="A667" s="38">
        <v>10</v>
      </c>
      <c r="B667">
        <f ca="1">IFERROR(__xludf.DUMMYFUNCTION("""COMPUTED_VALUE"""),1101)</f>
        <v>1101</v>
      </c>
      <c r="C667" s="33">
        <f ca="1">IFERROR(__xludf.DUMMYFUNCTION("""COMPUTED_VALUE"""),500)</f>
        <v>500</v>
      </c>
      <c r="D667">
        <f ca="1">IFERROR(__xludf.DUMMYFUNCTION("""COMPUTED_VALUE"""),10)</f>
        <v>10</v>
      </c>
      <c r="E667">
        <f ca="1">IFERROR(__xludf.DUMMYFUNCTION("""COMPUTED_VALUE"""),40)</f>
        <v>40</v>
      </c>
      <c r="F667" t="str">
        <f ca="1">IFERROR(__xludf.DUMMYFUNCTION("filter(Formulas!$C:$C,Formulas!$A:$A=B667)"),"""formula"":[{""sku"":""1001"",""req"":8},{""sku"":""1003"",""req"":3},{""sku"":""1004"",""req"":2},{""sku"":""1002"",""req"":4}]")</f>
        <v>"formula":[{"sku":"1001","req":8},{"sku":"1003","req":3},{"sku":"1004","req":2},{"sku":"1002","req":4}]</v>
      </c>
      <c r="G667">
        <f ca="1">IFERROR(__xludf.DUMMYFUNCTION("""COMPUTED_VALUE"""),3)</f>
        <v>3</v>
      </c>
      <c r="H667" s="30" t="str">
        <f ca="1">IFERROR(__xludf.DUMMYFUNCTION("IF(D667,filter(Productos!AC:AC,Productos!A:A=B667),)"),"fabrica")</f>
        <v>fabrica</v>
      </c>
      <c r="I667" s="33" t="str">
        <f ca="1">IFERROR(__xludf.DUMMYFUNCTION("""COMPUTED_VALUE"""),"")</f>
        <v/>
      </c>
      <c r="K667" t="e">
        <f t="shared" ca="1" si="0"/>
        <v>#VALUE!</v>
      </c>
    </row>
    <row r="668" spans="1:11" ht="13" x14ac:dyDescent="0.15">
      <c r="A668" s="23">
        <v>10</v>
      </c>
      <c r="B668">
        <f ca="1">IFERROR(__xludf.DUMMYFUNCTION("""COMPUTED_VALUE"""),1105)</f>
        <v>1105</v>
      </c>
      <c r="C668" s="33">
        <f ca="1">IFERROR(__xludf.DUMMYFUNCTION("""COMPUTED_VALUE"""),10)</f>
        <v>10</v>
      </c>
      <c r="D668">
        <f ca="1">IFERROR(__xludf.DUMMYFUNCTION("""COMPUTED_VALUE"""),10)</f>
        <v>10</v>
      </c>
      <c r="E668">
        <f ca="1">IFERROR(__xludf.DUMMYFUNCTION("""COMPUTED_VALUE"""),10)</f>
        <v>10</v>
      </c>
      <c r="F668" t="str">
        <f ca="1">IFERROR(__xludf.DUMMYFUNCTION("filter(Formulas!$C:$C,Formulas!$A:$A=B668)"),"""formula"":[{""sku"":""1005"",""req"":1}]")</f>
        <v>"formula":[{"sku":"1005","req":1}]</v>
      </c>
      <c r="G668">
        <f ca="1">IFERROR(__xludf.DUMMYFUNCTION("""COMPUTED_VALUE"""),3)</f>
        <v>3</v>
      </c>
      <c r="H668" s="30" t="str">
        <f ca="1">IFERROR(__xludf.DUMMYFUNCTION("IF(D668,filter(Productos!AC:AC,Productos!A:A=B668),)"),"fabrica")</f>
        <v>fabrica</v>
      </c>
      <c r="I668" s="33" t="str">
        <f ca="1">IFERROR(__xludf.DUMMYFUNCTION("""COMPUTED_VALUE"""),"")</f>
        <v/>
      </c>
      <c r="K668" t="e">
        <f t="shared" ca="1" si="0"/>
        <v>#VALUE!</v>
      </c>
    </row>
    <row r="669" spans="1:11" ht="13" x14ac:dyDescent="0.15">
      <c r="A669" s="38">
        <v>10</v>
      </c>
      <c r="B669">
        <f ca="1">IFERROR(__xludf.DUMMYFUNCTION("""COMPUTED_VALUE"""),1106)</f>
        <v>1106</v>
      </c>
      <c r="C669" s="33">
        <f ca="1">IFERROR(__xludf.DUMMYFUNCTION("""COMPUTED_VALUE"""),700)</f>
        <v>700</v>
      </c>
      <c r="D669">
        <f ca="1">IFERROR(__xludf.DUMMYFUNCTION("""COMPUTED_VALUE"""),100)</f>
        <v>100</v>
      </c>
      <c r="E669">
        <f ca="1">IFERROR(__xludf.DUMMYFUNCTION("""COMPUTED_VALUE"""),30)</f>
        <v>30</v>
      </c>
      <c r="F669" t="str">
        <f ca="1">IFERROR(__xludf.DUMMYFUNCTION("filter(Formulas!$C:$C,Formulas!$A:$A=B669)"),"""formula"":[{""sku"":""1006"",""req"":1}]")</f>
        <v>"formula":[{"sku":"1006","req":1}]</v>
      </c>
      <c r="G669">
        <f ca="1">IFERROR(__xludf.DUMMYFUNCTION("""COMPUTED_VALUE"""),4)</f>
        <v>4</v>
      </c>
      <c r="H669" s="30" t="str">
        <f ca="1">IFERROR(__xludf.DUMMYFUNCTION("IF(D669,filter(Productos!AC:AC,Productos!A:A=B669),)"),"fabrica")</f>
        <v>fabrica</v>
      </c>
      <c r="I669" s="33" t="str">
        <f ca="1">IFERROR(__xludf.DUMMYFUNCTION("""COMPUTED_VALUE"""),"")</f>
        <v/>
      </c>
      <c r="K669" t="e">
        <f t="shared" ca="1" si="0"/>
        <v>#VALUE!</v>
      </c>
    </row>
    <row r="670" spans="1:11" ht="13" x14ac:dyDescent="0.15">
      <c r="A670" s="23">
        <v>10</v>
      </c>
      <c r="B670">
        <f ca="1">IFERROR(__xludf.DUMMYFUNCTION("""COMPUTED_VALUE"""),1107)</f>
        <v>1107</v>
      </c>
      <c r="C670" s="33">
        <f ca="1">IFERROR(__xludf.DUMMYFUNCTION("""COMPUTED_VALUE"""),10)</f>
        <v>10</v>
      </c>
      <c r="D670">
        <f ca="1">IFERROR(__xludf.DUMMYFUNCTION("""COMPUTED_VALUE"""),11)</f>
        <v>11</v>
      </c>
      <c r="E670">
        <f ca="1">IFERROR(__xludf.DUMMYFUNCTION("""COMPUTED_VALUE"""),20)</f>
        <v>20</v>
      </c>
      <c r="F670" t="str">
        <f ca="1">IFERROR(__xludf.DUMMYFUNCTION("filter(Formulas!$C:$C,Formulas!$A:$A=B670)"),"""formula"":[{""sku"":""1007"",""req"":1}]")</f>
        <v>"formula":[{"sku":"1007","req":1}]</v>
      </c>
      <c r="G670">
        <f ca="1">IFERROR(__xludf.DUMMYFUNCTION("""COMPUTED_VALUE"""),2)</f>
        <v>2</v>
      </c>
      <c r="H670" s="30" t="str">
        <f ca="1">IFERROR(__xludf.DUMMYFUNCTION("IF(D670,filter(Productos!AC:AC,Productos!A:A=B670),)"),"fabrica")</f>
        <v>fabrica</v>
      </c>
      <c r="I670" s="33" t="str">
        <f ca="1">IFERROR(__xludf.DUMMYFUNCTION("""COMPUTED_VALUE"""),"")</f>
        <v/>
      </c>
      <c r="K670" t="e">
        <f t="shared" ca="1" si="0"/>
        <v>#VALUE!</v>
      </c>
    </row>
    <row r="671" spans="1:11" ht="13" x14ac:dyDescent="0.15">
      <c r="A671" s="38">
        <v>10</v>
      </c>
      <c r="B671">
        <f ca="1">IFERROR(__xludf.DUMMYFUNCTION("""COMPUTED_VALUE"""),1108)</f>
        <v>1108</v>
      </c>
      <c r="C671" s="33">
        <f ca="1">IFERROR(__xludf.DUMMYFUNCTION("""COMPUTED_VALUE"""),10)</f>
        <v>10</v>
      </c>
      <c r="D671">
        <f ca="1">IFERROR(__xludf.DUMMYFUNCTION("""COMPUTED_VALUE"""),6)</f>
        <v>6</v>
      </c>
      <c r="E671">
        <f ca="1">IFERROR(__xludf.DUMMYFUNCTION("""COMPUTED_VALUE"""),20)</f>
        <v>20</v>
      </c>
      <c r="F671" t="str">
        <f ca="1">IFERROR(__xludf.DUMMYFUNCTION("filter(Formulas!$C:$C,Formulas!$A:$A=B671)"),"""formula"":[{""sku"":""1008"",""req"":1}]")</f>
        <v>"formula":[{"sku":"1008","req":1}]</v>
      </c>
      <c r="G671">
        <f ca="1">IFERROR(__xludf.DUMMYFUNCTION("""COMPUTED_VALUE"""),4)</f>
        <v>4</v>
      </c>
      <c r="H671" s="30" t="str">
        <f ca="1">IFERROR(__xludf.DUMMYFUNCTION("IF(D671,filter(Productos!AC:AC,Productos!A:A=B671),)"),"fabrica")</f>
        <v>fabrica</v>
      </c>
      <c r="I671" s="33" t="str">
        <f ca="1">IFERROR(__xludf.DUMMYFUNCTION("""COMPUTED_VALUE"""),"")</f>
        <v/>
      </c>
      <c r="K671" t="e">
        <f t="shared" ca="1" si="0"/>
        <v>#VALUE!</v>
      </c>
    </row>
    <row r="672" spans="1:11" ht="13" x14ac:dyDescent="0.15">
      <c r="A672" s="23">
        <v>10</v>
      </c>
      <c r="B672">
        <f ca="1">IFERROR(__xludf.DUMMYFUNCTION("""COMPUTED_VALUE"""),1109)</f>
        <v>1109</v>
      </c>
      <c r="C672" s="33">
        <f ca="1">IFERROR(__xludf.DUMMYFUNCTION("""COMPUTED_VALUE"""),10)</f>
        <v>10</v>
      </c>
      <c r="D672">
        <f ca="1">IFERROR(__xludf.DUMMYFUNCTION("""COMPUTED_VALUE"""),12)</f>
        <v>12</v>
      </c>
      <c r="E672">
        <f ca="1">IFERROR(__xludf.DUMMYFUNCTION("""COMPUTED_VALUE"""),30)</f>
        <v>30</v>
      </c>
      <c r="F672" t="str">
        <f ca="1">IFERROR(__xludf.DUMMYFUNCTION("filter(Formulas!$C:$C,Formulas!$A:$A=B672)"),"""formula"":[{""sku"":""1009"",""req"":1}]")</f>
        <v>"formula":[{"sku":"1009","req":1}]</v>
      </c>
      <c r="G672">
        <f ca="1">IFERROR(__xludf.DUMMYFUNCTION("""COMPUTED_VALUE"""),1.5)</f>
        <v>1.5</v>
      </c>
      <c r="H672" s="30" t="str">
        <f ca="1">IFERROR(__xludf.DUMMYFUNCTION("IF(D672,filter(Productos!AC:AC,Productos!A:A=B672),)"),"fabrica")</f>
        <v>fabrica</v>
      </c>
      <c r="I672" s="33" t="str">
        <f ca="1">IFERROR(__xludf.DUMMYFUNCTION("""COMPUTED_VALUE"""),"")</f>
        <v/>
      </c>
      <c r="K672" t="e">
        <f t="shared" ca="1" si="0"/>
        <v>#VALUE!</v>
      </c>
    </row>
    <row r="673" spans="1:11" ht="13" x14ac:dyDescent="0.15">
      <c r="A673" s="38">
        <v>10</v>
      </c>
      <c r="B673">
        <f ca="1">IFERROR(__xludf.DUMMYFUNCTION("""COMPUTED_VALUE"""),1110)</f>
        <v>1110</v>
      </c>
      <c r="C673" s="33">
        <f ca="1">IFERROR(__xludf.DUMMYFUNCTION("""COMPUTED_VALUE"""),10)</f>
        <v>10</v>
      </c>
      <c r="D673">
        <f ca="1">IFERROR(__xludf.DUMMYFUNCTION("""COMPUTED_VALUE"""),6)</f>
        <v>6</v>
      </c>
      <c r="E673">
        <f ca="1">IFERROR(__xludf.DUMMYFUNCTION("""COMPUTED_VALUE"""),10)</f>
        <v>10</v>
      </c>
      <c r="F673" t="str">
        <f ca="1">IFERROR(__xludf.DUMMYFUNCTION("filter(Formulas!$C:$C,Formulas!$A:$A=B673)"),"""formula"":[{""sku"":""1010"",""req"":1}]")</f>
        <v>"formula":[{"sku":"1010","req":1}]</v>
      </c>
      <c r="G673">
        <f ca="1">IFERROR(__xludf.DUMMYFUNCTION("""COMPUTED_VALUE"""),2)</f>
        <v>2</v>
      </c>
      <c r="H673" s="30" t="str">
        <f ca="1">IFERROR(__xludf.DUMMYFUNCTION("IF(D673,filter(Productos!AC:AC,Productos!A:A=B673),)"),"fabrica")</f>
        <v>fabrica</v>
      </c>
      <c r="I673" s="33" t="str">
        <f ca="1">IFERROR(__xludf.DUMMYFUNCTION("""COMPUTED_VALUE"""),"")</f>
        <v/>
      </c>
      <c r="K673" t="e">
        <f t="shared" ca="1" si="0"/>
        <v>#VALUE!</v>
      </c>
    </row>
    <row r="674" spans="1:11" ht="13" x14ac:dyDescent="0.15">
      <c r="A674" s="23">
        <v>10</v>
      </c>
      <c r="B674">
        <f ca="1">IFERROR(__xludf.DUMMYFUNCTION("""COMPUTED_VALUE"""),1111)</f>
        <v>1111</v>
      </c>
      <c r="C674" s="33">
        <f ca="1">IFERROR(__xludf.DUMMYFUNCTION("""COMPUTED_VALUE"""),120)</f>
        <v>120</v>
      </c>
      <c r="D674">
        <f ca="1">IFERROR(__xludf.DUMMYFUNCTION("""COMPUTED_VALUE"""),2)</f>
        <v>2</v>
      </c>
      <c r="E674">
        <f ca="1">IFERROR(__xludf.DUMMYFUNCTION("""COMPUTED_VALUE"""),30)</f>
        <v>30</v>
      </c>
      <c r="F674" t="str">
        <f ca="1">IFERROR(__xludf.DUMMYFUNCTION("filter(Formulas!$C:$C,Formulas!$A:$A=B674)"),"""formula"":[{""sku"":""1011"",""req"":2}]")</f>
        <v>"formula":[{"sku":"1011","req":2}]</v>
      </c>
      <c r="G674">
        <f ca="1">IFERROR(__xludf.DUMMYFUNCTION("""COMPUTED_VALUE"""),12)</f>
        <v>12</v>
      </c>
      <c r="H674" s="30" t="str">
        <f ca="1">IFERROR(__xludf.DUMMYFUNCTION("IF(D674,filter(Productos!AC:AC,Productos!A:A=B674),)"),"fabrica")</f>
        <v>fabrica</v>
      </c>
      <c r="I674" s="33" t="str">
        <f ca="1">IFERROR(__xludf.DUMMYFUNCTION("""COMPUTED_VALUE"""),"")</f>
        <v/>
      </c>
      <c r="K674" t="e">
        <f t="shared" ca="1" si="0"/>
        <v>#VALUE!</v>
      </c>
    </row>
    <row r="675" spans="1:11" ht="13" x14ac:dyDescent="0.15">
      <c r="A675" s="38">
        <v>10</v>
      </c>
      <c r="B675">
        <f ca="1">IFERROR(__xludf.DUMMYFUNCTION("""COMPUTED_VALUE"""),1112)</f>
        <v>1112</v>
      </c>
      <c r="C675" s="33">
        <f ca="1">IFERROR(__xludf.DUMMYFUNCTION("""COMPUTED_VALUE"""),10)</f>
        <v>10</v>
      </c>
      <c r="D675">
        <f ca="1">IFERROR(__xludf.DUMMYFUNCTION("""COMPUTED_VALUE"""),20)</f>
        <v>20</v>
      </c>
      <c r="E675">
        <f ca="1">IFERROR(__xludf.DUMMYFUNCTION("""COMPUTED_VALUE"""),10)</f>
        <v>10</v>
      </c>
      <c r="F675" t="str">
        <f ca="1">IFERROR(__xludf.DUMMYFUNCTION("filter(Formulas!$C:$C,Formulas!$A:$A=B675)"),"""formula"":[{""sku"":""1012"",""req"":1}]")</f>
        <v>"formula":[{"sku":"1012","req":1}]</v>
      </c>
      <c r="G675">
        <f ca="1">IFERROR(__xludf.DUMMYFUNCTION("""COMPUTED_VALUE"""),24)</f>
        <v>24</v>
      </c>
      <c r="H675" s="30" t="str">
        <f ca="1">IFERROR(__xludf.DUMMYFUNCTION("IF(D675,filter(Productos!AC:AC,Productos!A:A=B675),)"),"fabrica")</f>
        <v>fabrica</v>
      </c>
      <c r="I675" s="33" t="str">
        <f ca="1">IFERROR(__xludf.DUMMYFUNCTION("""COMPUTED_VALUE"""),"")</f>
        <v/>
      </c>
      <c r="K675" t="e">
        <f t="shared" ca="1" si="0"/>
        <v>#VALUE!</v>
      </c>
    </row>
    <row r="676" spans="1:11" ht="13" x14ac:dyDescent="0.15">
      <c r="A676" s="23">
        <v>10</v>
      </c>
      <c r="B676">
        <f ca="1">IFERROR(__xludf.DUMMYFUNCTION("""COMPUTED_VALUE"""),1114)</f>
        <v>1114</v>
      </c>
      <c r="C676" s="33">
        <f ca="1">IFERROR(__xludf.DUMMYFUNCTION("""COMPUTED_VALUE"""),10)</f>
        <v>10</v>
      </c>
      <c r="D676">
        <f ca="1">IFERROR(__xludf.DUMMYFUNCTION("""COMPUTED_VALUE"""),4)</f>
        <v>4</v>
      </c>
      <c r="E676">
        <f ca="1">IFERROR(__xludf.DUMMYFUNCTION("""COMPUTED_VALUE"""),10)</f>
        <v>10</v>
      </c>
      <c r="F676" t="str">
        <f ca="1">IFERROR(__xludf.DUMMYFUNCTION("filter(Formulas!$C:$C,Formulas!$A:$A=B676)"),"""formula"":[{""sku"":""1014"",""req"":1}]")</f>
        <v>"formula":[{"sku":"1014","req":1}]</v>
      </c>
      <c r="G676">
        <f ca="1">IFERROR(__xludf.DUMMYFUNCTION("""COMPUTED_VALUE"""),2)</f>
        <v>2</v>
      </c>
      <c r="H676" s="30" t="str">
        <f ca="1">IFERROR(__xludf.DUMMYFUNCTION("IF(D676,filter(Productos!AC:AC,Productos!A:A=B676),)"),"fabrica")</f>
        <v>fabrica</v>
      </c>
      <c r="I676" s="33" t="str">
        <f ca="1">IFERROR(__xludf.DUMMYFUNCTION("""COMPUTED_VALUE"""),"")</f>
        <v/>
      </c>
      <c r="K676" t="e">
        <f t="shared" ca="1" si="0"/>
        <v>#VALUE!</v>
      </c>
    </row>
    <row r="677" spans="1:11" ht="13" x14ac:dyDescent="0.15">
      <c r="A677" s="38">
        <v>10</v>
      </c>
      <c r="B677">
        <f ca="1">IFERROR(__xludf.DUMMYFUNCTION("""COMPUTED_VALUE"""),1115)</f>
        <v>1115</v>
      </c>
      <c r="C677" s="33">
        <f ca="1">IFERROR(__xludf.DUMMYFUNCTION("""COMPUTED_VALUE"""),10)</f>
        <v>10</v>
      </c>
      <c r="D677">
        <f ca="1">IFERROR(__xludf.DUMMYFUNCTION("""COMPUTED_VALUE"""),8)</f>
        <v>8</v>
      </c>
      <c r="E677">
        <f ca="1">IFERROR(__xludf.DUMMYFUNCTION("""COMPUTED_VALUE"""),10)</f>
        <v>10</v>
      </c>
      <c r="F677" t="str">
        <f ca="1">IFERROR(__xludf.DUMMYFUNCTION("filter(Formulas!$C:$C,Formulas!$A:$A=B677)"),"""formula"":[{""sku"":""1015"",""req"":2}]")</f>
        <v>"formula":[{"sku":"1015","req":2}]</v>
      </c>
      <c r="G677">
        <f ca="1">IFERROR(__xludf.DUMMYFUNCTION("""COMPUTED_VALUE"""),3)</f>
        <v>3</v>
      </c>
      <c r="H677" s="30" t="str">
        <f ca="1">IFERROR(__xludf.DUMMYFUNCTION("IF(D677,filter(Productos!AC:AC,Productos!A:A=B677),)"),"fabrica")</f>
        <v>fabrica</v>
      </c>
      <c r="I677" s="33" t="str">
        <f ca="1">IFERROR(__xludf.DUMMYFUNCTION("""COMPUTED_VALUE"""),"")</f>
        <v/>
      </c>
      <c r="K677" t="e">
        <f t="shared" ca="1" si="0"/>
        <v>#VALUE!</v>
      </c>
    </row>
    <row r="678" spans="1:11" ht="13" x14ac:dyDescent="0.15">
      <c r="A678" s="23">
        <v>10</v>
      </c>
      <c r="B678">
        <f ca="1">IFERROR(__xludf.DUMMYFUNCTION("""COMPUTED_VALUE"""),1116)</f>
        <v>1116</v>
      </c>
      <c r="C678" s="33">
        <f ca="1">IFERROR(__xludf.DUMMYFUNCTION("""COMPUTED_VALUE"""),10)</f>
        <v>10</v>
      </c>
      <c r="D678">
        <f ca="1">IFERROR(__xludf.DUMMYFUNCTION("""COMPUTED_VALUE"""),10)</f>
        <v>10</v>
      </c>
      <c r="E678">
        <f ca="1">IFERROR(__xludf.DUMMYFUNCTION("""COMPUTED_VALUE"""),40)</f>
        <v>40</v>
      </c>
      <c r="F678" t="str">
        <f ca="1">IFERROR(__xludf.DUMMYFUNCTION("filter(Formulas!$C:$C,Formulas!$A:$A=B678)"),"""formula"":[{""sku"":""1016"",""req"":11}]")</f>
        <v>"formula":[{"sku":"1016","req":11}]</v>
      </c>
      <c r="G678">
        <f ca="1">IFERROR(__xludf.DUMMYFUNCTION("""COMPUTED_VALUE"""),24)</f>
        <v>24</v>
      </c>
      <c r="H678" s="30" t="str">
        <f ca="1">IFERROR(__xludf.DUMMYFUNCTION("IF(D678,filter(Productos!AC:AC,Productos!A:A=B678),)"),"fabrica")</f>
        <v>fabrica</v>
      </c>
      <c r="I678" t="str">
        <f ca="1">IFERROR(__xludf.DUMMYFUNCTION("""COMPUTED_VALUE"""),"")</f>
        <v/>
      </c>
      <c r="K678" t="e">
        <f t="shared" ca="1" si="0"/>
        <v>#VALUE!</v>
      </c>
    </row>
    <row r="679" spans="1:11" ht="13" x14ac:dyDescent="0.15">
      <c r="A679" s="38">
        <v>10</v>
      </c>
      <c r="B679">
        <f ca="1">IFERROR(__xludf.DUMMYFUNCTION("""COMPUTED_VALUE"""),1201)</f>
        <v>1201</v>
      </c>
      <c r="C679" s="33">
        <f ca="1">IFERROR(__xludf.DUMMYFUNCTION("""COMPUTED_VALUE"""),10)</f>
        <v>10</v>
      </c>
      <c r="D679">
        <f ca="1">IFERROR(__xludf.DUMMYFUNCTION("""COMPUTED_VALUE"""),10)</f>
        <v>10</v>
      </c>
      <c r="E679">
        <f ca="1">IFERROR(__xludf.DUMMYFUNCTION("""COMPUTED_VALUE"""),10)</f>
        <v>10</v>
      </c>
      <c r="F679" t="str">
        <f ca="1">IFERROR(__xludf.DUMMYFUNCTION("filter(Formulas!$C:$C,Formulas!$A:$A=B679)"),"""formula"":[{""sku"":""1101"",""req"":1}]")</f>
        <v>"formula":[{"sku":"1101","req":1}]</v>
      </c>
      <c r="G679">
        <f ca="1">IFERROR(__xludf.DUMMYFUNCTION("""COMPUTED_VALUE"""),2)</f>
        <v>2</v>
      </c>
      <c r="H679" s="30" t="str">
        <f ca="1">IFERROR(__xludf.DUMMYFUNCTION("IF(D679,filter(Productos!AC:AC,Productos!A:A=B679),)"),"fabrica")</f>
        <v>fabrica</v>
      </c>
      <c r="I679" s="33" t="str">
        <f ca="1">IFERROR(__xludf.DUMMYFUNCTION("""COMPUTED_VALUE"""),"")</f>
        <v/>
      </c>
      <c r="K679" t="e">
        <f t="shared" ca="1" si="0"/>
        <v>#VALUE!</v>
      </c>
    </row>
    <row r="680" spans="1:11" ht="13" x14ac:dyDescent="0.15">
      <c r="A680" s="23">
        <v>10</v>
      </c>
      <c r="B680">
        <f ca="1">IFERROR(__xludf.DUMMYFUNCTION("""COMPUTED_VALUE"""),1207)</f>
        <v>1207</v>
      </c>
      <c r="C680" s="33">
        <f ca="1">IFERROR(__xludf.DUMMYFUNCTION("""COMPUTED_VALUE"""),30)</f>
        <v>30</v>
      </c>
      <c r="D680">
        <f ca="1">IFERROR(__xludf.DUMMYFUNCTION("""COMPUTED_VALUE"""),12)</f>
        <v>12</v>
      </c>
      <c r="E680">
        <f ca="1">IFERROR(__xludf.DUMMYFUNCTION("""COMPUTED_VALUE"""),20)</f>
        <v>20</v>
      </c>
      <c r="F680" t="str">
        <f ca="1">IFERROR(__xludf.DUMMYFUNCTION("filter(Formulas!$C:$C,Formulas!$A:$A=B680)"),"""formula"":[{""sku"":""1007"",""req"":1}]")</f>
        <v>"formula":[{"sku":"1007","req":1}]</v>
      </c>
      <c r="G680">
        <f ca="1">IFERROR(__xludf.DUMMYFUNCTION("""COMPUTED_VALUE"""),2)</f>
        <v>2</v>
      </c>
      <c r="H680" s="30" t="str">
        <f ca="1">IFERROR(__xludf.DUMMYFUNCTION("IF(D680,filter(Productos!AC:AC,Productos!A:A=B680),)"),"fabrica")</f>
        <v>fabrica</v>
      </c>
      <c r="I680" s="33" t="str">
        <f ca="1">IFERROR(__xludf.DUMMYFUNCTION("""COMPUTED_VALUE"""),"")</f>
        <v/>
      </c>
      <c r="K680" t="e">
        <f t="shared" ca="1" si="0"/>
        <v>#VALUE!</v>
      </c>
    </row>
    <row r="681" spans="1:11" ht="13" x14ac:dyDescent="0.15">
      <c r="A681" s="38">
        <v>10</v>
      </c>
      <c r="B681">
        <f ca="1">IFERROR(__xludf.DUMMYFUNCTION("""COMPUTED_VALUE"""),1209)</f>
        <v>1209</v>
      </c>
      <c r="C681" s="33">
        <f ca="1">IFERROR(__xludf.DUMMYFUNCTION("""COMPUTED_VALUE"""),30)</f>
        <v>30</v>
      </c>
      <c r="D681">
        <f ca="1">IFERROR(__xludf.DUMMYFUNCTION("""COMPUTED_VALUE"""),14)</f>
        <v>14</v>
      </c>
      <c r="E681">
        <f ca="1">IFERROR(__xludf.DUMMYFUNCTION("""COMPUTED_VALUE"""),30)</f>
        <v>30</v>
      </c>
      <c r="F681" t="str">
        <f ca="1">IFERROR(__xludf.DUMMYFUNCTION("filter(Formulas!$C:$C,Formulas!$A:$A=B681)"),"""formula"":[{""sku"":""1009"",""req"":1}]")</f>
        <v>"formula":[{"sku":"1009","req":1}]</v>
      </c>
      <c r="G681">
        <f ca="1">IFERROR(__xludf.DUMMYFUNCTION("""COMPUTED_VALUE"""),1.5)</f>
        <v>1.5</v>
      </c>
      <c r="H681" s="30" t="str">
        <f ca="1">IFERROR(__xludf.DUMMYFUNCTION("IF(D681,filter(Productos!AC:AC,Productos!A:A=B681),)"),"fabrica")</f>
        <v>fabrica</v>
      </c>
      <c r="I681" s="33" t="str">
        <f ca="1">IFERROR(__xludf.DUMMYFUNCTION("""COMPUTED_VALUE"""),"")</f>
        <v/>
      </c>
      <c r="K681" t="e">
        <f t="shared" ca="1" si="0"/>
        <v>#VALUE!</v>
      </c>
    </row>
    <row r="682" spans="1:11" ht="13" x14ac:dyDescent="0.15">
      <c r="A682" s="23">
        <v>10</v>
      </c>
      <c r="B682">
        <f ca="1">IFERROR(__xludf.DUMMYFUNCTION("""COMPUTED_VALUE"""),1210)</f>
        <v>1210</v>
      </c>
      <c r="C682" s="33">
        <f ca="1">IFERROR(__xludf.DUMMYFUNCTION("""COMPUTED_VALUE"""),10)</f>
        <v>10</v>
      </c>
      <c r="D682">
        <f ca="1">IFERROR(__xludf.DUMMYFUNCTION("""COMPUTED_VALUE"""),9)</f>
        <v>9</v>
      </c>
      <c r="E682">
        <f ca="1">IFERROR(__xludf.DUMMYFUNCTION("""COMPUTED_VALUE"""),10)</f>
        <v>10</v>
      </c>
      <c r="F682" t="str">
        <f ca="1">IFERROR(__xludf.DUMMYFUNCTION("filter(Formulas!$C:$C,Formulas!$A:$A=B682)"),"""formula"":[{""sku"":""1010"",""req"":1}]")</f>
        <v>"formula":[{"sku":"1010","req":1}]</v>
      </c>
      <c r="G682">
        <f ca="1">IFERROR(__xludf.DUMMYFUNCTION("""COMPUTED_VALUE"""),2.3)</f>
        <v>2.2999999999999998</v>
      </c>
      <c r="H682" s="30" t="str">
        <f ca="1">IFERROR(__xludf.DUMMYFUNCTION("IF(D682,filter(Productos!AC:AC,Productos!A:A=B682),)"),"fabrica")</f>
        <v>fabrica</v>
      </c>
      <c r="I682" s="33" t="str">
        <f ca="1">IFERROR(__xludf.DUMMYFUNCTION("""COMPUTED_VALUE"""),"")</f>
        <v/>
      </c>
      <c r="K682" t="e">
        <f t="shared" ca="1" si="0"/>
        <v>#VALUE!</v>
      </c>
    </row>
    <row r="683" spans="1:11" ht="13" x14ac:dyDescent="0.15">
      <c r="A683" s="38">
        <v>10</v>
      </c>
      <c r="B683">
        <f ca="1">IFERROR(__xludf.DUMMYFUNCTION("""COMPUTED_VALUE"""),1211)</f>
        <v>1211</v>
      </c>
      <c r="C683" s="33">
        <f ca="1">IFERROR(__xludf.DUMMYFUNCTION("""COMPUTED_VALUE"""),10)</f>
        <v>10</v>
      </c>
      <c r="D683">
        <f ca="1">IFERROR(__xludf.DUMMYFUNCTION("""COMPUTED_VALUE"""),10)</f>
        <v>10</v>
      </c>
      <c r="E683">
        <f ca="1">IFERROR(__xludf.DUMMYFUNCTION("""COMPUTED_VALUE"""),10)</f>
        <v>10</v>
      </c>
      <c r="F683" t="str">
        <f ca="1">IFERROR(__xludf.DUMMYFUNCTION("filter(Formulas!$C:$C,Formulas!$A:$A=B683)"),"""formula"":[{""sku"":""1111"",""req"":1}]")</f>
        <v>"formula":[{"sku":"1111","req":1}]</v>
      </c>
      <c r="G683">
        <f ca="1">IFERROR(__xludf.DUMMYFUNCTION("""COMPUTED_VALUE"""),12)</f>
        <v>12</v>
      </c>
      <c r="H683" s="30" t="str">
        <f ca="1">IFERROR(__xludf.DUMMYFUNCTION("IF(D683,filter(Productos!AC:AC,Productos!A:A=B683),)"),"fabrica")</f>
        <v>fabrica</v>
      </c>
      <c r="I683" s="33" t="str">
        <f ca="1">IFERROR(__xludf.DUMMYFUNCTION("""COMPUTED_VALUE"""),"")</f>
        <v/>
      </c>
      <c r="K683" t="e">
        <f t="shared" ca="1" si="0"/>
        <v>#VALUE!</v>
      </c>
    </row>
    <row r="684" spans="1:11" ht="13" x14ac:dyDescent="0.15">
      <c r="A684" s="23">
        <v>10</v>
      </c>
      <c r="B684">
        <f ca="1">IFERROR(__xludf.DUMMYFUNCTION("""COMPUTED_VALUE"""),1215)</f>
        <v>1215</v>
      </c>
      <c r="C684" s="33">
        <f ca="1">IFERROR(__xludf.DUMMYFUNCTION("""COMPUTED_VALUE"""),0)</f>
        <v>0</v>
      </c>
      <c r="D684">
        <f ca="1">IFERROR(__xludf.DUMMYFUNCTION("""COMPUTED_VALUE"""),8)</f>
        <v>8</v>
      </c>
      <c r="E684">
        <f ca="1">IFERROR(__xludf.DUMMYFUNCTION("""COMPUTED_VALUE"""),10)</f>
        <v>10</v>
      </c>
      <c r="F684" t="str">
        <f ca="1">IFERROR(__xludf.DUMMYFUNCTION("filter(Formulas!$C:$C,Formulas!$A:$A=B684)"),"""formula"":[{""sku"":""1015"",""req"":4}]")</f>
        <v>"formula":[{"sku":"1015","req":4}]</v>
      </c>
      <c r="G684">
        <f ca="1">IFERROR(__xludf.DUMMYFUNCTION("""COMPUTED_VALUE"""),3)</f>
        <v>3</v>
      </c>
      <c r="H684" s="30" t="str">
        <f ca="1">IFERROR(__xludf.DUMMYFUNCTION("IF(D684,filter(Productos!AC:AC,Productos!A:A=B684),)"),"fabrica")</f>
        <v>fabrica</v>
      </c>
      <c r="I684" s="33" t="str">
        <f ca="1">IFERROR(__xludf.DUMMYFUNCTION("""COMPUTED_VALUE"""),"")</f>
        <v/>
      </c>
      <c r="K684" t="e">
        <f t="shared" ca="1" si="0"/>
        <v>#VALUE!</v>
      </c>
    </row>
    <row r="685" spans="1:11" ht="13" x14ac:dyDescent="0.15">
      <c r="A685" s="38">
        <v>10</v>
      </c>
      <c r="B685">
        <f ca="1">IFERROR(__xludf.DUMMYFUNCTION("""COMPUTED_VALUE"""),1216)</f>
        <v>1216</v>
      </c>
      <c r="C685" s="33">
        <f ca="1">IFERROR(__xludf.DUMMYFUNCTION("""COMPUTED_VALUE"""),10)</f>
        <v>10</v>
      </c>
      <c r="D685">
        <f ca="1">IFERROR(__xludf.DUMMYFUNCTION("""COMPUTED_VALUE"""),10)</f>
        <v>10</v>
      </c>
      <c r="E685">
        <f ca="1">IFERROR(__xludf.DUMMYFUNCTION("""COMPUTED_VALUE"""),30)</f>
        <v>30</v>
      </c>
      <c r="F685" t="str">
        <f ca="1">IFERROR(__xludf.DUMMYFUNCTION("filter(Formulas!$C:$C,Formulas!$A:$A=B685)"),"""formula"":[{""sku"":""1016"",""req"":2}]")</f>
        <v>"formula":[{"sku":"1016","req":2}]</v>
      </c>
      <c r="G685">
        <f ca="1">IFERROR(__xludf.DUMMYFUNCTION("""COMPUTED_VALUE"""),24)</f>
        <v>24</v>
      </c>
      <c r="H685" s="30" t="str">
        <f ca="1">IFERROR(__xludf.DUMMYFUNCTION("IF(D685,filter(Productos!AC:AC,Productos!A:A=B685),)"),"fabrica")</f>
        <v>fabrica</v>
      </c>
      <c r="I685" t="str">
        <f ca="1">IFERROR(__xludf.DUMMYFUNCTION("""COMPUTED_VALUE"""),"")</f>
        <v/>
      </c>
      <c r="K685" t="e">
        <f t="shared" ca="1" si="0"/>
        <v>#VALUE!</v>
      </c>
    </row>
    <row r="686" spans="1:11" ht="13" x14ac:dyDescent="0.15">
      <c r="A686" s="23">
        <v>10</v>
      </c>
      <c r="B686">
        <f ca="1">IFERROR(__xludf.DUMMYFUNCTION("""COMPUTED_VALUE"""),1301)</f>
        <v>1301</v>
      </c>
      <c r="C686" s="33">
        <f ca="1">IFERROR(__xludf.DUMMYFUNCTION("""COMPUTED_VALUE"""),10)</f>
        <v>10</v>
      </c>
      <c r="D686">
        <f ca="1">IFERROR(__xludf.DUMMYFUNCTION("""COMPUTED_VALUE"""),5)</f>
        <v>5</v>
      </c>
      <c r="E686">
        <f ca="1">IFERROR(__xludf.DUMMYFUNCTION("""COMPUTED_VALUE"""),10)</f>
        <v>10</v>
      </c>
      <c r="F686" t="str">
        <f ca="1">IFERROR(__xludf.DUMMYFUNCTION("filter(Formulas!$C:$C,Formulas!$A:$A=B686)"),"""formula"":[{""sku"":""1101"",""req"":1}]")</f>
        <v>"formula":[{"sku":"1101","req":1}]</v>
      </c>
      <c r="G686">
        <f ca="1">IFERROR(__xludf.DUMMYFUNCTION("""COMPUTED_VALUE"""),2)</f>
        <v>2</v>
      </c>
      <c r="H686" s="30" t="str">
        <f ca="1">IFERROR(__xludf.DUMMYFUNCTION("IF(D686,filter(Productos!AC:AC,Productos!A:A=B686),)"),"fabrica")</f>
        <v>fabrica</v>
      </c>
      <c r="I686" s="33" t="str">
        <f ca="1">IFERROR(__xludf.DUMMYFUNCTION("""COMPUTED_VALUE"""),"")</f>
        <v/>
      </c>
      <c r="K686" t="e">
        <f t="shared" ca="1" si="0"/>
        <v>#VALUE!</v>
      </c>
    </row>
    <row r="687" spans="1:11" ht="13" x14ac:dyDescent="0.15">
      <c r="A687" s="38">
        <v>10</v>
      </c>
      <c r="B687">
        <f ca="1">IFERROR(__xludf.DUMMYFUNCTION("""COMPUTED_VALUE"""),1307)</f>
        <v>1307</v>
      </c>
      <c r="C687" s="33">
        <f ca="1">IFERROR(__xludf.DUMMYFUNCTION("""COMPUTED_VALUE"""),50)</f>
        <v>50</v>
      </c>
      <c r="D687">
        <f ca="1">IFERROR(__xludf.DUMMYFUNCTION("""COMPUTED_VALUE"""),11)</f>
        <v>11</v>
      </c>
      <c r="E687">
        <f ca="1">IFERROR(__xludf.DUMMYFUNCTION("""COMPUTED_VALUE"""),30)</f>
        <v>30</v>
      </c>
      <c r="F687" t="str">
        <f ca="1">IFERROR(__xludf.DUMMYFUNCTION("filter(Formulas!$C:$C,Formulas!$A:$A=B687)"),"""formula"":[{""sku"":""1007"",""req"":1}]")</f>
        <v>"formula":[{"sku":"1007","req":1}]</v>
      </c>
      <c r="G687">
        <f ca="1">IFERROR(__xludf.DUMMYFUNCTION("""COMPUTED_VALUE"""),1.2)</f>
        <v>1.2</v>
      </c>
      <c r="H687" s="30" t="str">
        <f ca="1">IFERROR(__xludf.DUMMYFUNCTION("IF(D687,filter(Productos!AC:AC,Productos!A:A=B687),)"),"fabrica")</f>
        <v>fabrica</v>
      </c>
      <c r="I687" s="33" t="str">
        <f ca="1">IFERROR(__xludf.DUMMYFUNCTION("""COMPUTED_VALUE"""),"")</f>
        <v/>
      </c>
      <c r="K687" t="e">
        <f t="shared" ca="1" si="0"/>
        <v>#VALUE!</v>
      </c>
    </row>
    <row r="688" spans="1:11" ht="13" x14ac:dyDescent="0.15">
      <c r="A688" s="23">
        <v>10</v>
      </c>
      <c r="B688">
        <f ca="1">IFERROR(__xludf.DUMMYFUNCTION("""COMPUTED_VALUE"""),1309)</f>
        <v>1309</v>
      </c>
      <c r="C688" s="33">
        <f ca="1">IFERROR(__xludf.DUMMYFUNCTION("""COMPUTED_VALUE"""),50)</f>
        <v>50</v>
      </c>
      <c r="D688">
        <f ca="1">IFERROR(__xludf.DUMMYFUNCTION("""COMPUTED_VALUE"""),11)</f>
        <v>11</v>
      </c>
      <c r="E688">
        <f ca="1">IFERROR(__xludf.DUMMYFUNCTION("""COMPUTED_VALUE"""),50)</f>
        <v>50</v>
      </c>
      <c r="F688" t="str">
        <f ca="1">IFERROR(__xludf.DUMMYFUNCTION("filter(Formulas!$C:$C,Formulas!$A:$A=B688)"),"""formula"":[{""sku"":""1009"",""req"":1}]")</f>
        <v>"formula":[{"sku":"1009","req":1}]</v>
      </c>
      <c r="G688">
        <f ca="1">IFERROR(__xludf.DUMMYFUNCTION("""COMPUTED_VALUE"""),1.2)</f>
        <v>1.2</v>
      </c>
      <c r="H688" s="30" t="str">
        <f ca="1">IFERROR(__xludf.DUMMYFUNCTION("IF(D688,filter(Productos!AC:AC,Productos!A:A=B688),)"),"fabrica")</f>
        <v>fabrica</v>
      </c>
      <c r="I688" s="33" t="str">
        <f ca="1">IFERROR(__xludf.DUMMYFUNCTION("""COMPUTED_VALUE"""),"")</f>
        <v/>
      </c>
      <c r="K688" t="e">
        <f t="shared" ca="1" si="0"/>
        <v>#VALUE!</v>
      </c>
    </row>
    <row r="689" spans="1:11" ht="13" x14ac:dyDescent="0.15">
      <c r="A689" s="38">
        <v>10</v>
      </c>
      <c r="B689">
        <f ca="1">IFERROR(__xludf.DUMMYFUNCTION("""COMPUTED_VALUE"""),1310)</f>
        <v>1310</v>
      </c>
      <c r="C689" s="33">
        <f ca="1">IFERROR(__xludf.DUMMYFUNCTION("""COMPUTED_VALUE"""),10)</f>
        <v>10</v>
      </c>
      <c r="D689">
        <f ca="1">IFERROR(__xludf.DUMMYFUNCTION("""COMPUTED_VALUE"""),12)</f>
        <v>12</v>
      </c>
      <c r="E689">
        <f ca="1">IFERROR(__xludf.DUMMYFUNCTION("""COMPUTED_VALUE"""),10)</f>
        <v>10</v>
      </c>
      <c r="F689" t="str">
        <f ca="1">IFERROR(__xludf.DUMMYFUNCTION("filter(Formulas!$C:$C,Formulas!$A:$A=B689)"),"""formula"":[{""sku"":""1010"",""req"":1}]")</f>
        <v>"formula":[{"sku":"1010","req":1}]</v>
      </c>
      <c r="G689">
        <f ca="1">IFERROR(__xludf.DUMMYFUNCTION("""COMPUTED_VALUE"""),2)</f>
        <v>2</v>
      </c>
      <c r="H689" s="30" t="str">
        <f ca="1">IFERROR(__xludf.DUMMYFUNCTION("IF(D689,filter(Productos!AC:AC,Productos!A:A=B689),)"),"fabrica")</f>
        <v>fabrica</v>
      </c>
      <c r="I689" s="33" t="str">
        <f ca="1">IFERROR(__xludf.DUMMYFUNCTION("""COMPUTED_VALUE"""),"")</f>
        <v/>
      </c>
      <c r="K689" t="e">
        <f t="shared" ca="1" si="0"/>
        <v>#VALUE!</v>
      </c>
    </row>
    <row r="690" spans="1:11" ht="13" x14ac:dyDescent="0.15">
      <c r="A690" s="23">
        <v>10</v>
      </c>
      <c r="B690">
        <f ca="1">IFERROR(__xludf.DUMMYFUNCTION("""COMPUTED_VALUE"""),1407)</f>
        <v>1407</v>
      </c>
      <c r="C690" s="33">
        <f ca="1">IFERROR(__xludf.DUMMYFUNCTION("""COMPUTED_VALUE"""),10)</f>
        <v>10</v>
      </c>
      <c r="D690">
        <f ca="1">IFERROR(__xludf.DUMMYFUNCTION("""COMPUTED_VALUE"""),14)</f>
        <v>14</v>
      </c>
      <c r="E690">
        <f ca="1">IFERROR(__xludf.DUMMYFUNCTION("""COMPUTED_VALUE"""),30)</f>
        <v>30</v>
      </c>
      <c r="F690" t="str">
        <f ca="1">IFERROR(__xludf.DUMMYFUNCTION("filter(Formulas!$C:$C,Formulas!$A:$A=B690)"),"""formula"":[{""sku"":""1007"",""req"":1}]")</f>
        <v>"formula":[{"sku":"1007","req":1}]</v>
      </c>
      <c r="G690">
        <f ca="1">IFERROR(__xludf.DUMMYFUNCTION("""COMPUTED_VALUE"""),2)</f>
        <v>2</v>
      </c>
      <c r="H690" s="30" t="str">
        <f ca="1">IFERROR(__xludf.DUMMYFUNCTION("IF(D690,filter(Productos!AC:AC,Productos!A:A=B690),)"),"fabrica")</f>
        <v>fabrica</v>
      </c>
      <c r="I690" s="33" t="str">
        <f ca="1">IFERROR(__xludf.DUMMYFUNCTION("""COMPUTED_VALUE"""),"")</f>
        <v/>
      </c>
      <c r="K690" t="e">
        <f t="shared" ca="1" si="0"/>
        <v>#VALUE!</v>
      </c>
    </row>
    <row r="691" spans="1:11" ht="13" x14ac:dyDescent="0.15">
      <c r="A691" s="38">
        <v>10</v>
      </c>
      <c r="B691">
        <f ca="1">IFERROR(__xludf.DUMMYFUNCTION("""COMPUTED_VALUE"""),10001)</f>
        <v>10001</v>
      </c>
      <c r="C691" s="33">
        <f ca="1">IFERROR(__xludf.DUMMYFUNCTION("""COMPUTED_VALUE"""),10)</f>
        <v>10</v>
      </c>
      <c r="D691">
        <f ca="1">IFERROR(__xludf.DUMMYFUNCTION("""COMPUTED_VALUE"""),1)</f>
        <v>1</v>
      </c>
      <c r="E691">
        <f ca="1">IFERROR(__xludf.DUMMYFUNCTION("""COMPUTED_VALUE"""),10)</f>
        <v>10</v>
      </c>
      <c r="F691" t="str">
        <f ca="1">IFERROR(__xludf.DUMMYFUNCTION("filter(Formulas!$C:$C,Formulas!$A:$A=B691)"),"""formula"":[{""sku"":""1201"",""req"":1},{""sku"":""1105"",""req"":1},{""sku"":""1210"",""req"":1},{""sku"":""1211"",""req"":1},{""sku"":""1116"",""req"":1}]")</f>
        <v>"formula":[{"sku":"1201","req":1},{"sku":"1105","req":1},{"sku":"1210","req":1},{"sku":"1211","req":1},{"sku":"1116","req":1}]</v>
      </c>
      <c r="G691">
        <f ca="1">IFERROR(__xludf.DUMMYFUNCTION("""COMPUTED_VALUE"""),1)</f>
        <v>1</v>
      </c>
      <c r="H691" s="30" t="str">
        <f ca="1">IFERROR(__xludf.DUMMYFUNCTION("IF(D691,filter(Productos!AC:AC,Productos!A:A=B691),)"),"cocina")</f>
        <v>cocina</v>
      </c>
      <c r="I691" s="33">
        <f ca="1">IFERROR(__xludf.DUMMYFUNCTION("""COMPUTED_VALUE"""),4500)</f>
        <v>4500</v>
      </c>
      <c r="K691" t="str">
        <f t="shared" ca="1" si="0"/>
        <v>{"sku":"10001", "costo":10, "grupo":"10", "lote":1, "tiempo":10, "formula":[{"sku":"1201","req":1},{"sku":"1105","req":1},{"sku":"1210","req":1},{"sku":"1211","req":1},{"sku":"1116","req":1}], "vencimiento":1, "precio":4500, "tipo":"cocina"},</v>
      </c>
    </row>
    <row r="692" spans="1:11" ht="13" x14ac:dyDescent="0.15">
      <c r="A692" s="23">
        <v>10</v>
      </c>
      <c r="B692">
        <f ca="1">IFERROR(__xludf.DUMMYFUNCTION("""COMPUTED_VALUE"""),10002)</f>
        <v>10002</v>
      </c>
      <c r="C692" s="33">
        <f ca="1">IFERROR(__xludf.DUMMYFUNCTION("""COMPUTED_VALUE"""),10)</f>
        <v>10</v>
      </c>
      <c r="D692">
        <f ca="1">IFERROR(__xludf.DUMMYFUNCTION("""COMPUTED_VALUE"""),1)</f>
        <v>1</v>
      </c>
      <c r="E692">
        <f ca="1">IFERROR(__xludf.DUMMYFUNCTION("""COMPUTED_VALUE"""),20)</f>
        <v>20</v>
      </c>
      <c r="F692" t="str">
        <f ca="1">IFERROR(__xludf.DUMMYFUNCTION("filter(Formulas!$C:$C,Formulas!$A:$A=B692)"),"""formula"":[{""sku"":""1201"",""req"":1},{""sku"":""1105"",""req"":1},{""sku"":""1013"",""req"":5},{""sku"":""1210"",""req"":1},{""sku"":""1116"",""req"":1}]")</f>
        <v>"formula":[{"sku":"1201","req":1},{"sku":"1105","req":1},{"sku":"1013","req":5},{"sku":"1210","req":1},{"sku":"1116","req":1}]</v>
      </c>
      <c r="G692">
        <f ca="1">IFERROR(__xludf.DUMMYFUNCTION("""COMPUTED_VALUE"""),1)</f>
        <v>1</v>
      </c>
      <c r="H692" s="30" t="str">
        <f ca="1">IFERROR(__xludf.DUMMYFUNCTION("IF(D692,filter(Productos!AC:AC,Productos!A:A=B692),)"),"cocina")</f>
        <v>cocina</v>
      </c>
      <c r="I692" s="33">
        <f ca="1">IFERROR(__xludf.DUMMYFUNCTION("""COMPUTED_VALUE"""),4500)</f>
        <v>4500</v>
      </c>
      <c r="K692" t="str">
        <f t="shared" ca="1" si="0"/>
        <v>{"sku":"10002", "costo":10, "grupo":"10", "lote":1, "tiempo":20, "formula":[{"sku":"1201","req":1},{"sku":"1105","req":1},{"sku":"1013","req":5},{"sku":"1210","req":1},{"sku":"1116","req":1}], "vencimiento":1, "precio":4500, "tipo":"cocina"},</v>
      </c>
    </row>
    <row r="693" spans="1:11" ht="13" x14ac:dyDescent="0.15">
      <c r="A693" s="38">
        <v>10</v>
      </c>
      <c r="B693">
        <f ca="1">IFERROR(__xludf.DUMMYFUNCTION("""COMPUTED_VALUE"""),10003)</f>
        <v>10003</v>
      </c>
      <c r="C693" s="33">
        <f ca="1">IFERROR(__xludf.DUMMYFUNCTION("""COMPUTED_VALUE"""),10)</f>
        <v>10</v>
      </c>
      <c r="D693">
        <f ca="1">IFERROR(__xludf.DUMMYFUNCTION("""COMPUTED_VALUE"""),1)</f>
        <v>1</v>
      </c>
      <c r="E693">
        <f ca="1">IFERROR(__xludf.DUMMYFUNCTION("""COMPUTED_VALUE"""),30)</f>
        <v>30</v>
      </c>
      <c r="F693" t="str">
        <f ca="1">IFERROR(__xludf.DUMMYFUNCTION("filter(Formulas!$C:$C,Formulas!$A:$A=B693)"),"""formula"":[{""sku"":""1201"",""req"":1},{""sku"":""1105"",""req"":1},{""sku"":""1013"",""req"":5},{""sku"":""1210"",""req"":1},{""sku"":""1211"",""req"":1},{""sku"":""1116"",""req"":1}]")</f>
        <v>"formula":[{"sku":"1201","req":1},{"sku":"1105","req":1},{"sku":"1013","req":5},{"sku":"1210","req":1},{"sku":"1211","req":1},{"sku":"1116","req":1}]</v>
      </c>
      <c r="G693">
        <f ca="1">IFERROR(__xludf.DUMMYFUNCTION("""COMPUTED_VALUE"""),1)</f>
        <v>1</v>
      </c>
      <c r="H693" s="30" t="str">
        <f ca="1">IFERROR(__xludf.DUMMYFUNCTION("IF(D693,filter(Productos!AC:AC,Productos!A:A=B693),)"),"cocina")</f>
        <v>cocina</v>
      </c>
      <c r="I693" s="33">
        <f ca="1">IFERROR(__xludf.DUMMYFUNCTION("""COMPUTED_VALUE"""),4700)</f>
        <v>4700</v>
      </c>
      <c r="K693" t="str">
        <f t="shared" ca="1" si="0"/>
        <v>{"sku":"10003", "costo":10, "grupo":"10", "lote":1, "tiempo":30, "formula":[{"sku":"1201","req":1},{"sku":"1105","req":1},{"sku":"1013","req":5},{"sku":"1210","req":1},{"sku":"1211","req":1},{"sku":"1116","req":1}], "vencimiento":1, "precio":4700, "tipo":"cocina"},</v>
      </c>
    </row>
    <row r="694" spans="1:11" ht="13" x14ac:dyDescent="0.15">
      <c r="A694" s="23">
        <v>10</v>
      </c>
      <c r="B694">
        <f ca="1">IFERROR(__xludf.DUMMYFUNCTION("""COMPUTED_VALUE"""),10004)</f>
        <v>10004</v>
      </c>
      <c r="C694" s="33">
        <f ca="1">IFERROR(__xludf.DUMMYFUNCTION("""COMPUTED_VALUE"""),10)</f>
        <v>10</v>
      </c>
      <c r="D694">
        <f ca="1">IFERROR(__xludf.DUMMYFUNCTION("""COMPUTED_VALUE"""),1)</f>
        <v>1</v>
      </c>
      <c r="E694">
        <f ca="1">IFERROR(__xludf.DUMMYFUNCTION("""COMPUTED_VALUE"""),10)</f>
        <v>10</v>
      </c>
      <c r="F694" t="str">
        <f ca="1">IFERROR(__xludf.DUMMYFUNCTION("filter(Formulas!$C:$C,Formulas!$A:$A=B694)"),"""formula"":[{""sku"":""1201"",""req"":1},{""sku"":""1106"",""req"":4},{""sku"":""1210"",""req"":1},{""sku"":""1211"",""req"":1},{""sku"":""1116"",""req"":1}]")</f>
        <v>"formula":[{"sku":"1201","req":1},{"sku":"1106","req":4},{"sku":"1210","req":1},{"sku":"1211","req":1},{"sku":"1116","req":1}]</v>
      </c>
      <c r="G694">
        <f ca="1">IFERROR(__xludf.DUMMYFUNCTION("""COMPUTED_VALUE"""),1)</f>
        <v>1</v>
      </c>
      <c r="H694" s="30" t="str">
        <f ca="1">IFERROR(__xludf.DUMMYFUNCTION("IF(D694,filter(Productos!AC:AC,Productos!A:A=B694),)"),"cocina")</f>
        <v>cocina</v>
      </c>
      <c r="I694" s="33">
        <f ca="1">IFERROR(__xludf.DUMMYFUNCTION("""COMPUTED_VALUE"""),4700)</f>
        <v>4700</v>
      </c>
      <c r="K694" t="str">
        <f t="shared" ca="1" si="0"/>
        <v>{"sku":"10004", "costo":10, "grupo":"10", "lote":1, "tiempo":10, "formula":[{"sku":"1201","req":1},{"sku":"1106","req":4},{"sku":"1210","req":1},{"sku":"1211","req":1},{"sku":"1116","req":1}], "vencimiento":1, "precio":4700, "tipo":"cocina"},</v>
      </c>
    </row>
    <row r="695" spans="1:11" ht="13" x14ac:dyDescent="0.15">
      <c r="A695" s="38">
        <v>10</v>
      </c>
      <c r="B695">
        <f ca="1">IFERROR(__xludf.DUMMYFUNCTION("""COMPUTED_VALUE"""),10005)</f>
        <v>10005</v>
      </c>
      <c r="C695" s="33">
        <f ca="1">IFERROR(__xludf.DUMMYFUNCTION("""COMPUTED_VALUE"""),10)</f>
        <v>10</v>
      </c>
      <c r="D695">
        <f ca="1">IFERROR(__xludf.DUMMYFUNCTION("""COMPUTED_VALUE"""),1)</f>
        <v>1</v>
      </c>
      <c r="E695">
        <f ca="1">IFERROR(__xludf.DUMMYFUNCTION("""COMPUTED_VALUE"""),20)</f>
        <v>20</v>
      </c>
      <c r="F695" t="str">
        <f ca="1">IFERROR(__xludf.DUMMYFUNCTION("filter(Formulas!$C:$C,Formulas!$A:$A=B695)"),"""formula"":[{""sku"":""1201"",""req"":1},{""sku"":""1106"",""req"":4},{""sku"":""1013"",""req"":5},{""sku"":""1210"",""req"":1},{""sku"":""1116"",""req"":1}]")</f>
        <v>"formula":[{"sku":"1201","req":1},{"sku":"1106","req":4},{"sku":"1013","req":5},{"sku":"1210","req":1},{"sku":"1116","req":1}]</v>
      </c>
      <c r="G695">
        <f ca="1">IFERROR(__xludf.DUMMYFUNCTION("""COMPUTED_VALUE"""),1)</f>
        <v>1</v>
      </c>
      <c r="H695" s="30" t="str">
        <f ca="1">IFERROR(__xludf.DUMMYFUNCTION("IF(D695,filter(Productos!AC:AC,Productos!A:A=B695),)"),"cocina")</f>
        <v>cocina</v>
      </c>
      <c r="I695" s="33">
        <f ca="1">IFERROR(__xludf.DUMMYFUNCTION("""COMPUTED_VALUE"""),4700)</f>
        <v>4700</v>
      </c>
      <c r="K695" t="str">
        <f t="shared" ca="1" si="0"/>
        <v>{"sku":"10005", "costo":10, "grupo":"10", "lote":1, "tiempo":20, "formula":[{"sku":"1201","req":1},{"sku":"1106","req":4},{"sku":"1013","req":5},{"sku":"1210","req":1},{"sku":"1116","req":1}], "vencimiento":1, "precio":4700, "tipo":"cocina"},</v>
      </c>
    </row>
    <row r="696" spans="1:11" ht="13" x14ac:dyDescent="0.15">
      <c r="A696" s="23">
        <v>10</v>
      </c>
      <c r="B696">
        <f ca="1">IFERROR(__xludf.DUMMYFUNCTION("""COMPUTED_VALUE"""),10006)</f>
        <v>10006</v>
      </c>
      <c r="C696" s="33">
        <f ca="1">IFERROR(__xludf.DUMMYFUNCTION("""COMPUTED_VALUE"""),10)</f>
        <v>10</v>
      </c>
      <c r="D696">
        <f ca="1">IFERROR(__xludf.DUMMYFUNCTION("""COMPUTED_VALUE"""),1)</f>
        <v>1</v>
      </c>
      <c r="E696">
        <f ca="1">IFERROR(__xludf.DUMMYFUNCTION("""COMPUTED_VALUE"""),10)</f>
        <v>10</v>
      </c>
      <c r="F696" t="str">
        <f ca="1">IFERROR(__xludf.DUMMYFUNCTION("filter(Formulas!$C:$C,Formulas!$A:$A=B696)"),"""formula"":[{""sku"":""1201"",""req"":1},{""sku"":""1210"",""req"":1},{""sku"":""1107"",""req"":1},{""sku"":""1211"",""req"":1},{""sku"":""1116"",""req"":1}]")</f>
        <v>"formula":[{"sku":"1201","req":1},{"sku":"1210","req":1},{"sku":"1107","req":1},{"sku":"1211","req":1},{"sku":"1116","req":1}]</v>
      </c>
      <c r="G696">
        <f ca="1">IFERROR(__xludf.DUMMYFUNCTION("""COMPUTED_VALUE"""),1)</f>
        <v>1</v>
      </c>
      <c r="H696" s="30" t="str">
        <f ca="1">IFERROR(__xludf.DUMMYFUNCTION("IF(D696,filter(Productos!AC:AC,Productos!A:A=B696),)"),"cocina")</f>
        <v>cocina</v>
      </c>
      <c r="I696" s="33">
        <f ca="1">IFERROR(__xludf.DUMMYFUNCTION("""COMPUTED_VALUE"""),4900)</f>
        <v>4900</v>
      </c>
      <c r="K696" t="str">
        <f t="shared" ca="1" si="0"/>
        <v>{"sku":"10006", "costo":10, "grupo":"10", "lote":1, "tiempo":10, "formula":[{"sku":"1201","req":1},{"sku":"1210","req":1},{"sku":"1107","req":1},{"sku":"1211","req":1},{"sku":"1116","req":1}], "vencimiento":1, "precio":4900, "tipo":"cocina"},</v>
      </c>
    </row>
    <row r="697" spans="1:11" ht="13" x14ac:dyDescent="0.15">
      <c r="A697" s="38">
        <v>10</v>
      </c>
      <c r="B697">
        <f ca="1">IFERROR(__xludf.DUMMYFUNCTION("""COMPUTED_VALUE"""),10007)</f>
        <v>10007</v>
      </c>
      <c r="C697" s="33">
        <f ca="1">IFERROR(__xludf.DUMMYFUNCTION("""COMPUTED_VALUE"""),10)</f>
        <v>10</v>
      </c>
      <c r="D697">
        <f ca="1">IFERROR(__xludf.DUMMYFUNCTION("""COMPUTED_VALUE"""),1)</f>
        <v>1</v>
      </c>
      <c r="E697">
        <f ca="1">IFERROR(__xludf.DUMMYFUNCTION("""COMPUTED_VALUE"""),20)</f>
        <v>20</v>
      </c>
      <c r="F697" t="str">
        <f ca="1">IFERROR(__xludf.DUMMYFUNCTION("filter(Formulas!$C:$C,Formulas!$A:$A=B697)"),"""formula"":[{""sku"":""1201"",""req"":1},{""sku"":""1013"",""req"":5},{""sku"":""1210"",""req"":1},{""sku"":""1107"",""req"":1},{""sku"":""1116"",""req"":1}]")</f>
        <v>"formula":[{"sku":"1201","req":1},{"sku":"1013","req":5},{"sku":"1210","req":1},{"sku":"1107","req":1},{"sku":"1116","req":1}]</v>
      </c>
      <c r="G697">
        <f ca="1">IFERROR(__xludf.DUMMYFUNCTION("""COMPUTED_VALUE"""),1)</f>
        <v>1</v>
      </c>
      <c r="H697" s="30" t="str">
        <f ca="1">IFERROR(__xludf.DUMMYFUNCTION("IF(D697,filter(Productos!AC:AC,Productos!A:A=B697),)"),"cocina")</f>
        <v>cocina</v>
      </c>
      <c r="I697" s="33">
        <f ca="1">IFERROR(__xludf.DUMMYFUNCTION("""COMPUTED_VALUE"""),4900)</f>
        <v>4900</v>
      </c>
      <c r="K697" t="str">
        <f t="shared" ca="1" si="0"/>
        <v>{"sku":"10007", "costo":10, "grupo":"10", "lote":1, "tiempo":20, "formula":[{"sku":"1201","req":1},{"sku":"1013","req":5},{"sku":"1210","req":1},{"sku":"1107","req":1},{"sku":"1116","req":1}], "vencimiento":1, "precio":4900, "tipo":"cocina"},</v>
      </c>
    </row>
    <row r="698" spans="1:11" ht="13" x14ac:dyDescent="0.15">
      <c r="A698" s="23">
        <v>10</v>
      </c>
      <c r="B698">
        <f ca="1">IFERROR(__xludf.DUMMYFUNCTION("""COMPUTED_VALUE"""),10008)</f>
        <v>10008</v>
      </c>
      <c r="C698" s="33">
        <f ca="1">IFERROR(__xludf.DUMMYFUNCTION("""COMPUTED_VALUE"""),10)</f>
        <v>10</v>
      </c>
      <c r="D698">
        <f ca="1">IFERROR(__xludf.DUMMYFUNCTION("""COMPUTED_VALUE"""),1)</f>
        <v>1</v>
      </c>
      <c r="E698">
        <f ca="1">IFERROR(__xludf.DUMMYFUNCTION("""COMPUTED_VALUE"""),20)</f>
        <v>20</v>
      </c>
      <c r="F698" t="str">
        <f ca="1">IFERROR(__xludf.DUMMYFUNCTION("filter(Formulas!$C:$C,Formulas!$A:$A=B698)"),"""formula"":[{""sku"":""1201"",""req"":1},{""sku"":""1109"",""req"":1},{""sku"":""1210"",""req"":1},{""sku"":""1211"",""req"":1},{""sku"":""1116"",""req"":1}]")</f>
        <v>"formula":[{"sku":"1201","req":1},{"sku":"1109","req":1},{"sku":"1210","req":1},{"sku":"1211","req":1},{"sku":"1116","req":1}]</v>
      </c>
      <c r="G698">
        <f ca="1">IFERROR(__xludf.DUMMYFUNCTION("""COMPUTED_VALUE"""),1)</f>
        <v>1</v>
      </c>
      <c r="H698" s="30" t="str">
        <f ca="1">IFERROR(__xludf.DUMMYFUNCTION("IF(D698,filter(Productos!AC:AC,Productos!A:A=B698),)"),"cocina")</f>
        <v>cocina</v>
      </c>
      <c r="I698" s="33">
        <f ca="1">IFERROR(__xludf.DUMMYFUNCTION("""COMPUTED_VALUE"""),4900)</f>
        <v>4900</v>
      </c>
      <c r="K698" t="str">
        <f t="shared" ca="1" si="0"/>
        <v>{"sku":"10008", "costo":10, "grupo":"10", "lote":1, "tiempo":20, "formula":[{"sku":"1201","req":1},{"sku":"1109","req":1},{"sku":"1210","req":1},{"sku":"1211","req":1},{"sku":"1116","req":1}], "vencimiento":1, "precio":4900, "tipo":"cocina"},</v>
      </c>
    </row>
    <row r="699" spans="1:11" ht="13" x14ac:dyDescent="0.15">
      <c r="A699" s="38">
        <v>10</v>
      </c>
      <c r="B699">
        <f ca="1">IFERROR(__xludf.DUMMYFUNCTION("""COMPUTED_VALUE"""),10009)</f>
        <v>10009</v>
      </c>
      <c r="C699" s="33">
        <f ca="1">IFERROR(__xludf.DUMMYFUNCTION("""COMPUTED_VALUE"""),10)</f>
        <v>10</v>
      </c>
      <c r="D699">
        <f ca="1">IFERROR(__xludf.DUMMYFUNCTION("""COMPUTED_VALUE"""),1)</f>
        <v>1</v>
      </c>
      <c r="E699">
        <f ca="1">IFERROR(__xludf.DUMMYFUNCTION("""COMPUTED_VALUE"""),30)</f>
        <v>30</v>
      </c>
      <c r="F699" t="str">
        <f ca="1">IFERROR(__xludf.DUMMYFUNCTION("filter(Formulas!$C:$C,Formulas!$A:$A=B699)"),"""formula"":[{""sku"":""1201"",""req"":1},{""sku"":""1109"",""req"":1},{""sku"":""1013"",""req"":5},{""sku"":""1210"",""req"":1},{""sku"":""1116"",""req"":1}]")</f>
        <v>"formula":[{"sku":"1201","req":1},{"sku":"1109","req":1},{"sku":"1013","req":5},{"sku":"1210","req":1},{"sku":"1116","req":1}]</v>
      </c>
      <c r="G699">
        <f ca="1">IFERROR(__xludf.DUMMYFUNCTION("""COMPUTED_VALUE"""),1)</f>
        <v>1</v>
      </c>
      <c r="H699" s="30" t="str">
        <f ca="1">IFERROR(__xludf.DUMMYFUNCTION("IF(D699,filter(Productos!AC:AC,Productos!A:A=B699),)"),"cocina")</f>
        <v>cocina</v>
      </c>
      <c r="I699" s="33">
        <f ca="1">IFERROR(__xludf.DUMMYFUNCTION("""COMPUTED_VALUE"""),4900)</f>
        <v>4900</v>
      </c>
      <c r="K699" t="str">
        <f t="shared" ca="1" si="0"/>
        <v>{"sku":"10009", "costo":10, "grupo":"10", "lote":1, "tiempo":30, "formula":[{"sku":"1201","req":1},{"sku":"1109","req":1},{"sku":"1013","req":5},{"sku":"1210","req":1},{"sku":"1116","req":1}], "vencimiento":1, "precio":4900, "tipo":"cocina"},</v>
      </c>
    </row>
    <row r="700" spans="1:11" ht="13" x14ac:dyDescent="0.15">
      <c r="A700" s="23">
        <v>10</v>
      </c>
      <c r="B700">
        <f ca="1">IFERROR(__xludf.DUMMYFUNCTION("""COMPUTED_VALUE"""),10010)</f>
        <v>10010</v>
      </c>
      <c r="C700" s="33">
        <f ca="1">IFERROR(__xludf.DUMMYFUNCTION("""COMPUTED_VALUE"""),10)</f>
        <v>10</v>
      </c>
      <c r="D700">
        <f ca="1">IFERROR(__xludf.DUMMYFUNCTION("""COMPUTED_VALUE"""),1)</f>
        <v>1</v>
      </c>
      <c r="E700">
        <f ca="1">IFERROR(__xludf.DUMMYFUNCTION("""COMPUTED_VALUE"""),10)</f>
        <v>10</v>
      </c>
      <c r="F700" t="str">
        <f ca="1">IFERROR(__xludf.DUMMYFUNCTION("filter(Formulas!$C:$C,Formulas!$A:$A=B700)"),"""formula"":[{""sku"":""1201"",""req"":1},{""sku"":""1106"",""req"":4},{""sku"":""1210"",""req"":1},{""sku"":""1110"",""req"":1},{""sku"":""1116"",""req"":1}]")</f>
        <v>"formula":[{"sku":"1201","req":1},{"sku":"1106","req":4},{"sku":"1210","req":1},{"sku":"1110","req":1},{"sku":"1116","req":1}]</v>
      </c>
      <c r="G700">
        <f ca="1">IFERROR(__xludf.DUMMYFUNCTION("""COMPUTED_VALUE"""),1)</f>
        <v>1</v>
      </c>
      <c r="H700" s="30" t="str">
        <f ca="1">IFERROR(__xludf.DUMMYFUNCTION("IF(D700,filter(Productos!AC:AC,Productos!A:A=B700),)"),"cocina")</f>
        <v>cocina</v>
      </c>
      <c r="I700" s="33">
        <f ca="1">IFERROR(__xludf.DUMMYFUNCTION("""COMPUTED_VALUE"""),4900)</f>
        <v>4900</v>
      </c>
      <c r="K700" t="str">
        <f t="shared" ca="1" si="0"/>
        <v>{"sku":"10010", "costo":10, "grupo":"10", "lote":1, "tiempo":10, "formula":[{"sku":"1201","req":1},{"sku":"1106","req":4},{"sku":"1210","req":1},{"sku":"1110","req":1},{"sku":"1116","req":1}], "vencimiento":1, "precio":4900, "tipo":"cocina"},</v>
      </c>
    </row>
    <row r="701" spans="1:11" ht="13" x14ac:dyDescent="0.15">
      <c r="A701" s="38">
        <v>10</v>
      </c>
      <c r="B701">
        <f ca="1">IFERROR(__xludf.DUMMYFUNCTION("""COMPUTED_VALUE"""),10011)</f>
        <v>10011</v>
      </c>
      <c r="C701" s="33">
        <f ca="1">IFERROR(__xludf.DUMMYFUNCTION("""COMPUTED_VALUE"""),10)</f>
        <v>10</v>
      </c>
      <c r="D701">
        <f ca="1">IFERROR(__xludf.DUMMYFUNCTION("""COMPUTED_VALUE"""),1)</f>
        <v>1</v>
      </c>
      <c r="E701">
        <f ca="1">IFERROR(__xludf.DUMMYFUNCTION("""COMPUTED_VALUE"""),20)</f>
        <v>20</v>
      </c>
      <c r="F701" t="str">
        <f ca="1">IFERROR(__xludf.DUMMYFUNCTION("filter(Formulas!$C:$C,Formulas!$A:$A=B701)"),"""formula"":[{""sku"":""1201"",""req"":1},{""sku"":""1106"",""req"":4},{""sku"":""1114"",""req"":1},{""sku"":""1110"",""req"":1},{""sku"":""1112"",""req"":1},{""sku"":""1116"",""req"":1}]")</f>
        <v>"formula":[{"sku":"1201","req":1},{"sku":"1106","req":4},{"sku":"1114","req":1},{"sku":"1110","req":1},{"sku":"1112","req":1},{"sku":"1116","req":1}]</v>
      </c>
      <c r="G701">
        <f ca="1">IFERROR(__xludf.DUMMYFUNCTION("""COMPUTED_VALUE"""),1)</f>
        <v>1</v>
      </c>
      <c r="H701" s="30" t="str">
        <f ca="1">IFERROR(__xludf.DUMMYFUNCTION("IF(D701,filter(Productos!AC:AC,Productos!A:A=B701),)"),"cocina")</f>
        <v>cocina</v>
      </c>
      <c r="I701" s="33">
        <f ca="1">IFERROR(__xludf.DUMMYFUNCTION("""COMPUTED_VALUE"""),5700)</f>
        <v>5700</v>
      </c>
      <c r="K701" t="str">
        <f t="shared" ca="1" si="0"/>
        <v>{"sku":"10011", "costo":10, "grupo":"10", "lote":1, "tiempo":20, "formula":[{"sku":"1201","req":1},{"sku":"1106","req":4},{"sku":"1114","req":1},{"sku":"1110","req":1},{"sku":"1112","req":1},{"sku":"1116","req":1}], "vencimiento":1, "precio":5700, "tipo":"cocina"},</v>
      </c>
    </row>
    <row r="702" spans="1:11" ht="13" x14ac:dyDescent="0.15">
      <c r="A702" s="23">
        <v>10</v>
      </c>
      <c r="B702">
        <f ca="1">IFERROR(__xludf.DUMMYFUNCTION("""COMPUTED_VALUE"""),10012)</f>
        <v>10012</v>
      </c>
      <c r="C702" s="33">
        <f ca="1">IFERROR(__xludf.DUMMYFUNCTION("""COMPUTED_VALUE"""),10)</f>
        <v>10</v>
      </c>
      <c r="D702">
        <f ca="1">IFERROR(__xludf.DUMMYFUNCTION("""COMPUTED_VALUE"""),1)</f>
        <v>1</v>
      </c>
      <c r="E702">
        <f ca="1">IFERROR(__xludf.DUMMYFUNCTION("""COMPUTED_VALUE"""),20)</f>
        <v>20</v>
      </c>
      <c r="F702" t="str">
        <f ca="1">IFERROR(__xludf.DUMMYFUNCTION("filter(Formulas!$C:$C,Formulas!$A:$A=B702)"),"""formula"":[{""sku"":""1201"",""req"":1},{""sku"":""1106"",""req"":4},{""sku"":""1110"",""req"":1},{""sku"":""1112"",""req"":1},{""sku"":""1108"",""req"":1},{""sku"":""1116"",""req"":1}]")</f>
        <v>"formula":[{"sku":"1201","req":1},{"sku":"1106","req":4},{"sku":"1110","req":1},{"sku":"1112","req":1},{"sku":"1108","req":1},{"sku":"1116","req":1}]</v>
      </c>
      <c r="G702">
        <f ca="1">IFERROR(__xludf.DUMMYFUNCTION("""COMPUTED_VALUE"""),1)</f>
        <v>1</v>
      </c>
      <c r="H702" s="30" t="str">
        <f ca="1">IFERROR(__xludf.DUMMYFUNCTION("IF(D702,filter(Productos!AC:AC,Productos!A:A=B702),)"),"cocina")</f>
        <v>cocina</v>
      </c>
      <c r="I702" s="33">
        <f ca="1">IFERROR(__xludf.DUMMYFUNCTION("""COMPUTED_VALUE"""),5700)</f>
        <v>5700</v>
      </c>
      <c r="K702" t="str">
        <f t="shared" ca="1" si="0"/>
        <v>{"sku":"10012", "costo":10, "grupo":"10", "lote":1, "tiempo":20, "formula":[{"sku":"1201","req":1},{"sku":"1106","req":4},{"sku":"1110","req":1},{"sku":"1112","req":1},{"sku":"1108","req":1},{"sku":"1116","req":1}], "vencimiento":1, "precio":5700, "tipo":"cocina"},</v>
      </c>
    </row>
    <row r="703" spans="1:11" ht="13" x14ac:dyDescent="0.15">
      <c r="A703" s="38">
        <v>10</v>
      </c>
      <c r="B703">
        <f ca="1">IFERROR(__xludf.DUMMYFUNCTION("""COMPUTED_VALUE"""),10013)</f>
        <v>10013</v>
      </c>
      <c r="C703" s="33">
        <f ca="1">IFERROR(__xludf.DUMMYFUNCTION("""COMPUTED_VALUE"""),10)</f>
        <v>10</v>
      </c>
      <c r="D703">
        <f ca="1">IFERROR(__xludf.DUMMYFUNCTION("""COMPUTED_VALUE"""),1)</f>
        <v>1</v>
      </c>
      <c r="E703">
        <f ca="1">IFERROR(__xludf.DUMMYFUNCTION("""COMPUTED_VALUE"""),10)</f>
        <v>10</v>
      </c>
      <c r="F703" t="str">
        <f ca="1">IFERROR(__xludf.DUMMYFUNCTION("filter(Formulas!$C:$C,Formulas!$A:$A=B703)"),"""formula"":[{""sku"":""1201"",""req"":1},{""sku"":""1106"",""req"":4},{""sku"":""1110"",""req"":1},{""sku"":""1112"",""req"":1},{""sku"":""1116"",""req"":1}]")</f>
        <v>"formula":[{"sku":"1201","req":1},{"sku":"1106","req":4},{"sku":"1110","req":1},{"sku":"1112","req":1},{"sku":"1116","req":1}]</v>
      </c>
      <c r="G703">
        <f ca="1">IFERROR(__xludf.DUMMYFUNCTION("""COMPUTED_VALUE"""),1)</f>
        <v>1</v>
      </c>
      <c r="H703" s="30" t="str">
        <f ca="1">IFERROR(__xludf.DUMMYFUNCTION("IF(D703,filter(Productos!AC:AC,Productos!A:A=B703),)"),"cocina")</f>
        <v>cocina</v>
      </c>
      <c r="I703" s="33">
        <f ca="1">IFERROR(__xludf.DUMMYFUNCTION("""COMPUTED_VALUE"""),5700)</f>
        <v>5700</v>
      </c>
      <c r="K703" t="str">
        <f t="shared" ca="1" si="0"/>
        <v>{"sku":"10013", "costo":10, "grupo":"10", "lote":1, "tiempo":10, "formula":[{"sku":"1201","req":1},{"sku":"1106","req":4},{"sku":"1110","req":1},{"sku":"1112","req":1},{"sku":"1116","req":1}], "vencimiento":1, "precio":5700, "tipo":"cocina"},</v>
      </c>
    </row>
    <row r="704" spans="1:11" ht="13" x14ac:dyDescent="0.15">
      <c r="A704" s="23">
        <v>10</v>
      </c>
      <c r="B704">
        <f ca="1">IFERROR(__xludf.DUMMYFUNCTION("""COMPUTED_VALUE"""),10014)</f>
        <v>10014</v>
      </c>
      <c r="C704" s="33">
        <f ca="1">IFERROR(__xludf.DUMMYFUNCTION("""COMPUTED_VALUE"""),10)</f>
        <v>10</v>
      </c>
      <c r="D704">
        <f ca="1">IFERROR(__xludf.DUMMYFUNCTION("""COMPUTED_VALUE"""),1)</f>
        <v>1</v>
      </c>
      <c r="E704">
        <f ca="1">IFERROR(__xludf.DUMMYFUNCTION("""COMPUTED_VALUE"""),10)</f>
        <v>10</v>
      </c>
      <c r="F704" t="str">
        <f ca="1">IFERROR(__xludf.DUMMYFUNCTION("filter(Formulas!$C:$C,Formulas!$A:$A=B704)"),"""formula"":[{""sku"":""1201"",""req"":1},{""sku"":""1105"",""req"":1},{""sku"":""1110"",""req"":1},{""sku"":""1112"",""req"":1},{""sku"":""1116"",""req"":1}]")</f>
        <v>"formula":[{"sku":"1201","req":1},{"sku":"1105","req":1},{"sku":"1110","req":1},{"sku":"1112","req":1},{"sku":"1116","req":1}]</v>
      </c>
      <c r="G704">
        <f ca="1">IFERROR(__xludf.DUMMYFUNCTION("""COMPUTED_VALUE"""),1)</f>
        <v>1</v>
      </c>
      <c r="H704" s="30" t="str">
        <f ca="1">IFERROR(__xludf.DUMMYFUNCTION("IF(D704,filter(Productos!AC:AC,Productos!A:A=B704),)"),"cocina")</f>
        <v>cocina</v>
      </c>
      <c r="I704" s="33">
        <f ca="1">IFERROR(__xludf.DUMMYFUNCTION("""COMPUTED_VALUE"""),4900)</f>
        <v>4900</v>
      </c>
      <c r="K704" t="str">
        <f t="shared" ca="1" si="0"/>
        <v>{"sku":"10014", "costo":10, "grupo":"10", "lote":1, "tiempo":10, "formula":[{"sku":"1201","req":1},{"sku":"1105","req":1},{"sku":"1110","req":1},{"sku":"1112","req":1},{"sku":"1116","req":1}], "vencimiento":1, "precio":4900, "tipo":"cocina"},</v>
      </c>
    </row>
    <row r="705" spans="1:11" ht="13" x14ac:dyDescent="0.15">
      <c r="A705" s="38">
        <v>10</v>
      </c>
      <c r="B705">
        <f ca="1">IFERROR(__xludf.DUMMYFUNCTION("""COMPUTED_VALUE"""),10015)</f>
        <v>10015</v>
      </c>
      <c r="C705" s="33">
        <f ca="1">IFERROR(__xludf.DUMMYFUNCTION("""COMPUTED_VALUE"""),10)</f>
        <v>10</v>
      </c>
      <c r="D705">
        <f ca="1">IFERROR(__xludf.DUMMYFUNCTION("""COMPUTED_VALUE"""),1)</f>
        <v>1</v>
      </c>
      <c r="E705">
        <f ca="1">IFERROR(__xludf.DUMMYFUNCTION("""COMPUTED_VALUE"""),20)</f>
        <v>20</v>
      </c>
      <c r="F705" t="str">
        <f ca="1">IFERROR(__xludf.DUMMYFUNCTION("filter(Formulas!$C:$C,Formulas!$A:$A=B705)"),"""formula"":[{""sku"":""1201"",""req"":1},{""sku"":""1109"",""req"":1},{""sku"":""1115"",""req"":1},{""sku"":""1110"",""req"":1},{""sku"":""1112"",""req"":1},{""sku"":""1116"",""req"":1}]")</f>
        <v>"formula":[{"sku":"1201","req":1},{"sku":"1109","req":1},{"sku":"1115","req":1},{"sku":"1110","req":1},{"sku":"1112","req":1},{"sku":"1116","req":1}]</v>
      </c>
      <c r="G705">
        <f ca="1">IFERROR(__xludf.DUMMYFUNCTION("""COMPUTED_VALUE"""),1)</f>
        <v>1</v>
      </c>
      <c r="H705" s="30" t="str">
        <f ca="1">IFERROR(__xludf.DUMMYFUNCTION("IF(D705,filter(Productos!AC:AC,Productos!A:A=B705),)"),"cocina")</f>
        <v>cocina</v>
      </c>
      <c r="I705" s="33">
        <f ca="1">IFERROR(__xludf.DUMMYFUNCTION("""COMPUTED_VALUE"""),5700)</f>
        <v>5700</v>
      </c>
      <c r="K705" t="str">
        <f t="shared" ca="1" si="0"/>
        <v>{"sku":"10015", "costo":10, "grupo":"10", "lote":1, "tiempo":20, "formula":[{"sku":"1201","req":1},{"sku":"1109","req":1},{"sku":"1115","req":1},{"sku":"1110","req":1},{"sku":"1112","req":1},{"sku":"1116","req":1}], "vencimiento":1, "precio":5700, "tipo":"cocina"},</v>
      </c>
    </row>
    <row r="706" spans="1:11" ht="13" x14ac:dyDescent="0.15">
      <c r="A706" s="23">
        <v>10</v>
      </c>
      <c r="B706">
        <f ca="1">IFERROR(__xludf.DUMMYFUNCTION("""COMPUTED_VALUE"""),10016)</f>
        <v>10016</v>
      </c>
      <c r="C706" s="33">
        <f ca="1">IFERROR(__xludf.DUMMYFUNCTION("""COMPUTED_VALUE"""),10)</f>
        <v>10</v>
      </c>
      <c r="D706">
        <f ca="1">IFERROR(__xludf.DUMMYFUNCTION("""COMPUTED_VALUE"""),1)</f>
        <v>1</v>
      </c>
      <c r="E706">
        <f ca="1">IFERROR(__xludf.DUMMYFUNCTION("""COMPUTED_VALUE"""),20)</f>
        <v>20</v>
      </c>
      <c r="F706" t="str">
        <f ca="1">IFERROR(__xludf.DUMMYFUNCTION("filter(Formulas!$C:$C,Formulas!$A:$A=B706)"),"""formula"":[{""sku"":""1201"",""req"":1},{""sku"":""1106"",""req"":4},{""sku"":""1110"",""req"":1},{""sku"":""1112"",""req"":1},{""sku"":""1107"",""req"":1},{""sku"":""1116"",""req"":1}]")</f>
        <v>"formula":[{"sku":"1201","req":1},{"sku":"1106","req":4},{"sku":"1110","req":1},{"sku":"1112","req":1},{"sku":"1107","req":1},{"sku":"1116","req":1}]</v>
      </c>
      <c r="G706">
        <f ca="1">IFERROR(__xludf.DUMMYFUNCTION("""COMPUTED_VALUE"""),1)</f>
        <v>1</v>
      </c>
      <c r="H706" s="30" t="str">
        <f ca="1">IFERROR(__xludf.DUMMYFUNCTION("IF(D706,filter(Productos!AC:AC,Productos!A:A=B706),)"),"cocina")</f>
        <v>cocina</v>
      </c>
      <c r="I706" s="33">
        <f ca="1">IFERROR(__xludf.DUMMYFUNCTION("""COMPUTED_VALUE"""),5700)</f>
        <v>5700</v>
      </c>
      <c r="K706" t="str">
        <f t="shared" ca="1" si="0"/>
        <v>{"sku":"10016", "costo":10, "grupo":"10", "lote":1, "tiempo":20, "formula":[{"sku":"1201","req":1},{"sku":"1106","req":4},{"sku":"1110","req":1},{"sku":"1112","req":1},{"sku":"1107","req":1},{"sku":"1116","req":1}], "vencimiento":1, "precio":5700, "tipo":"cocina"},</v>
      </c>
    </row>
    <row r="707" spans="1:11" ht="13" x14ac:dyDescent="0.15">
      <c r="A707" s="38">
        <v>10</v>
      </c>
      <c r="B707">
        <f ca="1">IFERROR(__xludf.DUMMYFUNCTION("""COMPUTED_VALUE"""),10017)</f>
        <v>10017</v>
      </c>
      <c r="C707" s="33">
        <f ca="1">IFERROR(__xludf.DUMMYFUNCTION("""COMPUTED_VALUE"""),10)</f>
        <v>10</v>
      </c>
      <c r="D707">
        <f ca="1">IFERROR(__xludf.DUMMYFUNCTION("""COMPUTED_VALUE"""),1)</f>
        <v>1</v>
      </c>
      <c r="E707">
        <f ca="1">IFERROR(__xludf.DUMMYFUNCTION("""COMPUTED_VALUE"""),10)</f>
        <v>10</v>
      </c>
      <c r="F707" t="str">
        <f ca="1">IFERROR(__xludf.DUMMYFUNCTION("filter(Formulas!$C:$C,Formulas!$A:$A=B707)"),"""formula"":[{""sku"":""1201"",""req"":1},{""sku"":""1110"",""req"":1},{""sku"":""1112"",""req"":1},{""sku"":""1107"",""req"":1},{""sku"":""1116"",""req"":1}]")</f>
        <v>"formula":[{"sku":"1201","req":1},{"sku":"1110","req":1},{"sku":"1112","req":1},{"sku":"1107","req":1},{"sku":"1116","req":1}]</v>
      </c>
      <c r="G707">
        <f ca="1">IFERROR(__xludf.DUMMYFUNCTION("""COMPUTED_VALUE"""),1)</f>
        <v>1</v>
      </c>
      <c r="H707" s="30" t="str">
        <f ca="1">IFERROR(__xludf.DUMMYFUNCTION("IF(D707,filter(Productos!AC:AC,Productos!A:A=B707),)"),"cocina")</f>
        <v>cocina</v>
      </c>
      <c r="I707" s="33">
        <f ca="1">IFERROR(__xludf.DUMMYFUNCTION("""COMPUTED_VALUE"""),5700)</f>
        <v>5700</v>
      </c>
      <c r="K707" t="str">
        <f t="shared" ca="1" si="0"/>
        <v>{"sku":"10017", "costo":10, "grupo":"10", "lote":1, "tiempo":10, "formula":[{"sku":"1201","req":1},{"sku":"1110","req":1},{"sku":"1112","req":1},{"sku":"1107","req":1},{"sku":"1116","req":1}], "vencimiento":1, "precio":5700, "tipo":"cocina"},</v>
      </c>
    </row>
    <row r="708" spans="1:11" ht="13" x14ac:dyDescent="0.15">
      <c r="A708" s="23">
        <v>10</v>
      </c>
      <c r="B708">
        <f ca="1">IFERROR(__xludf.DUMMYFUNCTION("""COMPUTED_VALUE"""),10018)</f>
        <v>10018</v>
      </c>
      <c r="C708" s="33">
        <f ca="1">IFERROR(__xludf.DUMMYFUNCTION("""COMPUTED_VALUE"""),10)</f>
        <v>10</v>
      </c>
      <c r="D708">
        <f ca="1">IFERROR(__xludf.DUMMYFUNCTION("""COMPUTED_VALUE"""),1)</f>
        <v>1</v>
      </c>
      <c r="E708">
        <f ca="1">IFERROR(__xludf.DUMMYFUNCTION("""COMPUTED_VALUE"""),10)</f>
        <v>10</v>
      </c>
      <c r="F708" t="str">
        <f ca="1">IFERROR(__xludf.DUMMYFUNCTION("filter(Formulas!$C:$C,Formulas!$A:$A=B708)"),"""formula"":[{""sku"":""1201"",""req"":1},{""sku"":""1105"",""req"":1},{""sku"":""1112"",""req"":1},{""sku"":""1407"",""req"":1},{""sku"":""1116"",""req"":1}]")</f>
        <v>"formula":[{"sku":"1201","req":1},{"sku":"1105","req":1},{"sku":"1112","req":1},{"sku":"1407","req":1},{"sku":"1116","req":1}]</v>
      </c>
      <c r="G708">
        <f ca="1">IFERROR(__xludf.DUMMYFUNCTION("""COMPUTED_VALUE"""),1)</f>
        <v>1</v>
      </c>
      <c r="H708" s="30" t="str">
        <f ca="1">IFERROR(__xludf.DUMMYFUNCTION("IF(D708,filter(Productos!AC:AC,Productos!A:A=B708),)"),"cocina")</f>
        <v>cocina</v>
      </c>
      <c r="I708" s="33">
        <f ca="1">IFERROR(__xludf.DUMMYFUNCTION("""COMPUTED_VALUE"""),5700)</f>
        <v>5700</v>
      </c>
      <c r="K708" t="str">
        <f t="shared" ca="1" si="0"/>
        <v>{"sku":"10018", "costo":10, "grupo":"10", "lote":1, "tiempo":10, "formula":[{"sku":"1201","req":1},{"sku":"1105","req":1},{"sku":"1112","req":1},{"sku":"1407","req":1},{"sku":"1116","req":1}], "vencimiento":1, "precio":5700, "tipo":"cocina"},</v>
      </c>
    </row>
    <row r="709" spans="1:11" ht="13" x14ac:dyDescent="0.15">
      <c r="A709" s="38">
        <v>10</v>
      </c>
      <c r="B709">
        <f ca="1">IFERROR(__xludf.DUMMYFUNCTION("""COMPUTED_VALUE"""),10019)</f>
        <v>10019</v>
      </c>
      <c r="C709" s="33">
        <f ca="1">IFERROR(__xludf.DUMMYFUNCTION("""COMPUTED_VALUE"""),10)</f>
        <v>10</v>
      </c>
      <c r="D709">
        <f ca="1">IFERROR(__xludf.DUMMYFUNCTION("""COMPUTED_VALUE"""),1)</f>
        <v>1</v>
      </c>
      <c r="E709">
        <f ca="1">IFERROR(__xludf.DUMMYFUNCTION("""COMPUTED_VALUE"""),10)</f>
        <v>10</v>
      </c>
      <c r="F709" t="str">
        <f ca="1">IFERROR(__xludf.DUMMYFUNCTION("filter(Formulas!$C:$C,Formulas!$A:$A=B709)"),"""formula"":[{""sku"":""1201"",""req"":1},{""sku"":""1106"",""req"":4},{""sku"":""1210"",""req"":1},{""sku"":""1116"",""req"":1},{""sku"":""1407"",""req"":1}]")</f>
        <v>"formula":[{"sku":"1201","req":1},{"sku":"1106","req":4},{"sku":"1210","req":1},{"sku":"1116","req":1},{"sku":"1407","req":1}]</v>
      </c>
      <c r="G709">
        <f ca="1">IFERROR(__xludf.DUMMYFUNCTION("""COMPUTED_VALUE"""),1)</f>
        <v>1</v>
      </c>
      <c r="H709" s="30" t="str">
        <f ca="1">IFERROR(__xludf.DUMMYFUNCTION("IF(D709,filter(Productos!AC:AC,Productos!A:A=B709),)"),"cocina")</f>
        <v>cocina</v>
      </c>
      <c r="I709" s="33">
        <f ca="1">IFERROR(__xludf.DUMMYFUNCTION("""COMPUTED_VALUE"""),5700)</f>
        <v>5700</v>
      </c>
      <c r="K709" t="str">
        <f t="shared" ca="1" si="0"/>
        <v>{"sku":"10019", "costo":10, "grupo":"10", "lote":1, "tiempo":10, "formula":[{"sku":"1201","req":1},{"sku":"1106","req":4},{"sku":"1210","req":1},{"sku":"1116","req":1},{"sku":"1407","req":1}], "vencimiento":1, "precio":5700, "tipo":"cocina"},</v>
      </c>
    </row>
    <row r="710" spans="1:11" ht="13" x14ac:dyDescent="0.15">
      <c r="A710" s="23">
        <v>10</v>
      </c>
      <c r="B710">
        <f ca="1">IFERROR(__xludf.DUMMYFUNCTION("""COMPUTED_VALUE"""),10020)</f>
        <v>10020</v>
      </c>
      <c r="C710" s="33">
        <f ca="1">IFERROR(__xludf.DUMMYFUNCTION("""COMPUTED_VALUE"""),10)</f>
        <v>10</v>
      </c>
      <c r="D710">
        <f ca="1">IFERROR(__xludf.DUMMYFUNCTION("""COMPUTED_VALUE"""),1)</f>
        <v>1</v>
      </c>
      <c r="E710">
        <f ca="1">IFERROR(__xludf.DUMMYFUNCTION("""COMPUTED_VALUE"""),20)</f>
        <v>20</v>
      </c>
      <c r="F710" t="str">
        <f ca="1">IFERROR(__xludf.DUMMYFUNCTION("filter(Formulas!$C:$C,Formulas!$A:$A=B710)"),"""formula"":[{""sku"":""1201"",""req"":1},{""sku"":""1116"",""req"":1},{""sku"":""1106"",""req"":4},{""sku"":""1112"",""req"":1},{""sku"":""1114"",""req"":1},{""sku"":""1407"",""req"":1}]")</f>
        <v>"formula":[{"sku":"1201","req":1},{"sku":"1116","req":1},{"sku":"1106","req":4},{"sku":"1112","req":1},{"sku":"1114","req":1},{"sku":"1407","req":1}]</v>
      </c>
      <c r="G710">
        <f ca="1">IFERROR(__xludf.DUMMYFUNCTION("""COMPUTED_VALUE"""),1)</f>
        <v>1</v>
      </c>
      <c r="H710" s="30" t="str">
        <f ca="1">IFERROR(__xludf.DUMMYFUNCTION("IF(D710,filter(Productos!AC:AC,Productos!A:A=B710),)"),"cocina")</f>
        <v>cocina</v>
      </c>
      <c r="I710" s="33">
        <f ca="1">IFERROR(__xludf.DUMMYFUNCTION("""COMPUTED_VALUE"""),5900)</f>
        <v>5900</v>
      </c>
      <c r="K710" t="str">
        <f t="shared" ca="1" si="0"/>
        <v>{"sku":"10020", "costo":10, "grupo":"10", "lote":1, "tiempo":20, "formula":[{"sku":"1201","req":1},{"sku":"1116","req":1},{"sku":"1106","req":4},{"sku":"1112","req":1},{"sku":"1114","req":1},{"sku":"1407","req":1}], "vencimiento":1, "precio":5900, "tipo":"cocina"},</v>
      </c>
    </row>
    <row r="711" spans="1:11" ht="13" x14ac:dyDescent="0.15">
      <c r="A711" s="38">
        <v>10</v>
      </c>
      <c r="B711">
        <f ca="1">IFERROR(__xludf.DUMMYFUNCTION("""COMPUTED_VALUE"""),10021)</f>
        <v>10021</v>
      </c>
      <c r="C711" s="33">
        <f ca="1">IFERROR(__xludf.DUMMYFUNCTION("""COMPUTED_VALUE"""),10)</f>
        <v>10</v>
      </c>
      <c r="D711">
        <f ca="1">IFERROR(__xludf.DUMMYFUNCTION("""COMPUTED_VALUE"""),1)</f>
        <v>1</v>
      </c>
      <c r="E711">
        <f ca="1">IFERROR(__xludf.DUMMYFUNCTION("""COMPUTED_VALUE"""),10)</f>
        <v>10</v>
      </c>
      <c r="F711" t="str">
        <f ca="1">IFERROR(__xludf.DUMMYFUNCTION("filter(Formulas!$C:$C,Formulas!$A:$A=B711)"),"""formula"":[{""sku"":""1201"",""req"":1},{""sku"":""1116"",""req"":1},{""sku"":""1109"",""req"":1},{""sku"":""1114"",""req"":1},{""sku"":""1407"",""req"":1}]")</f>
        <v>"formula":[{"sku":"1201","req":1},{"sku":"1116","req":1},{"sku":"1109","req":1},{"sku":"1114","req":1},{"sku":"1407","req":1}]</v>
      </c>
      <c r="G711">
        <f ca="1">IFERROR(__xludf.DUMMYFUNCTION("""COMPUTED_VALUE"""),1)</f>
        <v>1</v>
      </c>
      <c r="H711" s="30" t="str">
        <f ca="1">IFERROR(__xludf.DUMMYFUNCTION("IF(D711,filter(Productos!AC:AC,Productos!A:A=B711),)"),"cocina")</f>
        <v>cocina</v>
      </c>
      <c r="I711" s="33">
        <f ca="1">IFERROR(__xludf.DUMMYFUNCTION("""COMPUTED_VALUE"""),5900)</f>
        <v>5900</v>
      </c>
      <c r="K711" t="str">
        <f t="shared" ca="1" si="0"/>
        <v>{"sku":"10021", "costo":10, "grupo":"10", "lote":1, "tiempo":10, "formula":[{"sku":"1201","req":1},{"sku":"1116","req":1},{"sku":"1109","req":1},{"sku":"1114","req":1},{"sku":"1407","req":1}], "vencimiento":1, "precio":5900, "tipo":"cocina"},</v>
      </c>
    </row>
    <row r="712" spans="1:11" ht="13" x14ac:dyDescent="0.15">
      <c r="A712" s="23">
        <v>10</v>
      </c>
      <c r="B712">
        <f ca="1">IFERROR(__xludf.DUMMYFUNCTION("""COMPUTED_VALUE"""),10022)</f>
        <v>10022</v>
      </c>
      <c r="C712" s="33">
        <f ca="1">IFERROR(__xludf.DUMMYFUNCTION("""COMPUTED_VALUE"""),10)</f>
        <v>10</v>
      </c>
      <c r="D712">
        <f ca="1">IFERROR(__xludf.DUMMYFUNCTION("""COMPUTED_VALUE"""),1)</f>
        <v>1</v>
      </c>
      <c r="E712">
        <f ca="1">IFERROR(__xludf.DUMMYFUNCTION("""COMPUTED_VALUE"""),20)</f>
        <v>20</v>
      </c>
      <c r="F712" t="str">
        <f ca="1">IFERROR(__xludf.DUMMYFUNCTION("filter(Formulas!$C:$C,Formulas!$A:$A=B712)"),"""formula"":[{""sku"":""1201"",""req"":1},{""sku"":""1116"",""req"":1},{""sku"":""1107"",""req"":1},{""sku"":""1112"",""req"":1},{""sku"":""1210"",""req"":1},{""sku"":""1215"",""req"":1}]")</f>
        <v>"formula":[{"sku":"1201","req":1},{"sku":"1116","req":1},{"sku":"1107","req":1},{"sku":"1112","req":1},{"sku":"1210","req":1},{"sku":"1215","req":1}]</v>
      </c>
      <c r="G712">
        <f ca="1">IFERROR(__xludf.DUMMYFUNCTION("""COMPUTED_VALUE"""),1)</f>
        <v>1</v>
      </c>
      <c r="H712" s="30" t="str">
        <f ca="1">IFERROR(__xludf.DUMMYFUNCTION("IF(D712,filter(Productos!AC:AC,Productos!A:A=B712),)"),"cocina")</f>
        <v>cocina</v>
      </c>
      <c r="I712" s="33">
        <f ca="1">IFERROR(__xludf.DUMMYFUNCTION("""COMPUTED_VALUE"""),5500)</f>
        <v>5500</v>
      </c>
      <c r="K712" t="str">
        <f t="shared" ca="1" si="0"/>
        <v>{"sku":"10022", "costo":10, "grupo":"10", "lote":1, "tiempo":20, "formula":[{"sku":"1201","req":1},{"sku":"1116","req":1},{"sku":"1107","req":1},{"sku":"1112","req":1},{"sku":"1210","req":1},{"sku":"1215","req":1}], "vencimiento":1, "precio":5500, "tipo":"cocina"},</v>
      </c>
    </row>
    <row r="713" spans="1:11" ht="13" x14ac:dyDescent="0.15">
      <c r="A713" s="38">
        <v>10</v>
      </c>
      <c r="B713">
        <f ca="1">IFERROR(__xludf.DUMMYFUNCTION("""COMPUTED_VALUE"""),10023)</f>
        <v>10023</v>
      </c>
      <c r="C713" s="33">
        <f ca="1">IFERROR(__xludf.DUMMYFUNCTION("""COMPUTED_VALUE"""),10)</f>
        <v>10</v>
      </c>
      <c r="D713">
        <f ca="1">IFERROR(__xludf.DUMMYFUNCTION("""COMPUTED_VALUE"""),1)</f>
        <v>1</v>
      </c>
      <c r="E713">
        <f ca="1">IFERROR(__xludf.DUMMYFUNCTION("""COMPUTED_VALUE"""),20)</f>
        <v>20</v>
      </c>
      <c r="F713" t="str">
        <f ca="1">IFERROR(__xludf.DUMMYFUNCTION("filter(Formulas!$C:$C,Formulas!$A:$A=B713)"),"""formula"":[{""sku"":""1201"",""req"":1},{""sku"":""1116"",""req"":1},{""sku"":""1109"",""req"":1},{""sku"":""1112"",""req"":1},{""sku"":""1210"",""req"":1},{""sku"":""1215"",""req"":1}]")</f>
        <v>"formula":[{"sku":"1201","req":1},{"sku":"1116","req":1},{"sku":"1109","req":1},{"sku":"1112","req":1},{"sku":"1210","req":1},{"sku":"1215","req":1}]</v>
      </c>
      <c r="G713">
        <f ca="1">IFERROR(__xludf.DUMMYFUNCTION("""COMPUTED_VALUE"""),1)</f>
        <v>1</v>
      </c>
      <c r="H713" s="30" t="str">
        <f ca="1">IFERROR(__xludf.DUMMYFUNCTION("IF(D713,filter(Productos!AC:AC,Productos!A:A=B713),)"),"cocina")</f>
        <v>cocina</v>
      </c>
      <c r="I713" s="33">
        <f ca="1">IFERROR(__xludf.DUMMYFUNCTION("""COMPUTED_VALUE"""),5500)</f>
        <v>5500</v>
      </c>
      <c r="K713" t="str">
        <f t="shared" ca="1" si="0"/>
        <v>{"sku":"10023", "costo":10, "grupo":"10", "lote":1, "tiempo":20, "formula":[{"sku":"1201","req":1},{"sku":"1116","req":1},{"sku":"1109","req":1},{"sku":"1112","req":1},{"sku":"1210","req":1},{"sku":"1215","req":1}], "vencimiento":1, "precio":5500, "tipo":"cocina"},</v>
      </c>
    </row>
    <row r="714" spans="1:11" ht="13" x14ac:dyDescent="0.15">
      <c r="A714" s="23">
        <v>10</v>
      </c>
      <c r="B714">
        <f ca="1">IFERROR(__xludf.DUMMYFUNCTION("""COMPUTED_VALUE"""),10024)</f>
        <v>10024</v>
      </c>
      <c r="C714" s="33">
        <f ca="1">IFERROR(__xludf.DUMMYFUNCTION("""COMPUTED_VALUE"""),10)</f>
        <v>10</v>
      </c>
      <c r="D714">
        <f ca="1">IFERROR(__xludf.DUMMYFUNCTION("""COMPUTED_VALUE"""),1)</f>
        <v>1</v>
      </c>
      <c r="E714">
        <f ca="1">IFERROR(__xludf.DUMMYFUNCTION("""COMPUTED_VALUE"""),20)</f>
        <v>20</v>
      </c>
      <c r="F714" t="str">
        <f ca="1">IFERROR(__xludf.DUMMYFUNCTION("filter(Formulas!$C:$C,Formulas!$A:$A=B714)"),"""formula"":[{""sku"":""1201"",""req"":1},{""sku"":""1116"",""req"":1},{""sku"":""1210"",""req"":1},{""sku"":""1114"",""req"":1},{""sku"":""1115"",""req"":1},{""sku"":""1211"",""req"":1}]")</f>
        <v>"formula":[{"sku":"1201","req":1},{"sku":"1116","req":1},{"sku":"1210","req":1},{"sku":"1114","req":1},{"sku":"1115","req":1},{"sku":"1211","req":1}]</v>
      </c>
      <c r="G714">
        <f ca="1">IFERROR(__xludf.DUMMYFUNCTION("""COMPUTED_VALUE"""),1)</f>
        <v>1</v>
      </c>
      <c r="H714" s="30" t="str">
        <f ca="1">IFERROR(__xludf.DUMMYFUNCTION("IF(D714,filter(Productos!AC:AC,Productos!A:A=B714),)"),"cocina")</f>
        <v>cocina</v>
      </c>
      <c r="I714" s="33">
        <f ca="1">IFERROR(__xludf.DUMMYFUNCTION("""COMPUTED_VALUE"""),4900)</f>
        <v>4900</v>
      </c>
      <c r="K714" t="str">
        <f t="shared" ca="1" si="0"/>
        <v>{"sku":"10024", "costo":10, "grupo":"10", "lote":1, "tiempo":20, "formula":[{"sku":"1201","req":1},{"sku":"1116","req":1},{"sku":"1210","req":1},{"sku":"1114","req":1},{"sku":"1115","req":1},{"sku":"1211","req":1}], "vencimiento":1, "precio":4900, "tipo":"cocina"},</v>
      </c>
    </row>
    <row r="715" spans="1:11" ht="13" x14ac:dyDescent="0.15">
      <c r="A715" s="38">
        <v>10</v>
      </c>
      <c r="B715">
        <f ca="1">IFERROR(__xludf.DUMMYFUNCTION("""COMPUTED_VALUE"""),10025)</f>
        <v>10025</v>
      </c>
      <c r="C715" s="33">
        <f ca="1">IFERROR(__xludf.DUMMYFUNCTION("""COMPUTED_VALUE"""),10)</f>
        <v>10</v>
      </c>
      <c r="D715">
        <f ca="1">IFERROR(__xludf.DUMMYFUNCTION("""COMPUTED_VALUE"""),1)</f>
        <v>1</v>
      </c>
      <c r="E715">
        <f ca="1">IFERROR(__xludf.DUMMYFUNCTION("""COMPUTED_VALUE"""),20)</f>
        <v>20</v>
      </c>
      <c r="F715" t="str">
        <f ca="1">IFERROR(__xludf.DUMMYFUNCTION("filter(Formulas!$C:$C,Formulas!$A:$A=B715)"),"""formula"":[{""sku"":""1201"",""req"":1},{""sku"":""1116"",""req"":1},{""sku"":""1210"",""req"":1},{""sku"":""1114"",""req"":1},{""sku"":""1115"",""req"":1},{""sku"":""1013"",""req"":5}]")</f>
        <v>"formula":[{"sku":"1201","req":1},{"sku":"1116","req":1},{"sku":"1210","req":1},{"sku":"1114","req":1},{"sku":"1115","req":1},{"sku":"1013","req":5}]</v>
      </c>
      <c r="G715">
        <f ca="1">IFERROR(__xludf.DUMMYFUNCTION("""COMPUTED_VALUE"""),1)</f>
        <v>1</v>
      </c>
      <c r="H715" s="30" t="str">
        <f ca="1">IFERROR(__xludf.DUMMYFUNCTION("IF(D715,filter(Productos!AC:AC,Productos!A:A=B715),)"),"cocina")</f>
        <v>cocina</v>
      </c>
      <c r="I715" s="33">
        <f ca="1">IFERROR(__xludf.DUMMYFUNCTION("""COMPUTED_VALUE"""),4900)</f>
        <v>4900</v>
      </c>
      <c r="K715" t="str">
        <f t="shared" ca="1" si="0"/>
        <v>{"sku":"10025", "costo":10, "grupo":"10", "lote":1, "tiempo":20, "formula":[{"sku":"1201","req":1},{"sku":"1116","req":1},{"sku":"1210","req":1},{"sku":"1114","req":1},{"sku":"1115","req":1},{"sku":"1013","req":5}], "vencimiento":1, "precio":4900, "tipo":"cocina"},</v>
      </c>
    </row>
    <row r="716" spans="1:11" ht="13" x14ac:dyDescent="0.15">
      <c r="A716" s="23">
        <v>10</v>
      </c>
      <c r="B716">
        <f ca="1">IFERROR(__xludf.DUMMYFUNCTION("""COMPUTED_VALUE"""),20001)</f>
        <v>20001</v>
      </c>
      <c r="C716" s="33">
        <f ca="1">IFERROR(__xludf.DUMMYFUNCTION("""COMPUTED_VALUE"""),10)</f>
        <v>10</v>
      </c>
      <c r="D716">
        <f ca="1">IFERROR(__xludf.DUMMYFUNCTION("""COMPUTED_VALUE"""),1)</f>
        <v>1</v>
      </c>
      <c r="E716">
        <f ca="1">IFERROR(__xludf.DUMMYFUNCTION("""COMPUTED_VALUE"""),10)</f>
        <v>10</v>
      </c>
      <c r="F716" t="str">
        <f ca="1">IFERROR(__xludf.DUMMYFUNCTION("filter(Formulas!$C:$C,Formulas!$A:$A=B716)"),"""formula"":[{""sku"":""1301"",""req"":1},{""sku"":""1207"",""req"":1},{""sku"":""1310"",""req"":1},{""sku"":""1112"",""req"":1},{""sku"":""1216"",""req"":1}]")</f>
        <v>"formula":[{"sku":"1301","req":1},{"sku":"1207","req":1},{"sku":"1310","req":1},{"sku":"1112","req":1},{"sku":"1216","req":1}]</v>
      </c>
      <c r="G716">
        <f ca="1">IFERROR(__xludf.DUMMYFUNCTION("""COMPUTED_VALUE"""),1)</f>
        <v>1</v>
      </c>
      <c r="H716" s="30" t="str">
        <f ca="1">IFERROR(__xludf.DUMMYFUNCTION("IF(D716,filter(Productos!AC:AC,Productos!A:A=B716),)"),"cocina")</f>
        <v>cocina</v>
      </c>
      <c r="I716" s="33">
        <f ca="1">IFERROR(__xludf.DUMMYFUNCTION("""COMPUTED_VALUE"""),2700)</f>
        <v>2700</v>
      </c>
      <c r="K716" t="str">
        <f t="shared" ca="1" si="0"/>
        <v>{"sku":"20001", "costo":10, "grupo":"10", "lote":1, "tiempo":10, "formula":[{"sku":"1301","req":1},{"sku":"1207","req":1},{"sku":"1310","req":1},{"sku":"1112","req":1},{"sku":"1216","req":1}], "vencimiento":1, "precio":2700, "tipo":"cocina"},</v>
      </c>
    </row>
    <row r="717" spans="1:11" ht="13" x14ac:dyDescent="0.15">
      <c r="A717" s="38">
        <v>10</v>
      </c>
      <c r="B717">
        <f ca="1">IFERROR(__xludf.DUMMYFUNCTION("""COMPUTED_VALUE"""),20002)</f>
        <v>20002</v>
      </c>
      <c r="C717" s="33">
        <f ca="1">IFERROR(__xludf.DUMMYFUNCTION("""COMPUTED_VALUE"""),10)</f>
        <v>10</v>
      </c>
      <c r="D717">
        <f ca="1">IFERROR(__xludf.DUMMYFUNCTION("""COMPUTED_VALUE"""),1)</f>
        <v>1</v>
      </c>
      <c r="E717">
        <f ca="1">IFERROR(__xludf.DUMMYFUNCTION("""COMPUTED_VALUE"""),10)</f>
        <v>10</v>
      </c>
      <c r="F717" t="str">
        <f ca="1">IFERROR(__xludf.DUMMYFUNCTION("filter(Formulas!$C:$C,Formulas!$A:$A=B717)"),"""formula"":[{""sku"":""1301"",""req"":1},{""sku"":""1216"",""req"":1},{""sku"":""1106"",""req"":4}]")</f>
        <v>"formula":[{"sku":"1301","req":1},{"sku":"1216","req":1},{"sku":"1106","req":4}]</v>
      </c>
      <c r="G717">
        <f ca="1">IFERROR(__xludf.DUMMYFUNCTION("""COMPUTED_VALUE"""),1)</f>
        <v>1</v>
      </c>
      <c r="H717" s="30" t="str">
        <f ca="1">IFERROR(__xludf.DUMMYFUNCTION("IF(D717,filter(Productos!AC:AC,Productos!A:A=B717),)"),"cocina")</f>
        <v>cocina</v>
      </c>
      <c r="I717" s="33">
        <f ca="1">IFERROR(__xludf.DUMMYFUNCTION("""COMPUTED_VALUE"""),2700)</f>
        <v>2700</v>
      </c>
      <c r="K717" t="str">
        <f t="shared" ca="1" si="0"/>
        <v>{"sku":"20002", "costo":10, "grupo":"10", "lote":1, "tiempo":10, "formula":[{"sku":"1301","req":1},{"sku":"1216","req":1},{"sku":"1106","req":4}], "vencimiento":1, "precio":2700, "tipo":"cocina"},</v>
      </c>
    </row>
    <row r="718" spans="1:11" ht="13" x14ac:dyDescent="0.15">
      <c r="A718" s="23">
        <v>10</v>
      </c>
      <c r="B718">
        <f ca="1">IFERROR(__xludf.DUMMYFUNCTION("""COMPUTED_VALUE"""),20003)</f>
        <v>20003</v>
      </c>
      <c r="C718" s="33">
        <f ca="1">IFERROR(__xludf.DUMMYFUNCTION("""COMPUTED_VALUE"""),10)</f>
        <v>10</v>
      </c>
      <c r="D718">
        <f ca="1">IFERROR(__xludf.DUMMYFUNCTION("""COMPUTED_VALUE"""),1)</f>
        <v>1</v>
      </c>
      <c r="E718">
        <f ca="1">IFERROR(__xludf.DUMMYFUNCTION("""COMPUTED_VALUE"""),10)</f>
        <v>10</v>
      </c>
      <c r="F718" t="str">
        <f ca="1">IFERROR(__xludf.DUMMYFUNCTION("filter(Formulas!$C:$C,Formulas!$A:$A=B718)"),"""formula"":[{""sku"":""1301"",""req"":1},{""sku"":""1216"",""req"":1},{""sku"":""1207"",""req"":1}]")</f>
        <v>"formula":[{"sku":"1301","req":1},{"sku":"1216","req":1},{"sku":"1207","req":1}]</v>
      </c>
      <c r="G718">
        <f ca="1">IFERROR(__xludf.DUMMYFUNCTION("""COMPUTED_VALUE"""),1)</f>
        <v>1</v>
      </c>
      <c r="H718" s="30" t="str">
        <f ca="1">IFERROR(__xludf.DUMMYFUNCTION("IF(D718,filter(Productos!AC:AC,Productos!A:A=B718),)"),"cocina")</f>
        <v>cocina</v>
      </c>
      <c r="I718" s="33">
        <f ca="1">IFERROR(__xludf.DUMMYFUNCTION("""COMPUTED_VALUE"""),2700)</f>
        <v>2700</v>
      </c>
      <c r="K718" t="str">
        <f t="shared" ca="1" si="0"/>
        <v>{"sku":"20003", "costo":10, "grupo":"10", "lote":1, "tiempo":10, "formula":[{"sku":"1301","req":1},{"sku":"1216","req":1},{"sku":"1207","req":1}], "vencimiento":1, "precio":2700, "tipo":"cocina"},</v>
      </c>
    </row>
    <row r="719" spans="1:11" ht="13" x14ac:dyDescent="0.15">
      <c r="A719" s="38">
        <v>10</v>
      </c>
      <c r="B719">
        <f ca="1">IFERROR(__xludf.DUMMYFUNCTION("""COMPUTED_VALUE"""),20004)</f>
        <v>20004</v>
      </c>
      <c r="C719" s="33">
        <f ca="1">IFERROR(__xludf.DUMMYFUNCTION("""COMPUTED_VALUE"""),10)</f>
        <v>10</v>
      </c>
      <c r="D719">
        <f ca="1">IFERROR(__xludf.DUMMYFUNCTION("""COMPUTED_VALUE"""),1)</f>
        <v>1</v>
      </c>
      <c r="E719">
        <f ca="1">IFERROR(__xludf.DUMMYFUNCTION("""COMPUTED_VALUE"""),10)</f>
        <v>10</v>
      </c>
      <c r="F719" t="str">
        <f ca="1">IFERROR(__xludf.DUMMYFUNCTION("filter(Formulas!$C:$C,Formulas!$A:$A=B719)"),"""formula"":[{""sku"":""1301"",""req"":1},{""sku"":""1216"",""req"":1},{""sku"":""1209"",""req"":1}]")</f>
        <v>"formula":[{"sku":"1301","req":1},{"sku":"1216","req":1},{"sku":"1209","req":1}]</v>
      </c>
      <c r="G719">
        <f ca="1">IFERROR(__xludf.DUMMYFUNCTION("""COMPUTED_VALUE"""),1)</f>
        <v>1</v>
      </c>
      <c r="H719" s="30" t="str">
        <f ca="1">IFERROR(__xludf.DUMMYFUNCTION("IF(D719,filter(Productos!AC:AC,Productos!A:A=B719),)"),"cocina")</f>
        <v>cocina</v>
      </c>
      <c r="I719" s="33">
        <f ca="1">IFERROR(__xludf.DUMMYFUNCTION("""COMPUTED_VALUE"""),2700)</f>
        <v>2700</v>
      </c>
      <c r="K719" t="str">
        <f t="shared" ca="1" si="0"/>
        <v>{"sku":"20004", "costo":10, "grupo":"10", "lote":1, "tiempo":10, "formula":[{"sku":"1301","req":1},{"sku":"1216","req":1},{"sku":"1209","req":1}], "vencimiento":1, "precio":2700, "tipo":"cocina"},</v>
      </c>
    </row>
    <row r="720" spans="1:11" ht="13" x14ac:dyDescent="0.15">
      <c r="A720" s="23">
        <v>10</v>
      </c>
      <c r="B720">
        <f ca="1">IFERROR(__xludf.DUMMYFUNCTION("""COMPUTED_VALUE"""),20005)</f>
        <v>20005</v>
      </c>
      <c r="C720" s="33">
        <f ca="1">IFERROR(__xludf.DUMMYFUNCTION("""COMPUTED_VALUE"""),10)</f>
        <v>10</v>
      </c>
      <c r="D720">
        <f ca="1">IFERROR(__xludf.DUMMYFUNCTION("""COMPUTED_VALUE"""),1)</f>
        <v>1</v>
      </c>
      <c r="E720">
        <f ca="1">IFERROR(__xludf.DUMMYFUNCTION("""COMPUTED_VALUE"""),20)</f>
        <v>20</v>
      </c>
      <c r="F720" t="str">
        <f ca="1">IFERROR(__xludf.DUMMYFUNCTION("filter(Formulas!$C:$C,Formulas!$A:$A=B720)"),"""formula"":[{""sku"":""1301"",""req"":1},{""sku"":""1216"",""req"":1},{""sku"":""1209"",""req"":1},{""sku"":""1310"",""req"":1},{""sku"":""1112"",""req"":1}]")</f>
        <v>"formula":[{"sku":"1301","req":1},{"sku":"1216","req":1},{"sku":"1209","req":1},{"sku":"1310","req":1},{"sku":"1112","req":1}]</v>
      </c>
      <c r="G720">
        <f ca="1">IFERROR(__xludf.DUMMYFUNCTION("""COMPUTED_VALUE"""),1)</f>
        <v>1</v>
      </c>
      <c r="H720" s="30" t="str">
        <f ca="1">IFERROR(__xludf.DUMMYFUNCTION("IF(D720,filter(Productos!AC:AC,Productos!A:A=B720),)"),"cocina")</f>
        <v>cocina</v>
      </c>
      <c r="I720" s="33">
        <f ca="1">IFERROR(__xludf.DUMMYFUNCTION("""COMPUTED_VALUE"""),2700)</f>
        <v>2700</v>
      </c>
      <c r="K720" t="str">
        <f t="shared" ca="1" si="0"/>
        <v>{"sku":"20005", "costo":10, "grupo":"10", "lote":1, "tiempo":20, "formula":[{"sku":"1301","req":1},{"sku":"1216","req":1},{"sku":"1209","req":1},{"sku":"1310","req":1},{"sku":"1112","req":1}], "vencimiento":1, "precio":2700, "tipo":"cocina"},</v>
      </c>
    </row>
    <row r="721" spans="1:11" ht="13" x14ac:dyDescent="0.15">
      <c r="A721" s="38">
        <v>10</v>
      </c>
      <c r="B721">
        <f ca="1">IFERROR(__xludf.DUMMYFUNCTION("""COMPUTED_VALUE"""),30001)</f>
        <v>30001</v>
      </c>
      <c r="C721" s="33">
        <f ca="1">IFERROR(__xludf.DUMMYFUNCTION("""COMPUTED_VALUE"""),10)</f>
        <v>10</v>
      </c>
      <c r="D721">
        <f ca="1">IFERROR(__xludf.DUMMYFUNCTION("""COMPUTED_VALUE"""),1)</f>
        <v>1</v>
      </c>
      <c r="E721">
        <f ca="1">IFERROR(__xludf.DUMMYFUNCTION("""COMPUTED_VALUE"""),10)</f>
        <v>10</v>
      </c>
      <c r="F721" t="str">
        <f ca="1">IFERROR(__xludf.DUMMYFUNCTION("filter(Formulas!$C:$C,Formulas!$A:$A=B721)"),"""formula"":[{""sku"":""1307"",""req"":3}]")</f>
        <v>"formula":[{"sku":"1307","req":3}]</v>
      </c>
      <c r="G721">
        <f ca="1">IFERROR(__xludf.DUMMYFUNCTION("""COMPUTED_VALUE"""),1)</f>
        <v>1</v>
      </c>
      <c r="H721" s="30" t="str">
        <f ca="1">IFERROR(__xludf.DUMMYFUNCTION("IF(D721,filter(Productos!AC:AC,Productos!A:A=B721),)"),"cocina")</f>
        <v>cocina</v>
      </c>
      <c r="I721" s="33">
        <f ca="1">IFERROR(__xludf.DUMMYFUNCTION("""COMPUTED_VALUE"""),7900)</f>
        <v>7900</v>
      </c>
      <c r="K721" t="str">
        <f t="shared" ca="1" si="0"/>
        <v>{"sku":"30001", "costo":10, "grupo":"10", "lote":1, "tiempo":10, "formula":[{"sku":"1307","req":3}], "vencimiento":1, "precio":7900, "tipo":"cocina"},</v>
      </c>
    </row>
    <row r="722" spans="1:11" ht="13" x14ac:dyDescent="0.15">
      <c r="A722" s="23">
        <v>10</v>
      </c>
      <c r="B722">
        <f ca="1">IFERROR(__xludf.DUMMYFUNCTION("""COMPUTED_VALUE"""),30002)</f>
        <v>30002</v>
      </c>
      <c r="C722" s="33">
        <f ca="1">IFERROR(__xludf.DUMMYFUNCTION("""COMPUTED_VALUE"""),10)</f>
        <v>10</v>
      </c>
      <c r="D722">
        <f ca="1">IFERROR(__xludf.DUMMYFUNCTION("""COMPUTED_VALUE"""),1)</f>
        <v>1</v>
      </c>
      <c r="E722">
        <f ca="1">IFERROR(__xludf.DUMMYFUNCTION("""COMPUTED_VALUE"""),10)</f>
        <v>10</v>
      </c>
      <c r="F722" t="str">
        <f ca="1">IFERROR(__xludf.DUMMYFUNCTION("filter(Formulas!$C:$C,Formulas!$A:$A=B722)"),"""formula"":[{""sku"":""1307"",""req"":4}]")</f>
        <v>"formula":[{"sku":"1307","req":4}]</v>
      </c>
      <c r="G722">
        <f ca="1">IFERROR(__xludf.DUMMYFUNCTION("""COMPUTED_VALUE"""),1)</f>
        <v>1</v>
      </c>
      <c r="H722" s="30" t="str">
        <f ca="1">IFERROR(__xludf.DUMMYFUNCTION("IF(D722,filter(Productos!AC:AC,Productos!A:A=B722),)"),"cocina")</f>
        <v>cocina</v>
      </c>
      <c r="I722" s="33">
        <f ca="1">IFERROR(__xludf.DUMMYFUNCTION("""COMPUTED_VALUE"""),9900)</f>
        <v>9900</v>
      </c>
      <c r="K722" t="str">
        <f t="shared" ca="1" si="0"/>
        <v>{"sku":"30002", "costo":10, "grupo":"10", "lote":1, "tiempo":10, "formula":[{"sku":"1307","req":4}], "vencimiento":1, "precio":9900, "tipo":"cocina"},</v>
      </c>
    </row>
    <row r="723" spans="1:11" ht="13" x14ac:dyDescent="0.15">
      <c r="A723" s="38">
        <v>10</v>
      </c>
      <c r="B723">
        <f ca="1">IFERROR(__xludf.DUMMYFUNCTION("""COMPUTED_VALUE"""),30003)</f>
        <v>30003</v>
      </c>
      <c r="C723" s="33">
        <f ca="1">IFERROR(__xludf.DUMMYFUNCTION("""COMPUTED_VALUE"""),10)</f>
        <v>10</v>
      </c>
      <c r="D723">
        <f ca="1">IFERROR(__xludf.DUMMYFUNCTION("""COMPUTED_VALUE"""),1)</f>
        <v>1</v>
      </c>
      <c r="E723">
        <f ca="1">IFERROR(__xludf.DUMMYFUNCTION("""COMPUTED_VALUE"""),10)</f>
        <v>10</v>
      </c>
      <c r="F723" t="str">
        <f ca="1">IFERROR(__xludf.DUMMYFUNCTION("filter(Formulas!$C:$C,Formulas!$A:$A=B723)"),"""formula"":[{""sku"":""1307"",""req"":5}]")</f>
        <v>"formula":[{"sku":"1307","req":5}]</v>
      </c>
      <c r="G723">
        <f ca="1">IFERROR(__xludf.DUMMYFUNCTION("""COMPUTED_VALUE"""),1)</f>
        <v>1</v>
      </c>
      <c r="H723" s="30" t="str">
        <f ca="1">IFERROR(__xludf.DUMMYFUNCTION("IF(D723,filter(Productos!AC:AC,Productos!A:A=B723),)"),"cocina")</f>
        <v>cocina</v>
      </c>
      <c r="I723" s="33">
        <f ca="1">IFERROR(__xludf.DUMMYFUNCTION("""COMPUTED_VALUE"""),12500)</f>
        <v>12500</v>
      </c>
      <c r="K723" t="str">
        <f t="shared" ca="1" si="0"/>
        <v>{"sku":"30003", "costo":10, "grupo":"10", "lote":1, "tiempo":10, "formula":[{"sku":"1307","req":5}], "vencimiento":1, "precio":12500, "tipo":"cocina"},</v>
      </c>
    </row>
    <row r="724" spans="1:11" ht="13" x14ac:dyDescent="0.15">
      <c r="A724" s="23">
        <v>10</v>
      </c>
      <c r="B724">
        <f ca="1">IFERROR(__xludf.DUMMYFUNCTION("""COMPUTED_VALUE"""),30004)</f>
        <v>30004</v>
      </c>
      <c r="C724" s="33">
        <f ca="1">IFERROR(__xludf.DUMMYFUNCTION("""COMPUTED_VALUE"""),10)</f>
        <v>10</v>
      </c>
      <c r="D724">
        <f ca="1">IFERROR(__xludf.DUMMYFUNCTION("""COMPUTED_VALUE"""),1)</f>
        <v>1</v>
      </c>
      <c r="E724">
        <f ca="1">IFERROR(__xludf.DUMMYFUNCTION("""COMPUTED_VALUE"""),10)</f>
        <v>10</v>
      </c>
      <c r="F724" t="str">
        <f ca="1">IFERROR(__xludf.DUMMYFUNCTION("filter(Formulas!$C:$C,Formulas!$A:$A=B724)"),"""formula"":[{""sku"":""1309"",""req"":3}]")</f>
        <v>"formula":[{"sku":"1309","req":3}]</v>
      </c>
      <c r="G724">
        <f ca="1">IFERROR(__xludf.DUMMYFUNCTION("""COMPUTED_VALUE"""),1)</f>
        <v>1</v>
      </c>
      <c r="H724" s="30" t="str">
        <f ca="1">IFERROR(__xludf.DUMMYFUNCTION("IF(D724,filter(Productos!AC:AC,Productos!A:A=B724),)"),"cocina")</f>
        <v>cocina</v>
      </c>
      <c r="I724" s="33">
        <f ca="1">IFERROR(__xludf.DUMMYFUNCTION("""COMPUTED_VALUE"""),7900)</f>
        <v>7900</v>
      </c>
      <c r="K724" t="str">
        <f t="shared" ca="1" si="0"/>
        <v>{"sku":"30004", "costo":10, "grupo":"10", "lote":1, "tiempo":10, "formula":[{"sku":"1309","req":3}], "vencimiento":1, "precio":7900, "tipo":"cocina"},</v>
      </c>
    </row>
    <row r="725" spans="1:11" ht="13" x14ac:dyDescent="0.15">
      <c r="A725" s="38">
        <v>10</v>
      </c>
      <c r="B725">
        <f ca="1">IFERROR(__xludf.DUMMYFUNCTION("""COMPUTED_VALUE"""),30005)</f>
        <v>30005</v>
      </c>
      <c r="C725" s="33">
        <f ca="1">IFERROR(__xludf.DUMMYFUNCTION("""COMPUTED_VALUE"""),10)</f>
        <v>10</v>
      </c>
      <c r="D725">
        <f ca="1">IFERROR(__xludf.DUMMYFUNCTION("""COMPUTED_VALUE"""),1)</f>
        <v>1</v>
      </c>
      <c r="E725">
        <f ca="1">IFERROR(__xludf.DUMMYFUNCTION("""COMPUTED_VALUE"""),10)</f>
        <v>10</v>
      </c>
      <c r="F725" t="str">
        <f ca="1">IFERROR(__xludf.DUMMYFUNCTION("filter(Formulas!$C:$C,Formulas!$A:$A=B725)"),"""formula"":[{""sku"":""1309"",""req"":4}]")</f>
        <v>"formula":[{"sku":"1309","req":4}]</v>
      </c>
      <c r="G725">
        <f ca="1">IFERROR(__xludf.DUMMYFUNCTION("""COMPUTED_VALUE"""),1)</f>
        <v>1</v>
      </c>
      <c r="H725" s="30" t="str">
        <f ca="1">IFERROR(__xludf.DUMMYFUNCTION("IF(D725,filter(Productos!AC:AC,Productos!A:A=B725),)"),"cocina")</f>
        <v>cocina</v>
      </c>
      <c r="I725" s="33">
        <f ca="1">IFERROR(__xludf.DUMMYFUNCTION("""COMPUTED_VALUE"""),9900)</f>
        <v>9900</v>
      </c>
      <c r="K725" t="str">
        <f t="shared" ca="1" si="0"/>
        <v>{"sku":"30005", "costo":10, "grupo":"10", "lote":1, "tiempo":10, "formula":[{"sku":"1309","req":4}], "vencimiento":1, "precio":9900, "tipo":"cocina"},</v>
      </c>
    </row>
    <row r="726" spans="1:11" ht="13" x14ac:dyDescent="0.15">
      <c r="A726" s="23">
        <v>10</v>
      </c>
      <c r="B726">
        <f ca="1">IFERROR(__xludf.DUMMYFUNCTION("""COMPUTED_VALUE"""),30006)</f>
        <v>30006</v>
      </c>
      <c r="C726" s="33">
        <f ca="1">IFERROR(__xludf.DUMMYFUNCTION("""COMPUTED_VALUE"""),10)</f>
        <v>10</v>
      </c>
      <c r="D726">
        <f ca="1">IFERROR(__xludf.DUMMYFUNCTION("""COMPUTED_VALUE"""),1)</f>
        <v>1</v>
      </c>
      <c r="E726">
        <f ca="1">IFERROR(__xludf.DUMMYFUNCTION("""COMPUTED_VALUE"""),10)</f>
        <v>10</v>
      </c>
      <c r="F726" t="str">
        <f ca="1">IFERROR(__xludf.DUMMYFUNCTION("filter(Formulas!$C:$C,Formulas!$A:$A=B726)"),"""formula"":[{""sku"":""1309"",""req"":5}]")</f>
        <v>"formula":[{"sku":"1309","req":5}]</v>
      </c>
      <c r="G726">
        <f ca="1">IFERROR(__xludf.DUMMYFUNCTION("""COMPUTED_VALUE"""),1)</f>
        <v>1</v>
      </c>
      <c r="H726" s="30" t="str">
        <f ca="1">IFERROR(__xludf.DUMMYFUNCTION("IF(D726,filter(Productos!AC:AC,Productos!A:A=B726),)"),"cocina")</f>
        <v>cocina</v>
      </c>
      <c r="I726" s="33">
        <f ca="1">IFERROR(__xludf.DUMMYFUNCTION("""COMPUTED_VALUE"""),12500)</f>
        <v>12500</v>
      </c>
      <c r="K726" t="str">
        <f t="shared" ca="1" si="0"/>
        <v>{"sku":"30006", "costo":10, "grupo":"10", "lote":1, "tiempo":10, "formula":[{"sku":"1309","req":5}], "vencimiento":1, "precio":12500, "tipo":"cocina"},</v>
      </c>
    </row>
    <row r="727" spans="1:11" ht="13" x14ac:dyDescent="0.15">
      <c r="A727" s="38">
        <v>10</v>
      </c>
      <c r="B727">
        <f ca="1">IFERROR(__xludf.DUMMYFUNCTION("""COMPUTED_VALUE"""),30007)</f>
        <v>30007</v>
      </c>
      <c r="C727" s="33">
        <f ca="1">IFERROR(__xludf.DUMMYFUNCTION("""COMPUTED_VALUE"""),10)</f>
        <v>10</v>
      </c>
      <c r="D727">
        <f ca="1">IFERROR(__xludf.DUMMYFUNCTION("""COMPUTED_VALUE"""),1)</f>
        <v>1</v>
      </c>
      <c r="E727">
        <f ca="1">IFERROR(__xludf.DUMMYFUNCTION("""COMPUTED_VALUE"""),10)</f>
        <v>10</v>
      </c>
      <c r="F727" t="str">
        <f ca="1">IFERROR(__xludf.DUMMYFUNCTION("filter(Formulas!$C:$C,Formulas!$A:$A=B727)"),"""formula"":[{""sku"":""1309"",""req"":2},{""sku"":""1307"",""req"":2}]")</f>
        <v>"formula":[{"sku":"1309","req":2},{"sku":"1307","req":2}]</v>
      </c>
      <c r="G727">
        <f ca="1">IFERROR(__xludf.DUMMYFUNCTION("""COMPUTED_VALUE"""),1)</f>
        <v>1</v>
      </c>
      <c r="H727" s="30" t="str">
        <f ca="1">IFERROR(__xludf.DUMMYFUNCTION("IF(D727,filter(Productos!AC:AC,Productos!A:A=B727),)"),"cocina")</f>
        <v>cocina</v>
      </c>
      <c r="I727" s="33">
        <f ca="1">IFERROR(__xludf.DUMMYFUNCTION("""COMPUTED_VALUE"""),9900)</f>
        <v>9900</v>
      </c>
      <c r="K727" t="str">
        <f t="shared" ca="1" si="0"/>
        <v>{"sku":"30007", "costo":10, "grupo":"10", "lote":1, "tiempo":10, "formula":[{"sku":"1309","req":2},{"sku":"1307","req":2}], "vencimiento":1, "precio":9900, "tipo":"cocina"},</v>
      </c>
    </row>
    <row r="728" spans="1:11" ht="13" x14ac:dyDescent="0.15">
      <c r="A728" s="23">
        <v>10</v>
      </c>
      <c r="B728">
        <f ca="1">IFERROR(__xludf.DUMMYFUNCTION("""COMPUTED_VALUE"""),30008)</f>
        <v>30008</v>
      </c>
      <c r="C728" s="33">
        <f ca="1">IFERROR(__xludf.DUMMYFUNCTION("""COMPUTED_VALUE"""),10)</f>
        <v>10</v>
      </c>
      <c r="D728">
        <f ca="1">IFERROR(__xludf.DUMMYFUNCTION("""COMPUTED_VALUE"""),1)</f>
        <v>1</v>
      </c>
      <c r="E728">
        <f ca="1">IFERROR(__xludf.DUMMYFUNCTION("""COMPUTED_VALUE"""),10)</f>
        <v>10</v>
      </c>
      <c r="F728" t="str">
        <f ca="1">IFERROR(__xludf.DUMMYFUNCTION("filter(Formulas!$C:$C,Formulas!$A:$A=B728)"),"""formula"":[{""sku"":""1309"",""req"":3},{""sku"":""1307"",""req"":3}]")</f>
        <v>"formula":[{"sku":"1309","req":3},{"sku":"1307","req":3}]</v>
      </c>
      <c r="G728">
        <f ca="1">IFERROR(__xludf.DUMMYFUNCTION("""COMPUTED_VALUE"""),1)</f>
        <v>1</v>
      </c>
      <c r="H728" s="30" t="str">
        <f ca="1">IFERROR(__xludf.DUMMYFUNCTION("IF(D728,filter(Productos!AC:AC,Productos!A:A=B728),)"),"cocina")</f>
        <v>cocina</v>
      </c>
      <c r="I728" s="33">
        <f ca="1">IFERROR(__xludf.DUMMYFUNCTION("""COMPUTED_VALUE"""),15990)</f>
        <v>15990</v>
      </c>
      <c r="K728" t="str">
        <f t="shared" ca="1" si="0"/>
        <v>{"sku":"30008", "costo":10, "grupo":"10", "lote":1, "tiempo":10, "formula":[{"sku":"1309","req":3},{"sku":"1307","req":3}], "vencimiento":1, "precio":15990, "tipo":"cocina"},</v>
      </c>
    </row>
    <row r="729" spans="1:11" ht="13" x14ac:dyDescent="0.15">
      <c r="H729" s="30" t="str">
        <f ca="1">IFERROR(__xludf.DUMMYFUNCTION("IF(D729,filter(Productos!AC:AC,Productos!A:A=B729),)"),"")</f>
        <v/>
      </c>
      <c r="K729">
        <f t="shared" si="0"/>
        <v>0</v>
      </c>
    </row>
    <row r="730" spans="1:11" ht="13" x14ac:dyDescent="0.15">
      <c r="A730" s="34" t="s">
        <v>230</v>
      </c>
      <c r="B730" s="35" t="s">
        <v>231</v>
      </c>
      <c r="C730" s="36"/>
      <c r="D730" s="36"/>
      <c r="E730" s="36"/>
      <c r="F730" s="36"/>
      <c r="G730" s="37"/>
      <c r="H730" s="30" t="str">
        <f ca="1">IFERROR(__xludf.DUMMYFUNCTION("IF(D730,filter(Productos!AC:AC,Productos!A:A=B730),)"),"")</f>
        <v/>
      </c>
      <c r="K730">
        <f t="shared" si="0"/>
        <v>0</v>
      </c>
    </row>
    <row r="731" spans="1:11" ht="13" x14ac:dyDescent="0.15">
      <c r="A731" s="38">
        <v>11</v>
      </c>
      <c r="B731" s="25">
        <f ca="1">IFERROR(__xludf.DUMMYFUNCTION("filter(Productos!$A$2:$A1017,INDIRECT(B730))"),1001)</f>
        <v>1001</v>
      </c>
      <c r="C731" s="33">
        <f ca="1">IFERROR(__xludf.DUMMYFUNCTION("filter(Productos!$D$2:$D1017,INDIRECT(B730))"),3000)</f>
        <v>3000</v>
      </c>
      <c r="D731" s="25">
        <f ca="1">IFERROR(__xludf.DUMMYFUNCTION("filter(Productos!$K$2:$L1017,INDIRECT(B730))"),10)</f>
        <v>10</v>
      </c>
      <c r="E731" s="25">
        <f ca="1">IFERROR(__xludf.DUMMYFUNCTION("""COMPUTED_VALUE"""),240)</f>
        <v>240</v>
      </c>
      <c r="F731" s="36" t="str">
        <f ca="1">IFERROR(__xludf.DUMMYFUNCTION("filter(Formulas!$C:$C,Formulas!$A:$A=B731)"),"""formula"":null")</f>
        <v>"formula":null</v>
      </c>
      <c r="G731" s="39">
        <f ca="1">IFERROR(__xludf.DUMMYFUNCTION("filter(Productos!$H$2:$H1017,INDIRECT(B730))"),720)</f>
        <v>720</v>
      </c>
      <c r="H731" s="30" t="str">
        <f ca="1">IFERROR(__xludf.DUMMYFUNCTION("IF(D731,filter(Productos!AC:AC,Productos!A:A=B731),)"),"fabrica")</f>
        <v>fabrica</v>
      </c>
      <c r="I731" s="33" t="str">
        <f ca="1">IFERROR(__xludf.DUMMYFUNCTION("filter(Productos!$E$2:$E1017,INDIRECT(B730))"),"")</f>
        <v/>
      </c>
      <c r="K731" t="e">
        <f t="shared" ca="1" si="0"/>
        <v>#VALUE!</v>
      </c>
    </row>
    <row r="732" spans="1:11" ht="13" x14ac:dyDescent="0.15">
      <c r="A732" s="23">
        <v>11</v>
      </c>
      <c r="B732">
        <f ca="1">IFERROR(__xludf.DUMMYFUNCTION("""COMPUTED_VALUE"""),1003)</f>
        <v>1003</v>
      </c>
      <c r="C732" s="33">
        <f ca="1">IFERROR(__xludf.DUMMYFUNCTION("""COMPUTED_VALUE"""),1290)</f>
        <v>1290</v>
      </c>
      <c r="D732">
        <f ca="1">IFERROR(__xludf.DUMMYFUNCTION("""COMPUTED_VALUE"""),100)</f>
        <v>100</v>
      </c>
      <c r="E732">
        <f ca="1">IFERROR(__xludf.DUMMYFUNCTION("""COMPUTED_VALUE"""),320)</f>
        <v>320</v>
      </c>
      <c r="F732" t="str">
        <f ca="1">IFERROR(__xludf.DUMMYFUNCTION("filter(Formulas!$C:$C,Formulas!$A:$A=B732)"),"""formula"":null")</f>
        <v>"formula":null</v>
      </c>
      <c r="G732">
        <f ca="1">IFERROR(__xludf.DUMMYFUNCTION("""COMPUTED_VALUE"""),720)</f>
        <v>720</v>
      </c>
      <c r="H732" s="30" t="str">
        <f ca="1">IFERROR(__xludf.DUMMYFUNCTION("IF(D732,filter(Productos!AC:AC,Productos!A:A=B732),)"),"fabrica")</f>
        <v>fabrica</v>
      </c>
      <c r="I732" s="33" t="str">
        <f ca="1">IFERROR(__xludf.DUMMYFUNCTION("""COMPUTED_VALUE"""),"")</f>
        <v/>
      </c>
      <c r="K732" t="e">
        <f t="shared" ca="1" si="0"/>
        <v>#VALUE!</v>
      </c>
    </row>
    <row r="733" spans="1:11" ht="13" x14ac:dyDescent="0.15">
      <c r="A733" s="38">
        <v>11</v>
      </c>
      <c r="B733">
        <f ca="1">IFERROR(__xludf.DUMMYFUNCTION("""COMPUTED_VALUE"""),1007)</f>
        <v>1007</v>
      </c>
      <c r="C733" s="33">
        <f ca="1">IFERROR(__xludf.DUMMYFUNCTION("""COMPUTED_VALUE"""),32990)</f>
        <v>32990</v>
      </c>
      <c r="D733">
        <f ca="1">IFERROR(__xludf.DUMMYFUNCTION("""COMPUTED_VALUE"""),8)</f>
        <v>8</v>
      </c>
      <c r="E733">
        <f ca="1">IFERROR(__xludf.DUMMYFUNCTION("""COMPUTED_VALUE"""),300)</f>
        <v>300</v>
      </c>
      <c r="F733" t="str">
        <f ca="1">IFERROR(__xludf.DUMMYFUNCTION("filter(Formulas!$C:$C,Formulas!$A:$A=B733)"),"""formula"":null")</f>
        <v>"formula":null</v>
      </c>
      <c r="G733">
        <f ca="1">IFERROR(__xludf.DUMMYFUNCTION("""COMPUTED_VALUE"""),20)</f>
        <v>20</v>
      </c>
      <c r="H733" s="30" t="str">
        <f ca="1">IFERROR(__xludf.DUMMYFUNCTION("IF(D733,filter(Productos!AC:AC,Productos!A:A=B733),)"),"fabrica")</f>
        <v>fabrica</v>
      </c>
      <c r="I733" s="33" t="str">
        <f ca="1">IFERROR(__xludf.DUMMYFUNCTION("""COMPUTED_VALUE"""),"")</f>
        <v/>
      </c>
      <c r="K733" t="e">
        <f t="shared" ca="1" si="0"/>
        <v>#VALUE!</v>
      </c>
    </row>
    <row r="734" spans="1:11" ht="13" x14ac:dyDescent="0.15">
      <c r="A734" s="23">
        <v>11</v>
      </c>
      <c r="B734">
        <f ca="1">IFERROR(__xludf.DUMMYFUNCTION("""COMPUTED_VALUE"""),1011)</f>
        <v>1011</v>
      </c>
      <c r="C734" s="33">
        <f ca="1">IFERROR(__xludf.DUMMYFUNCTION("""COMPUTED_VALUE"""),990)</f>
        <v>990</v>
      </c>
      <c r="D734">
        <f ca="1">IFERROR(__xludf.DUMMYFUNCTION("""COMPUTED_VALUE"""),4)</f>
        <v>4</v>
      </c>
      <c r="E734">
        <f ca="1">IFERROR(__xludf.DUMMYFUNCTION("""COMPUTED_VALUE"""),120)</f>
        <v>120</v>
      </c>
      <c r="F734" t="str">
        <f ca="1">IFERROR(__xludf.DUMMYFUNCTION("filter(Formulas!$C:$C,Formulas!$A:$A=B734)"),"""formula"":null")</f>
        <v>"formula":null</v>
      </c>
      <c r="G734">
        <f ca="1">IFERROR(__xludf.DUMMYFUNCTION("""COMPUTED_VALUE"""),168)</f>
        <v>168</v>
      </c>
      <c r="H734" s="30" t="str">
        <f ca="1">IFERROR(__xludf.DUMMYFUNCTION("IF(D734,filter(Productos!AC:AC,Productos!A:A=B734),)"),"fabrica")</f>
        <v>fabrica</v>
      </c>
      <c r="I734" s="33" t="str">
        <f ca="1">IFERROR(__xludf.DUMMYFUNCTION("""COMPUTED_VALUE"""),"")</f>
        <v/>
      </c>
      <c r="K734" t="e">
        <f t="shared" ca="1" si="0"/>
        <v>#VALUE!</v>
      </c>
    </row>
    <row r="735" spans="1:11" ht="13" x14ac:dyDescent="0.15">
      <c r="A735" s="38">
        <v>11</v>
      </c>
      <c r="B735">
        <f ca="1">IFERROR(__xludf.DUMMYFUNCTION("""COMPUTED_VALUE"""),1012)</f>
        <v>1012</v>
      </c>
      <c r="C735" s="33">
        <f ca="1">IFERROR(__xludf.DUMMYFUNCTION("""COMPUTED_VALUE"""),9990)</f>
        <v>9990</v>
      </c>
      <c r="D735">
        <f ca="1">IFERROR(__xludf.DUMMYFUNCTION("""COMPUTED_VALUE"""),7)</f>
        <v>7</v>
      </c>
      <c r="E735">
        <f ca="1">IFERROR(__xludf.DUMMYFUNCTION("""COMPUTED_VALUE"""),150)</f>
        <v>150</v>
      </c>
      <c r="F735" t="str">
        <f ca="1">IFERROR(__xludf.DUMMYFUNCTION("filter(Formulas!$C:$C,Formulas!$A:$A=B735)"),"""formula"":null")</f>
        <v>"formula":null</v>
      </c>
      <c r="G735">
        <f ca="1">IFERROR(__xludf.DUMMYFUNCTION("""COMPUTED_VALUE"""),72)</f>
        <v>72</v>
      </c>
      <c r="H735" s="30" t="str">
        <f ca="1">IFERROR(__xludf.DUMMYFUNCTION("IF(D735,filter(Productos!AC:AC,Productos!A:A=B735),)"),"fabrica")</f>
        <v>fabrica</v>
      </c>
      <c r="I735" s="33" t="str">
        <f ca="1">IFERROR(__xludf.DUMMYFUNCTION("""COMPUTED_VALUE"""),"")</f>
        <v/>
      </c>
      <c r="K735" t="e">
        <f t="shared" ca="1" si="0"/>
        <v>#VALUE!</v>
      </c>
    </row>
    <row r="736" spans="1:11" ht="13" x14ac:dyDescent="0.15">
      <c r="A736" s="23">
        <v>11</v>
      </c>
      <c r="B736">
        <f ca="1">IFERROR(__xludf.DUMMYFUNCTION("""COMPUTED_VALUE"""),1013)</f>
        <v>1013</v>
      </c>
      <c r="C736" s="33">
        <f ca="1">IFERROR(__xludf.DUMMYFUNCTION("""COMPUTED_VALUE"""),1400)</f>
        <v>1400</v>
      </c>
      <c r="D736">
        <f ca="1">IFERROR(__xludf.DUMMYFUNCTION("""COMPUTED_VALUE"""),10)</f>
        <v>10</v>
      </c>
      <c r="E736">
        <f ca="1">IFERROR(__xludf.DUMMYFUNCTION("""COMPUTED_VALUE"""),320)</f>
        <v>320</v>
      </c>
      <c r="F736" t="str">
        <f ca="1">IFERROR(__xludf.DUMMYFUNCTION("filter(Formulas!$C:$C,Formulas!$A:$A=B736)"),"""formula"":null")</f>
        <v>"formula":null</v>
      </c>
      <c r="G736">
        <f ca="1">IFERROR(__xludf.DUMMYFUNCTION("""COMPUTED_VALUE"""),12)</f>
        <v>12</v>
      </c>
      <c r="H736" s="30" t="str">
        <f ca="1">IFERROR(__xludf.DUMMYFUNCTION("IF(D736,filter(Productos!AC:AC,Productos!A:A=B736),)"),"fabrica")</f>
        <v>fabrica</v>
      </c>
      <c r="I736" s="33" t="str">
        <f ca="1">IFERROR(__xludf.DUMMYFUNCTION("""COMPUTED_VALUE"""),"")</f>
        <v/>
      </c>
      <c r="K736" t="e">
        <f t="shared" ca="1" si="0"/>
        <v>#VALUE!</v>
      </c>
    </row>
    <row r="737" spans="1:11" ht="13" x14ac:dyDescent="0.15">
      <c r="A737" s="38">
        <v>11</v>
      </c>
      <c r="B737">
        <f ca="1">IFERROR(__xludf.DUMMYFUNCTION("""COMPUTED_VALUE"""),1014)</f>
        <v>1014</v>
      </c>
      <c r="C737" s="33">
        <f ca="1">IFERROR(__xludf.DUMMYFUNCTION("""COMPUTED_VALUE"""),690)</f>
        <v>690</v>
      </c>
      <c r="D737">
        <f ca="1">IFERROR(__xludf.DUMMYFUNCTION("""COMPUTED_VALUE"""),5)</f>
        <v>5</v>
      </c>
      <c r="E737">
        <f ca="1">IFERROR(__xludf.DUMMYFUNCTION("""COMPUTED_VALUE"""),240)</f>
        <v>240</v>
      </c>
      <c r="F737" t="str">
        <f ca="1">IFERROR(__xludf.DUMMYFUNCTION("filter(Formulas!$C:$C,Formulas!$A:$A=B737)"),"""formula"":null")</f>
        <v>"formula":null</v>
      </c>
      <c r="G737">
        <f ca="1">IFERROR(__xludf.DUMMYFUNCTION("""COMPUTED_VALUE"""),24)</f>
        <v>24</v>
      </c>
      <c r="H737" s="30" t="str">
        <f ca="1">IFERROR(__xludf.DUMMYFUNCTION("IF(D737,filter(Productos!AC:AC,Productos!A:A=B737),)"),"fabrica")</f>
        <v>fabrica</v>
      </c>
      <c r="I737" s="33" t="str">
        <f ca="1">IFERROR(__xludf.DUMMYFUNCTION("""COMPUTED_VALUE"""),"")</f>
        <v/>
      </c>
      <c r="K737" t="e">
        <f t="shared" ca="1" si="0"/>
        <v>#VALUE!</v>
      </c>
    </row>
    <row r="738" spans="1:11" ht="13" x14ac:dyDescent="0.15">
      <c r="A738" s="23">
        <v>11</v>
      </c>
      <c r="B738">
        <f ca="1">IFERROR(__xludf.DUMMYFUNCTION("""COMPUTED_VALUE"""),1016)</f>
        <v>1016</v>
      </c>
      <c r="C738" s="33">
        <f ca="1">IFERROR(__xludf.DUMMYFUNCTION("""COMPUTED_VALUE"""),2790)</f>
        <v>2790</v>
      </c>
      <c r="D738">
        <f ca="1">IFERROR(__xludf.DUMMYFUNCTION("""COMPUTED_VALUE"""),8)</f>
        <v>8</v>
      </c>
      <c r="E738">
        <f ca="1">IFERROR(__xludf.DUMMYFUNCTION("""COMPUTED_VALUE"""),600)</f>
        <v>600</v>
      </c>
      <c r="F738" t="str">
        <f ca="1">IFERROR(__xludf.DUMMYFUNCTION("filter(Formulas!$C:$C,Formulas!$A:$A=B738)"),"""formula"":null")</f>
        <v>"formula":null</v>
      </c>
      <c r="G738">
        <f ca="1">IFERROR(__xludf.DUMMYFUNCTION("""COMPUTED_VALUE"""),240)</f>
        <v>240</v>
      </c>
      <c r="H738" s="30" t="str">
        <f ca="1">IFERROR(__xludf.DUMMYFUNCTION("IF(D738,filter(Productos!AC:AC,Productos!A:A=B738),)"),"fabrica")</f>
        <v>fabrica</v>
      </c>
      <c r="I738" t="str">
        <f ca="1">IFERROR(__xludf.DUMMYFUNCTION("""COMPUTED_VALUE"""),"")</f>
        <v/>
      </c>
      <c r="K738" t="e">
        <f t="shared" ca="1" si="0"/>
        <v>#VALUE!</v>
      </c>
    </row>
    <row r="739" spans="1:11" ht="13" x14ac:dyDescent="0.15">
      <c r="A739" s="38">
        <v>11</v>
      </c>
      <c r="B739">
        <f ca="1">IFERROR(__xludf.DUMMYFUNCTION("""COMPUTED_VALUE"""),1101)</f>
        <v>1101</v>
      </c>
      <c r="C739" s="33">
        <f ca="1">IFERROR(__xludf.DUMMYFUNCTION("""COMPUTED_VALUE"""),500)</f>
        <v>500</v>
      </c>
      <c r="D739">
        <f ca="1">IFERROR(__xludf.DUMMYFUNCTION("""COMPUTED_VALUE"""),10)</f>
        <v>10</v>
      </c>
      <c r="E739">
        <f ca="1">IFERROR(__xludf.DUMMYFUNCTION("""COMPUTED_VALUE"""),40)</f>
        <v>40</v>
      </c>
      <c r="F739" t="str">
        <f ca="1">IFERROR(__xludf.DUMMYFUNCTION("filter(Formulas!$C:$C,Formulas!$A:$A=B739)"),"""formula"":[{""sku"":""1001"",""req"":8},{""sku"":""1003"",""req"":3},{""sku"":""1004"",""req"":2},{""sku"":""1002"",""req"":4}]")</f>
        <v>"formula":[{"sku":"1001","req":8},{"sku":"1003","req":3},{"sku":"1004","req":2},{"sku":"1002","req":4}]</v>
      </c>
      <c r="G739">
        <f ca="1">IFERROR(__xludf.DUMMYFUNCTION("""COMPUTED_VALUE"""),3)</f>
        <v>3</v>
      </c>
      <c r="H739" s="30" t="str">
        <f ca="1">IFERROR(__xludf.DUMMYFUNCTION("IF(D739,filter(Productos!AC:AC,Productos!A:A=B739),)"),"fabrica")</f>
        <v>fabrica</v>
      </c>
      <c r="I739" s="33" t="str">
        <f ca="1">IFERROR(__xludf.DUMMYFUNCTION("""COMPUTED_VALUE"""),"")</f>
        <v/>
      </c>
      <c r="K739" t="e">
        <f t="shared" ca="1" si="0"/>
        <v>#VALUE!</v>
      </c>
    </row>
    <row r="740" spans="1:11" ht="13" x14ac:dyDescent="0.15">
      <c r="A740" s="23">
        <v>11</v>
      </c>
      <c r="B740">
        <f ca="1">IFERROR(__xludf.DUMMYFUNCTION("""COMPUTED_VALUE"""),1105)</f>
        <v>1105</v>
      </c>
      <c r="C740" s="33">
        <f ca="1">IFERROR(__xludf.DUMMYFUNCTION("""COMPUTED_VALUE"""),10)</f>
        <v>10</v>
      </c>
      <c r="D740">
        <f ca="1">IFERROR(__xludf.DUMMYFUNCTION("""COMPUTED_VALUE"""),10)</f>
        <v>10</v>
      </c>
      <c r="E740">
        <f ca="1">IFERROR(__xludf.DUMMYFUNCTION("""COMPUTED_VALUE"""),10)</f>
        <v>10</v>
      </c>
      <c r="F740" t="str">
        <f ca="1">IFERROR(__xludf.DUMMYFUNCTION("filter(Formulas!$C:$C,Formulas!$A:$A=B740)"),"""formula"":[{""sku"":""1005"",""req"":1}]")</f>
        <v>"formula":[{"sku":"1005","req":1}]</v>
      </c>
      <c r="G740">
        <f ca="1">IFERROR(__xludf.DUMMYFUNCTION("""COMPUTED_VALUE"""),3)</f>
        <v>3</v>
      </c>
      <c r="H740" s="30" t="str">
        <f ca="1">IFERROR(__xludf.DUMMYFUNCTION("IF(D740,filter(Productos!AC:AC,Productos!A:A=B740),)"),"fabrica")</f>
        <v>fabrica</v>
      </c>
      <c r="I740" s="33" t="str">
        <f ca="1">IFERROR(__xludf.DUMMYFUNCTION("""COMPUTED_VALUE"""),"")</f>
        <v/>
      </c>
      <c r="K740" t="e">
        <f t="shared" ca="1" si="0"/>
        <v>#VALUE!</v>
      </c>
    </row>
    <row r="741" spans="1:11" ht="13" x14ac:dyDescent="0.15">
      <c r="A741" s="38">
        <v>11</v>
      </c>
      <c r="B741">
        <f ca="1">IFERROR(__xludf.DUMMYFUNCTION("""COMPUTED_VALUE"""),1106)</f>
        <v>1106</v>
      </c>
      <c r="C741" s="33">
        <f ca="1">IFERROR(__xludf.DUMMYFUNCTION("""COMPUTED_VALUE"""),700)</f>
        <v>700</v>
      </c>
      <c r="D741">
        <f ca="1">IFERROR(__xludf.DUMMYFUNCTION("""COMPUTED_VALUE"""),100)</f>
        <v>100</v>
      </c>
      <c r="E741">
        <f ca="1">IFERROR(__xludf.DUMMYFUNCTION("""COMPUTED_VALUE"""),30)</f>
        <v>30</v>
      </c>
      <c r="F741" t="str">
        <f ca="1">IFERROR(__xludf.DUMMYFUNCTION("filter(Formulas!$C:$C,Formulas!$A:$A=B741)"),"""formula"":[{""sku"":""1006"",""req"":1}]")</f>
        <v>"formula":[{"sku":"1006","req":1}]</v>
      </c>
      <c r="G741">
        <f ca="1">IFERROR(__xludf.DUMMYFUNCTION("""COMPUTED_VALUE"""),4)</f>
        <v>4</v>
      </c>
      <c r="H741" s="30" t="str">
        <f ca="1">IFERROR(__xludf.DUMMYFUNCTION("IF(D741,filter(Productos!AC:AC,Productos!A:A=B741),)"),"fabrica")</f>
        <v>fabrica</v>
      </c>
      <c r="I741" s="33" t="str">
        <f ca="1">IFERROR(__xludf.DUMMYFUNCTION("""COMPUTED_VALUE"""),"")</f>
        <v/>
      </c>
      <c r="K741" t="e">
        <f t="shared" ca="1" si="0"/>
        <v>#VALUE!</v>
      </c>
    </row>
    <row r="742" spans="1:11" ht="13" x14ac:dyDescent="0.15">
      <c r="A742" s="23">
        <v>11</v>
      </c>
      <c r="B742">
        <f ca="1">IFERROR(__xludf.DUMMYFUNCTION("""COMPUTED_VALUE"""),1107)</f>
        <v>1107</v>
      </c>
      <c r="C742" s="33">
        <f ca="1">IFERROR(__xludf.DUMMYFUNCTION("""COMPUTED_VALUE"""),10)</f>
        <v>10</v>
      </c>
      <c r="D742">
        <f ca="1">IFERROR(__xludf.DUMMYFUNCTION("""COMPUTED_VALUE"""),11)</f>
        <v>11</v>
      </c>
      <c r="E742">
        <f ca="1">IFERROR(__xludf.DUMMYFUNCTION("""COMPUTED_VALUE"""),20)</f>
        <v>20</v>
      </c>
      <c r="F742" t="str">
        <f ca="1">IFERROR(__xludf.DUMMYFUNCTION("filter(Formulas!$C:$C,Formulas!$A:$A=B742)"),"""formula"":[{""sku"":""1007"",""req"":1}]")</f>
        <v>"formula":[{"sku":"1007","req":1}]</v>
      </c>
      <c r="G742">
        <f ca="1">IFERROR(__xludf.DUMMYFUNCTION("""COMPUTED_VALUE"""),2)</f>
        <v>2</v>
      </c>
      <c r="H742" s="30" t="str">
        <f ca="1">IFERROR(__xludf.DUMMYFUNCTION("IF(D742,filter(Productos!AC:AC,Productos!A:A=B742),)"),"fabrica")</f>
        <v>fabrica</v>
      </c>
      <c r="I742" s="33" t="str">
        <f ca="1">IFERROR(__xludf.DUMMYFUNCTION("""COMPUTED_VALUE"""),"")</f>
        <v/>
      </c>
      <c r="K742" t="e">
        <f t="shared" ca="1" si="0"/>
        <v>#VALUE!</v>
      </c>
    </row>
    <row r="743" spans="1:11" ht="13" x14ac:dyDescent="0.15">
      <c r="A743" s="38">
        <v>11</v>
      </c>
      <c r="B743">
        <f ca="1">IFERROR(__xludf.DUMMYFUNCTION("""COMPUTED_VALUE"""),1108)</f>
        <v>1108</v>
      </c>
      <c r="C743" s="33">
        <f ca="1">IFERROR(__xludf.DUMMYFUNCTION("""COMPUTED_VALUE"""),10)</f>
        <v>10</v>
      </c>
      <c r="D743">
        <f ca="1">IFERROR(__xludf.DUMMYFUNCTION("""COMPUTED_VALUE"""),6)</f>
        <v>6</v>
      </c>
      <c r="E743">
        <f ca="1">IFERROR(__xludf.DUMMYFUNCTION("""COMPUTED_VALUE"""),20)</f>
        <v>20</v>
      </c>
      <c r="F743" t="str">
        <f ca="1">IFERROR(__xludf.DUMMYFUNCTION("filter(Formulas!$C:$C,Formulas!$A:$A=B743)"),"""formula"":[{""sku"":""1008"",""req"":1}]")</f>
        <v>"formula":[{"sku":"1008","req":1}]</v>
      </c>
      <c r="G743">
        <f ca="1">IFERROR(__xludf.DUMMYFUNCTION("""COMPUTED_VALUE"""),4)</f>
        <v>4</v>
      </c>
      <c r="H743" s="30" t="str">
        <f ca="1">IFERROR(__xludf.DUMMYFUNCTION("IF(D743,filter(Productos!AC:AC,Productos!A:A=B743),)"),"fabrica")</f>
        <v>fabrica</v>
      </c>
      <c r="I743" s="33" t="str">
        <f ca="1">IFERROR(__xludf.DUMMYFUNCTION("""COMPUTED_VALUE"""),"")</f>
        <v/>
      </c>
      <c r="K743" t="e">
        <f t="shared" ca="1" si="0"/>
        <v>#VALUE!</v>
      </c>
    </row>
    <row r="744" spans="1:11" ht="13" x14ac:dyDescent="0.15">
      <c r="A744" s="23">
        <v>11</v>
      </c>
      <c r="B744">
        <f ca="1">IFERROR(__xludf.DUMMYFUNCTION("""COMPUTED_VALUE"""),1109)</f>
        <v>1109</v>
      </c>
      <c r="C744" s="33">
        <f ca="1">IFERROR(__xludf.DUMMYFUNCTION("""COMPUTED_VALUE"""),10)</f>
        <v>10</v>
      </c>
      <c r="D744">
        <f ca="1">IFERROR(__xludf.DUMMYFUNCTION("""COMPUTED_VALUE"""),12)</f>
        <v>12</v>
      </c>
      <c r="E744">
        <f ca="1">IFERROR(__xludf.DUMMYFUNCTION("""COMPUTED_VALUE"""),30)</f>
        <v>30</v>
      </c>
      <c r="F744" t="str">
        <f ca="1">IFERROR(__xludf.DUMMYFUNCTION("filter(Formulas!$C:$C,Formulas!$A:$A=B744)"),"""formula"":[{""sku"":""1009"",""req"":1}]")</f>
        <v>"formula":[{"sku":"1009","req":1}]</v>
      </c>
      <c r="G744">
        <f ca="1">IFERROR(__xludf.DUMMYFUNCTION("""COMPUTED_VALUE"""),1.5)</f>
        <v>1.5</v>
      </c>
      <c r="H744" s="30" t="str">
        <f ca="1">IFERROR(__xludf.DUMMYFUNCTION("IF(D744,filter(Productos!AC:AC,Productos!A:A=B744),)"),"fabrica")</f>
        <v>fabrica</v>
      </c>
      <c r="I744" s="33" t="str">
        <f ca="1">IFERROR(__xludf.DUMMYFUNCTION("""COMPUTED_VALUE"""),"")</f>
        <v/>
      </c>
      <c r="K744" t="e">
        <f t="shared" ca="1" si="0"/>
        <v>#VALUE!</v>
      </c>
    </row>
    <row r="745" spans="1:11" ht="13" x14ac:dyDescent="0.15">
      <c r="A745" s="38">
        <v>11</v>
      </c>
      <c r="B745">
        <f ca="1">IFERROR(__xludf.DUMMYFUNCTION("""COMPUTED_VALUE"""),1110)</f>
        <v>1110</v>
      </c>
      <c r="C745" s="33">
        <f ca="1">IFERROR(__xludf.DUMMYFUNCTION("""COMPUTED_VALUE"""),10)</f>
        <v>10</v>
      </c>
      <c r="D745">
        <f ca="1">IFERROR(__xludf.DUMMYFUNCTION("""COMPUTED_VALUE"""),6)</f>
        <v>6</v>
      </c>
      <c r="E745">
        <f ca="1">IFERROR(__xludf.DUMMYFUNCTION("""COMPUTED_VALUE"""),10)</f>
        <v>10</v>
      </c>
      <c r="F745" t="str">
        <f ca="1">IFERROR(__xludf.DUMMYFUNCTION("filter(Formulas!$C:$C,Formulas!$A:$A=B745)"),"""formula"":[{""sku"":""1010"",""req"":1}]")</f>
        <v>"formula":[{"sku":"1010","req":1}]</v>
      </c>
      <c r="G745">
        <f ca="1">IFERROR(__xludf.DUMMYFUNCTION("""COMPUTED_VALUE"""),2)</f>
        <v>2</v>
      </c>
      <c r="H745" s="30" t="str">
        <f ca="1">IFERROR(__xludf.DUMMYFUNCTION("IF(D745,filter(Productos!AC:AC,Productos!A:A=B745),)"),"fabrica")</f>
        <v>fabrica</v>
      </c>
      <c r="I745" s="33" t="str">
        <f ca="1">IFERROR(__xludf.DUMMYFUNCTION("""COMPUTED_VALUE"""),"")</f>
        <v/>
      </c>
      <c r="K745" t="e">
        <f t="shared" ca="1" si="0"/>
        <v>#VALUE!</v>
      </c>
    </row>
    <row r="746" spans="1:11" ht="13" x14ac:dyDescent="0.15">
      <c r="A746" s="23">
        <v>11</v>
      </c>
      <c r="B746">
        <f ca="1">IFERROR(__xludf.DUMMYFUNCTION("""COMPUTED_VALUE"""),1111)</f>
        <v>1111</v>
      </c>
      <c r="C746" s="33">
        <f ca="1">IFERROR(__xludf.DUMMYFUNCTION("""COMPUTED_VALUE"""),120)</f>
        <v>120</v>
      </c>
      <c r="D746">
        <f ca="1">IFERROR(__xludf.DUMMYFUNCTION("""COMPUTED_VALUE"""),2)</f>
        <v>2</v>
      </c>
      <c r="E746">
        <f ca="1">IFERROR(__xludf.DUMMYFUNCTION("""COMPUTED_VALUE"""),30)</f>
        <v>30</v>
      </c>
      <c r="F746" t="str">
        <f ca="1">IFERROR(__xludf.DUMMYFUNCTION("filter(Formulas!$C:$C,Formulas!$A:$A=B746)"),"""formula"":[{""sku"":""1011"",""req"":2}]")</f>
        <v>"formula":[{"sku":"1011","req":2}]</v>
      </c>
      <c r="G746">
        <f ca="1">IFERROR(__xludf.DUMMYFUNCTION("""COMPUTED_VALUE"""),12)</f>
        <v>12</v>
      </c>
      <c r="H746" s="30" t="str">
        <f ca="1">IFERROR(__xludf.DUMMYFUNCTION("IF(D746,filter(Productos!AC:AC,Productos!A:A=B746),)"),"fabrica")</f>
        <v>fabrica</v>
      </c>
      <c r="I746" s="33" t="str">
        <f ca="1">IFERROR(__xludf.DUMMYFUNCTION("""COMPUTED_VALUE"""),"")</f>
        <v/>
      </c>
      <c r="K746" t="e">
        <f t="shared" ca="1" si="0"/>
        <v>#VALUE!</v>
      </c>
    </row>
    <row r="747" spans="1:11" ht="13" x14ac:dyDescent="0.15">
      <c r="A747" s="38">
        <v>11</v>
      </c>
      <c r="B747">
        <f ca="1">IFERROR(__xludf.DUMMYFUNCTION("""COMPUTED_VALUE"""),1112)</f>
        <v>1112</v>
      </c>
      <c r="C747" s="33">
        <f ca="1">IFERROR(__xludf.DUMMYFUNCTION("""COMPUTED_VALUE"""),10)</f>
        <v>10</v>
      </c>
      <c r="D747">
        <f ca="1">IFERROR(__xludf.DUMMYFUNCTION("""COMPUTED_VALUE"""),20)</f>
        <v>20</v>
      </c>
      <c r="E747">
        <f ca="1">IFERROR(__xludf.DUMMYFUNCTION("""COMPUTED_VALUE"""),10)</f>
        <v>10</v>
      </c>
      <c r="F747" t="str">
        <f ca="1">IFERROR(__xludf.DUMMYFUNCTION("filter(Formulas!$C:$C,Formulas!$A:$A=B747)"),"""formula"":[{""sku"":""1012"",""req"":1}]")</f>
        <v>"formula":[{"sku":"1012","req":1}]</v>
      </c>
      <c r="G747">
        <f ca="1">IFERROR(__xludf.DUMMYFUNCTION("""COMPUTED_VALUE"""),24)</f>
        <v>24</v>
      </c>
      <c r="H747" s="30" t="str">
        <f ca="1">IFERROR(__xludf.DUMMYFUNCTION("IF(D747,filter(Productos!AC:AC,Productos!A:A=B747),)"),"fabrica")</f>
        <v>fabrica</v>
      </c>
      <c r="I747" s="33" t="str">
        <f ca="1">IFERROR(__xludf.DUMMYFUNCTION("""COMPUTED_VALUE"""),"")</f>
        <v/>
      </c>
      <c r="K747" t="e">
        <f t="shared" ca="1" si="0"/>
        <v>#VALUE!</v>
      </c>
    </row>
    <row r="748" spans="1:11" ht="13" x14ac:dyDescent="0.15">
      <c r="A748" s="23">
        <v>11</v>
      </c>
      <c r="B748">
        <f ca="1">IFERROR(__xludf.DUMMYFUNCTION("""COMPUTED_VALUE"""),1114)</f>
        <v>1114</v>
      </c>
      <c r="C748" s="33">
        <f ca="1">IFERROR(__xludf.DUMMYFUNCTION("""COMPUTED_VALUE"""),10)</f>
        <v>10</v>
      </c>
      <c r="D748">
        <f ca="1">IFERROR(__xludf.DUMMYFUNCTION("""COMPUTED_VALUE"""),4)</f>
        <v>4</v>
      </c>
      <c r="E748">
        <f ca="1">IFERROR(__xludf.DUMMYFUNCTION("""COMPUTED_VALUE"""),10)</f>
        <v>10</v>
      </c>
      <c r="F748" t="str">
        <f ca="1">IFERROR(__xludf.DUMMYFUNCTION("filter(Formulas!$C:$C,Formulas!$A:$A=B748)"),"""formula"":[{""sku"":""1014"",""req"":1}]")</f>
        <v>"formula":[{"sku":"1014","req":1}]</v>
      </c>
      <c r="G748">
        <f ca="1">IFERROR(__xludf.DUMMYFUNCTION("""COMPUTED_VALUE"""),2)</f>
        <v>2</v>
      </c>
      <c r="H748" s="30" t="str">
        <f ca="1">IFERROR(__xludf.DUMMYFUNCTION("IF(D748,filter(Productos!AC:AC,Productos!A:A=B748),)"),"fabrica")</f>
        <v>fabrica</v>
      </c>
      <c r="I748" s="33" t="str">
        <f ca="1">IFERROR(__xludf.DUMMYFUNCTION("""COMPUTED_VALUE"""),"")</f>
        <v/>
      </c>
      <c r="K748" t="e">
        <f t="shared" ca="1" si="0"/>
        <v>#VALUE!</v>
      </c>
    </row>
    <row r="749" spans="1:11" ht="13" x14ac:dyDescent="0.15">
      <c r="A749" s="38">
        <v>11</v>
      </c>
      <c r="B749">
        <f ca="1">IFERROR(__xludf.DUMMYFUNCTION("""COMPUTED_VALUE"""),1115)</f>
        <v>1115</v>
      </c>
      <c r="C749" s="33">
        <f ca="1">IFERROR(__xludf.DUMMYFUNCTION("""COMPUTED_VALUE"""),10)</f>
        <v>10</v>
      </c>
      <c r="D749">
        <f ca="1">IFERROR(__xludf.DUMMYFUNCTION("""COMPUTED_VALUE"""),8)</f>
        <v>8</v>
      </c>
      <c r="E749">
        <f ca="1">IFERROR(__xludf.DUMMYFUNCTION("""COMPUTED_VALUE"""),10)</f>
        <v>10</v>
      </c>
      <c r="F749" t="str">
        <f ca="1">IFERROR(__xludf.DUMMYFUNCTION("filter(Formulas!$C:$C,Formulas!$A:$A=B749)"),"""formula"":[{""sku"":""1015"",""req"":2}]")</f>
        <v>"formula":[{"sku":"1015","req":2}]</v>
      </c>
      <c r="G749">
        <f ca="1">IFERROR(__xludf.DUMMYFUNCTION("""COMPUTED_VALUE"""),3)</f>
        <v>3</v>
      </c>
      <c r="H749" s="30" t="str">
        <f ca="1">IFERROR(__xludf.DUMMYFUNCTION("IF(D749,filter(Productos!AC:AC,Productos!A:A=B749),)"),"fabrica")</f>
        <v>fabrica</v>
      </c>
      <c r="I749" s="33" t="str">
        <f ca="1">IFERROR(__xludf.DUMMYFUNCTION("""COMPUTED_VALUE"""),"")</f>
        <v/>
      </c>
      <c r="K749" t="e">
        <f t="shared" ca="1" si="0"/>
        <v>#VALUE!</v>
      </c>
    </row>
    <row r="750" spans="1:11" ht="13" x14ac:dyDescent="0.15">
      <c r="A750" s="23">
        <v>11</v>
      </c>
      <c r="B750">
        <f ca="1">IFERROR(__xludf.DUMMYFUNCTION("""COMPUTED_VALUE"""),1116)</f>
        <v>1116</v>
      </c>
      <c r="C750" s="33">
        <f ca="1">IFERROR(__xludf.DUMMYFUNCTION("""COMPUTED_VALUE"""),10)</f>
        <v>10</v>
      </c>
      <c r="D750">
        <f ca="1">IFERROR(__xludf.DUMMYFUNCTION("""COMPUTED_VALUE"""),10)</f>
        <v>10</v>
      </c>
      <c r="E750">
        <f ca="1">IFERROR(__xludf.DUMMYFUNCTION("""COMPUTED_VALUE"""),40)</f>
        <v>40</v>
      </c>
      <c r="F750" t="str">
        <f ca="1">IFERROR(__xludf.DUMMYFUNCTION("filter(Formulas!$C:$C,Formulas!$A:$A=B750)"),"""formula"":[{""sku"":""1016"",""req"":11}]")</f>
        <v>"formula":[{"sku":"1016","req":11}]</v>
      </c>
      <c r="G750">
        <f ca="1">IFERROR(__xludf.DUMMYFUNCTION("""COMPUTED_VALUE"""),24)</f>
        <v>24</v>
      </c>
      <c r="H750" s="30" t="str">
        <f ca="1">IFERROR(__xludf.DUMMYFUNCTION("IF(D750,filter(Productos!AC:AC,Productos!A:A=B750),)"),"fabrica")</f>
        <v>fabrica</v>
      </c>
      <c r="I750" t="str">
        <f ca="1">IFERROR(__xludf.DUMMYFUNCTION("""COMPUTED_VALUE"""),"")</f>
        <v/>
      </c>
      <c r="K750" t="e">
        <f t="shared" ca="1" si="0"/>
        <v>#VALUE!</v>
      </c>
    </row>
    <row r="751" spans="1:11" ht="13" x14ac:dyDescent="0.15">
      <c r="A751" s="38">
        <v>11</v>
      </c>
      <c r="B751">
        <f ca="1">IFERROR(__xludf.DUMMYFUNCTION("""COMPUTED_VALUE"""),1201)</f>
        <v>1201</v>
      </c>
      <c r="C751" s="33">
        <f ca="1">IFERROR(__xludf.DUMMYFUNCTION("""COMPUTED_VALUE"""),10)</f>
        <v>10</v>
      </c>
      <c r="D751">
        <f ca="1">IFERROR(__xludf.DUMMYFUNCTION("""COMPUTED_VALUE"""),10)</f>
        <v>10</v>
      </c>
      <c r="E751">
        <f ca="1">IFERROR(__xludf.DUMMYFUNCTION("""COMPUTED_VALUE"""),10)</f>
        <v>10</v>
      </c>
      <c r="F751" t="str">
        <f ca="1">IFERROR(__xludf.DUMMYFUNCTION("filter(Formulas!$C:$C,Formulas!$A:$A=B751)"),"""formula"":[{""sku"":""1101"",""req"":1}]")</f>
        <v>"formula":[{"sku":"1101","req":1}]</v>
      </c>
      <c r="G751">
        <f ca="1">IFERROR(__xludf.DUMMYFUNCTION("""COMPUTED_VALUE"""),2)</f>
        <v>2</v>
      </c>
      <c r="H751" s="30" t="str">
        <f ca="1">IFERROR(__xludf.DUMMYFUNCTION("IF(D751,filter(Productos!AC:AC,Productos!A:A=B751),)"),"fabrica")</f>
        <v>fabrica</v>
      </c>
      <c r="I751" s="33" t="str">
        <f ca="1">IFERROR(__xludf.DUMMYFUNCTION("""COMPUTED_VALUE"""),"")</f>
        <v/>
      </c>
      <c r="K751" t="e">
        <f t="shared" ca="1" si="0"/>
        <v>#VALUE!</v>
      </c>
    </row>
    <row r="752" spans="1:11" ht="13" x14ac:dyDescent="0.15">
      <c r="A752" s="23">
        <v>11</v>
      </c>
      <c r="B752">
        <f ca="1">IFERROR(__xludf.DUMMYFUNCTION("""COMPUTED_VALUE"""),1207)</f>
        <v>1207</v>
      </c>
      <c r="C752" s="33">
        <f ca="1">IFERROR(__xludf.DUMMYFUNCTION("""COMPUTED_VALUE"""),30)</f>
        <v>30</v>
      </c>
      <c r="D752">
        <f ca="1">IFERROR(__xludf.DUMMYFUNCTION("""COMPUTED_VALUE"""),12)</f>
        <v>12</v>
      </c>
      <c r="E752">
        <f ca="1">IFERROR(__xludf.DUMMYFUNCTION("""COMPUTED_VALUE"""),20)</f>
        <v>20</v>
      </c>
      <c r="F752" t="str">
        <f ca="1">IFERROR(__xludf.DUMMYFUNCTION("filter(Formulas!$C:$C,Formulas!$A:$A=B752)"),"""formula"":[{""sku"":""1007"",""req"":1}]")</f>
        <v>"formula":[{"sku":"1007","req":1}]</v>
      </c>
      <c r="G752">
        <f ca="1">IFERROR(__xludf.DUMMYFUNCTION("""COMPUTED_VALUE"""),2)</f>
        <v>2</v>
      </c>
      <c r="H752" s="30" t="str">
        <f ca="1">IFERROR(__xludf.DUMMYFUNCTION("IF(D752,filter(Productos!AC:AC,Productos!A:A=B752),)"),"fabrica")</f>
        <v>fabrica</v>
      </c>
      <c r="I752" s="33" t="str">
        <f ca="1">IFERROR(__xludf.DUMMYFUNCTION("""COMPUTED_VALUE"""),"")</f>
        <v/>
      </c>
      <c r="K752" t="e">
        <f t="shared" ca="1" si="0"/>
        <v>#VALUE!</v>
      </c>
    </row>
    <row r="753" spans="1:11" ht="13" x14ac:dyDescent="0.15">
      <c r="A753" s="38">
        <v>11</v>
      </c>
      <c r="B753">
        <f ca="1">IFERROR(__xludf.DUMMYFUNCTION("""COMPUTED_VALUE"""),1209)</f>
        <v>1209</v>
      </c>
      <c r="C753" s="33">
        <f ca="1">IFERROR(__xludf.DUMMYFUNCTION("""COMPUTED_VALUE"""),30)</f>
        <v>30</v>
      </c>
      <c r="D753">
        <f ca="1">IFERROR(__xludf.DUMMYFUNCTION("""COMPUTED_VALUE"""),14)</f>
        <v>14</v>
      </c>
      <c r="E753">
        <f ca="1">IFERROR(__xludf.DUMMYFUNCTION("""COMPUTED_VALUE"""),30)</f>
        <v>30</v>
      </c>
      <c r="F753" t="str">
        <f ca="1">IFERROR(__xludf.DUMMYFUNCTION("filter(Formulas!$C:$C,Formulas!$A:$A=B753)"),"""formula"":[{""sku"":""1009"",""req"":1}]")</f>
        <v>"formula":[{"sku":"1009","req":1}]</v>
      </c>
      <c r="G753">
        <f ca="1">IFERROR(__xludf.DUMMYFUNCTION("""COMPUTED_VALUE"""),1.5)</f>
        <v>1.5</v>
      </c>
      <c r="H753" s="30" t="str">
        <f ca="1">IFERROR(__xludf.DUMMYFUNCTION("IF(D753,filter(Productos!AC:AC,Productos!A:A=B753),)"),"fabrica")</f>
        <v>fabrica</v>
      </c>
      <c r="I753" s="33" t="str">
        <f ca="1">IFERROR(__xludf.DUMMYFUNCTION("""COMPUTED_VALUE"""),"")</f>
        <v/>
      </c>
      <c r="K753" t="e">
        <f t="shared" ca="1" si="0"/>
        <v>#VALUE!</v>
      </c>
    </row>
    <row r="754" spans="1:11" ht="13" x14ac:dyDescent="0.15">
      <c r="A754" s="23">
        <v>11</v>
      </c>
      <c r="B754">
        <f ca="1">IFERROR(__xludf.DUMMYFUNCTION("""COMPUTED_VALUE"""),1210)</f>
        <v>1210</v>
      </c>
      <c r="C754" s="33">
        <f ca="1">IFERROR(__xludf.DUMMYFUNCTION("""COMPUTED_VALUE"""),10)</f>
        <v>10</v>
      </c>
      <c r="D754">
        <f ca="1">IFERROR(__xludf.DUMMYFUNCTION("""COMPUTED_VALUE"""),9)</f>
        <v>9</v>
      </c>
      <c r="E754">
        <f ca="1">IFERROR(__xludf.DUMMYFUNCTION("""COMPUTED_VALUE"""),10)</f>
        <v>10</v>
      </c>
      <c r="F754" t="str">
        <f ca="1">IFERROR(__xludf.DUMMYFUNCTION("filter(Formulas!$C:$C,Formulas!$A:$A=B754)"),"""formula"":[{""sku"":""1010"",""req"":1}]")</f>
        <v>"formula":[{"sku":"1010","req":1}]</v>
      </c>
      <c r="G754">
        <f ca="1">IFERROR(__xludf.DUMMYFUNCTION("""COMPUTED_VALUE"""),2.3)</f>
        <v>2.2999999999999998</v>
      </c>
      <c r="H754" s="30" t="str">
        <f ca="1">IFERROR(__xludf.DUMMYFUNCTION("IF(D754,filter(Productos!AC:AC,Productos!A:A=B754),)"),"fabrica")</f>
        <v>fabrica</v>
      </c>
      <c r="I754" s="33" t="str">
        <f ca="1">IFERROR(__xludf.DUMMYFUNCTION("""COMPUTED_VALUE"""),"")</f>
        <v/>
      </c>
      <c r="K754" t="e">
        <f t="shared" ca="1" si="0"/>
        <v>#VALUE!</v>
      </c>
    </row>
    <row r="755" spans="1:11" ht="13" x14ac:dyDescent="0.15">
      <c r="A755" s="38">
        <v>11</v>
      </c>
      <c r="B755">
        <f ca="1">IFERROR(__xludf.DUMMYFUNCTION("""COMPUTED_VALUE"""),1211)</f>
        <v>1211</v>
      </c>
      <c r="C755" s="33">
        <f ca="1">IFERROR(__xludf.DUMMYFUNCTION("""COMPUTED_VALUE"""),10)</f>
        <v>10</v>
      </c>
      <c r="D755">
        <f ca="1">IFERROR(__xludf.DUMMYFUNCTION("""COMPUTED_VALUE"""),10)</f>
        <v>10</v>
      </c>
      <c r="E755">
        <f ca="1">IFERROR(__xludf.DUMMYFUNCTION("""COMPUTED_VALUE"""),10)</f>
        <v>10</v>
      </c>
      <c r="F755" t="str">
        <f ca="1">IFERROR(__xludf.DUMMYFUNCTION("filter(Formulas!$C:$C,Formulas!$A:$A=B755)"),"""formula"":[{""sku"":""1111"",""req"":1}]")</f>
        <v>"formula":[{"sku":"1111","req":1}]</v>
      </c>
      <c r="G755">
        <f ca="1">IFERROR(__xludf.DUMMYFUNCTION("""COMPUTED_VALUE"""),12)</f>
        <v>12</v>
      </c>
      <c r="H755" s="30" t="str">
        <f ca="1">IFERROR(__xludf.DUMMYFUNCTION("IF(D755,filter(Productos!AC:AC,Productos!A:A=B755),)"),"fabrica")</f>
        <v>fabrica</v>
      </c>
      <c r="I755" s="33" t="str">
        <f ca="1">IFERROR(__xludf.DUMMYFUNCTION("""COMPUTED_VALUE"""),"")</f>
        <v/>
      </c>
      <c r="K755" t="e">
        <f t="shared" ca="1" si="0"/>
        <v>#VALUE!</v>
      </c>
    </row>
    <row r="756" spans="1:11" ht="13" x14ac:dyDescent="0.15">
      <c r="A756" s="23">
        <v>11</v>
      </c>
      <c r="B756">
        <f ca="1">IFERROR(__xludf.DUMMYFUNCTION("""COMPUTED_VALUE"""),1215)</f>
        <v>1215</v>
      </c>
      <c r="C756" s="33">
        <f ca="1">IFERROR(__xludf.DUMMYFUNCTION("""COMPUTED_VALUE"""),0)</f>
        <v>0</v>
      </c>
      <c r="D756">
        <f ca="1">IFERROR(__xludf.DUMMYFUNCTION("""COMPUTED_VALUE"""),8)</f>
        <v>8</v>
      </c>
      <c r="E756">
        <f ca="1">IFERROR(__xludf.DUMMYFUNCTION("""COMPUTED_VALUE"""),10)</f>
        <v>10</v>
      </c>
      <c r="F756" t="str">
        <f ca="1">IFERROR(__xludf.DUMMYFUNCTION("filter(Formulas!$C:$C,Formulas!$A:$A=B756)"),"""formula"":[{""sku"":""1015"",""req"":4}]")</f>
        <v>"formula":[{"sku":"1015","req":4}]</v>
      </c>
      <c r="G756">
        <f ca="1">IFERROR(__xludf.DUMMYFUNCTION("""COMPUTED_VALUE"""),3)</f>
        <v>3</v>
      </c>
      <c r="H756" s="30" t="str">
        <f ca="1">IFERROR(__xludf.DUMMYFUNCTION("IF(D756,filter(Productos!AC:AC,Productos!A:A=B756),)"),"fabrica")</f>
        <v>fabrica</v>
      </c>
      <c r="I756" s="33" t="str">
        <f ca="1">IFERROR(__xludf.DUMMYFUNCTION("""COMPUTED_VALUE"""),"")</f>
        <v/>
      </c>
      <c r="K756" t="e">
        <f t="shared" ca="1" si="0"/>
        <v>#VALUE!</v>
      </c>
    </row>
    <row r="757" spans="1:11" ht="13" x14ac:dyDescent="0.15">
      <c r="A757" s="38">
        <v>11</v>
      </c>
      <c r="B757">
        <f ca="1">IFERROR(__xludf.DUMMYFUNCTION("""COMPUTED_VALUE"""),1216)</f>
        <v>1216</v>
      </c>
      <c r="C757" s="33">
        <f ca="1">IFERROR(__xludf.DUMMYFUNCTION("""COMPUTED_VALUE"""),10)</f>
        <v>10</v>
      </c>
      <c r="D757">
        <f ca="1">IFERROR(__xludf.DUMMYFUNCTION("""COMPUTED_VALUE"""),10)</f>
        <v>10</v>
      </c>
      <c r="E757">
        <f ca="1">IFERROR(__xludf.DUMMYFUNCTION("""COMPUTED_VALUE"""),30)</f>
        <v>30</v>
      </c>
      <c r="F757" t="str">
        <f ca="1">IFERROR(__xludf.DUMMYFUNCTION("filter(Formulas!$C:$C,Formulas!$A:$A=B757)"),"""formula"":[{""sku"":""1016"",""req"":2}]")</f>
        <v>"formula":[{"sku":"1016","req":2}]</v>
      </c>
      <c r="G757">
        <f ca="1">IFERROR(__xludf.DUMMYFUNCTION("""COMPUTED_VALUE"""),24)</f>
        <v>24</v>
      </c>
      <c r="H757" s="30" t="str">
        <f ca="1">IFERROR(__xludf.DUMMYFUNCTION("IF(D757,filter(Productos!AC:AC,Productos!A:A=B757),)"),"fabrica")</f>
        <v>fabrica</v>
      </c>
      <c r="I757" t="str">
        <f ca="1">IFERROR(__xludf.DUMMYFUNCTION("""COMPUTED_VALUE"""),"")</f>
        <v/>
      </c>
      <c r="K757" t="e">
        <f t="shared" ca="1" si="0"/>
        <v>#VALUE!</v>
      </c>
    </row>
    <row r="758" spans="1:11" ht="13" x14ac:dyDescent="0.15">
      <c r="A758" s="23">
        <v>11</v>
      </c>
      <c r="B758">
        <f ca="1">IFERROR(__xludf.DUMMYFUNCTION("""COMPUTED_VALUE"""),1301)</f>
        <v>1301</v>
      </c>
      <c r="C758" s="33">
        <f ca="1">IFERROR(__xludf.DUMMYFUNCTION("""COMPUTED_VALUE"""),10)</f>
        <v>10</v>
      </c>
      <c r="D758">
        <f ca="1">IFERROR(__xludf.DUMMYFUNCTION("""COMPUTED_VALUE"""),5)</f>
        <v>5</v>
      </c>
      <c r="E758">
        <f ca="1">IFERROR(__xludf.DUMMYFUNCTION("""COMPUTED_VALUE"""),10)</f>
        <v>10</v>
      </c>
      <c r="F758" t="str">
        <f ca="1">IFERROR(__xludf.DUMMYFUNCTION("filter(Formulas!$C:$C,Formulas!$A:$A=B758)"),"""formula"":[{""sku"":""1101"",""req"":1}]")</f>
        <v>"formula":[{"sku":"1101","req":1}]</v>
      </c>
      <c r="G758">
        <f ca="1">IFERROR(__xludf.DUMMYFUNCTION("""COMPUTED_VALUE"""),2)</f>
        <v>2</v>
      </c>
      <c r="H758" s="30" t="str">
        <f ca="1">IFERROR(__xludf.DUMMYFUNCTION("IF(D758,filter(Productos!AC:AC,Productos!A:A=B758),)"),"fabrica")</f>
        <v>fabrica</v>
      </c>
      <c r="I758" s="33" t="str">
        <f ca="1">IFERROR(__xludf.DUMMYFUNCTION("""COMPUTED_VALUE"""),"")</f>
        <v/>
      </c>
      <c r="K758" t="e">
        <f t="shared" ca="1" si="0"/>
        <v>#VALUE!</v>
      </c>
    </row>
    <row r="759" spans="1:11" ht="13" x14ac:dyDescent="0.15">
      <c r="A759" s="38">
        <v>11</v>
      </c>
      <c r="B759">
        <f ca="1">IFERROR(__xludf.DUMMYFUNCTION("""COMPUTED_VALUE"""),1307)</f>
        <v>1307</v>
      </c>
      <c r="C759" s="33">
        <f ca="1">IFERROR(__xludf.DUMMYFUNCTION("""COMPUTED_VALUE"""),50)</f>
        <v>50</v>
      </c>
      <c r="D759">
        <f ca="1">IFERROR(__xludf.DUMMYFUNCTION("""COMPUTED_VALUE"""),11)</f>
        <v>11</v>
      </c>
      <c r="E759">
        <f ca="1">IFERROR(__xludf.DUMMYFUNCTION("""COMPUTED_VALUE"""),30)</f>
        <v>30</v>
      </c>
      <c r="F759" t="str">
        <f ca="1">IFERROR(__xludf.DUMMYFUNCTION("filter(Formulas!$C:$C,Formulas!$A:$A=B759)"),"""formula"":[{""sku"":""1007"",""req"":1}]")</f>
        <v>"formula":[{"sku":"1007","req":1}]</v>
      </c>
      <c r="G759">
        <f ca="1">IFERROR(__xludf.DUMMYFUNCTION("""COMPUTED_VALUE"""),1.2)</f>
        <v>1.2</v>
      </c>
      <c r="H759" s="30" t="str">
        <f ca="1">IFERROR(__xludf.DUMMYFUNCTION("IF(D759,filter(Productos!AC:AC,Productos!A:A=B759),)"),"fabrica")</f>
        <v>fabrica</v>
      </c>
      <c r="I759" s="33" t="str">
        <f ca="1">IFERROR(__xludf.DUMMYFUNCTION("""COMPUTED_VALUE"""),"")</f>
        <v/>
      </c>
      <c r="K759" t="e">
        <f t="shared" ca="1" si="0"/>
        <v>#VALUE!</v>
      </c>
    </row>
    <row r="760" spans="1:11" ht="13" x14ac:dyDescent="0.15">
      <c r="A760" s="23">
        <v>11</v>
      </c>
      <c r="B760">
        <f ca="1">IFERROR(__xludf.DUMMYFUNCTION("""COMPUTED_VALUE"""),1309)</f>
        <v>1309</v>
      </c>
      <c r="C760" s="33">
        <f ca="1">IFERROR(__xludf.DUMMYFUNCTION("""COMPUTED_VALUE"""),50)</f>
        <v>50</v>
      </c>
      <c r="D760">
        <f ca="1">IFERROR(__xludf.DUMMYFUNCTION("""COMPUTED_VALUE"""),11)</f>
        <v>11</v>
      </c>
      <c r="E760">
        <f ca="1">IFERROR(__xludf.DUMMYFUNCTION("""COMPUTED_VALUE"""),50)</f>
        <v>50</v>
      </c>
      <c r="F760" t="str">
        <f ca="1">IFERROR(__xludf.DUMMYFUNCTION("filter(Formulas!$C:$C,Formulas!$A:$A=B760)"),"""formula"":[{""sku"":""1009"",""req"":1}]")</f>
        <v>"formula":[{"sku":"1009","req":1}]</v>
      </c>
      <c r="G760">
        <f ca="1">IFERROR(__xludf.DUMMYFUNCTION("""COMPUTED_VALUE"""),1.2)</f>
        <v>1.2</v>
      </c>
      <c r="H760" s="30" t="str">
        <f ca="1">IFERROR(__xludf.DUMMYFUNCTION("IF(D760,filter(Productos!AC:AC,Productos!A:A=B760),)"),"fabrica")</f>
        <v>fabrica</v>
      </c>
      <c r="I760" s="33" t="str">
        <f ca="1">IFERROR(__xludf.DUMMYFUNCTION("""COMPUTED_VALUE"""),"")</f>
        <v/>
      </c>
      <c r="K760" t="e">
        <f t="shared" ca="1" si="0"/>
        <v>#VALUE!</v>
      </c>
    </row>
    <row r="761" spans="1:11" ht="13" x14ac:dyDescent="0.15">
      <c r="A761" s="38">
        <v>11</v>
      </c>
      <c r="B761">
        <f ca="1">IFERROR(__xludf.DUMMYFUNCTION("""COMPUTED_VALUE"""),1310)</f>
        <v>1310</v>
      </c>
      <c r="C761" s="33">
        <f ca="1">IFERROR(__xludf.DUMMYFUNCTION("""COMPUTED_VALUE"""),10)</f>
        <v>10</v>
      </c>
      <c r="D761">
        <f ca="1">IFERROR(__xludf.DUMMYFUNCTION("""COMPUTED_VALUE"""),12)</f>
        <v>12</v>
      </c>
      <c r="E761">
        <f ca="1">IFERROR(__xludf.DUMMYFUNCTION("""COMPUTED_VALUE"""),10)</f>
        <v>10</v>
      </c>
      <c r="F761" t="str">
        <f ca="1">IFERROR(__xludf.DUMMYFUNCTION("filter(Formulas!$C:$C,Formulas!$A:$A=B761)"),"""formula"":[{""sku"":""1010"",""req"":1}]")</f>
        <v>"formula":[{"sku":"1010","req":1}]</v>
      </c>
      <c r="G761">
        <f ca="1">IFERROR(__xludf.DUMMYFUNCTION("""COMPUTED_VALUE"""),2)</f>
        <v>2</v>
      </c>
      <c r="H761" s="30" t="str">
        <f ca="1">IFERROR(__xludf.DUMMYFUNCTION("IF(D761,filter(Productos!AC:AC,Productos!A:A=B761),)"),"fabrica")</f>
        <v>fabrica</v>
      </c>
      <c r="I761" s="33" t="str">
        <f ca="1">IFERROR(__xludf.DUMMYFUNCTION("""COMPUTED_VALUE"""),"")</f>
        <v/>
      </c>
      <c r="K761" t="e">
        <f t="shared" ca="1" si="0"/>
        <v>#VALUE!</v>
      </c>
    </row>
    <row r="762" spans="1:11" ht="13" x14ac:dyDescent="0.15">
      <c r="A762" s="23">
        <v>11</v>
      </c>
      <c r="B762">
        <f ca="1">IFERROR(__xludf.DUMMYFUNCTION("""COMPUTED_VALUE"""),1407)</f>
        <v>1407</v>
      </c>
      <c r="C762" s="33">
        <f ca="1">IFERROR(__xludf.DUMMYFUNCTION("""COMPUTED_VALUE"""),10)</f>
        <v>10</v>
      </c>
      <c r="D762">
        <f ca="1">IFERROR(__xludf.DUMMYFUNCTION("""COMPUTED_VALUE"""),14)</f>
        <v>14</v>
      </c>
      <c r="E762">
        <f ca="1">IFERROR(__xludf.DUMMYFUNCTION("""COMPUTED_VALUE"""),30)</f>
        <v>30</v>
      </c>
      <c r="F762" t="str">
        <f ca="1">IFERROR(__xludf.DUMMYFUNCTION("filter(Formulas!$C:$C,Formulas!$A:$A=B762)"),"""formula"":[{""sku"":""1007"",""req"":1}]")</f>
        <v>"formula":[{"sku":"1007","req":1}]</v>
      </c>
      <c r="G762">
        <f ca="1">IFERROR(__xludf.DUMMYFUNCTION("""COMPUTED_VALUE"""),2)</f>
        <v>2</v>
      </c>
      <c r="H762" s="30" t="str">
        <f ca="1">IFERROR(__xludf.DUMMYFUNCTION("IF(D762,filter(Productos!AC:AC,Productos!A:A=B762),)"),"fabrica")</f>
        <v>fabrica</v>
      </c>
      <c r="I762" s="33" t="str">
        <f ca="1">IFERROR(__xludf.DUMMYFUNCTION("""COMPUTED_VALUE"""),"")</f>
        <v/>
      </c>
      <c r="K762" t="e">
        <f t="shared" ca="1" si="0"/>
        <v>#VALUE!</v>
      </c>
    </row>
    <row r="763" spans="1:11" ht="13" x14ac:dyDescent="0.15">
      <c r="A763" s="38">
        <v>11</v>
      </c>
      <c r="B763">
        <f ca="1">IFERROR(__xludf.DUMMYFUNCTION("""COMPUTED_VALUE"""),10001)</f>
        <v>10001</v>
      </c>
      <c r="C763" s="33">
        <f ca="1">IFERROR(__xludf.DUMMYFUNCTION("""COMPUTED_VALUE"""),10)</f>
        <v>10</v>
      </c>
      <c r="D763">
        <f ca="1">IFERROR(__xludf.DUMMYFUNCTION("""COMPUTED_VALUE"""),1)</f>
        <v>1</v>
      </c>
      <c r="E763">
        <f ca="1">IFERROR(__xludf.DUMMYFUNCTION("""COMPUTED_VALUE"""),10)</f>
        <v>10</v>
      </c>
      <c r="F763" t="str">
        <f ca="1">IFERROR(__xludf.DUMMYFUNCTION("filter(Formulas!$C:$C,Formulas!$A:$A=B763)"),"""formula"":[{""sku"":""1201"",""req"":1},{""sku"":""1105"",""req"":1},{""sku"":""1210"",""req"":1},{""sku"":""1211"",""req"":1},{""sku"":""1116"",""req"":1}]")</f>
        <v>"formula":[{"sku":"1201","req":1},{"sku":"1105","req":1},{"sku":"1210","req":1},{"sku":"1211","req":1},{"sku":"1116","req":1}]</v>
      </c>
      <c r="G763">
        <f ca="1">IFERROR(__xludf.DUMMYFUNCTION("""COMPUTED_VALUE"""),1)</f>
        <v>1</v>
      </c>
      <c r="H763" s="30" t="str">
        <f ca="1">IFERROR(__xludf.DUMMYFUNCTION("IF(D763,filter(Productos!AC:AC,Productos!A:A=B763),)"),"cocina")</f>
        <v>cocina</v>
      </c>
      <c r="I763" s="33">
        <f ca="1">IFERROR(__xludf.DUMMYFUNCTION("""COMPUTED_VALUE"""),4500)</f>
        <v>4500</v>
      </c>
      <c r="K763" t="str">
        <f t="shared" ca="1" si="0"/>
        <v>{"sku":"10001", "costo":10, "grupo":"11", "lote":1, "tiempo":10, "formula":[{"sku":"1201","req":1},{"sku":"1105","req":1},{"sku":"1210","req":1},{"sku":"1211","req":1},{"sku":"1116","req":1}], "vencimiento":1, "precio":4500, "tipo":"cocina"},</v>
      </c>
    </row>
    <row r="764" spans="1:11" ht="13" x14ac:dyDescent="0.15">
      <c r="A764" s="23">
        <v>11</v>
      </c>
      <c r="B764">
        <f ca="1">IFERROR(__xludf.DUMMYFUNCTION("""COMPUTED_VALUE"""),10002)</f>
        <v>10002</v>
      </c>
      <c r="C764" s="33">
        <f ca="1">IFERROR(__xludf.DUMMYFUNCTION("""COMPUTED_VALUE"""),10)</f>
        <v>10</v>
      </c>
      <c r="D764">
        <f ca="1">IFERROR(__xludf.DUMMYFUNCTION("""COMPUTED_VALUE"""),1)</f>
        <v>1</v>
      </c>
      <c r="E764">
        <f ca="1">IFERROR(__xludf.DUMMYFUNCTION("""COMPUTED_VALUE"""),20)</f>
        <v>20</v>
      </c>
      <c r="F764" t="str">
        <f ca="1">IFERROR(__xludf.DUMMYFUNCTION("filter(Formulas!$C:$C,Formulas!$A:$A=B764)"),"""formula"":[{""sku"":""1201"",""req"":1},{""sku"":""1105"",""req"":1},{""sku"":""1013"",""req"":5},{""sku"":""1210"",""req"":1},{""sku"":""1116"",""req"":1}]")</f>
        <v>"formula":[{"sku":"1201","req":1},{"sku":"1105","req":1},{"sku":"1013","req":5},{"sku":"1210","req":1},{"sku":"1116","req":1}]</v>
      </c>
      <c r="G764">
        <f ca="1">IFERROR(__xludf.DUMMYFUNCTION("""COMPUTED_VALUE"""),1)</f>
        <v>1</v>
      </c>
      <c r="H764" s="30" t="str">
        <f ca="1">IFERROR(__xludf.DUMMYFUNCTION("IF(D764,filter(Productos!AC:AC,Productos!A:A=B764),)"),"cocina")</f>
        <v>cocina</v>
      </c>
      <c r="I764" s="33">
        <f ca="1">IFERROR(__xludf.DUMMYFUNCTION("""COMPUTED_VALUE"""),4500)</f>
        <v>4500</v>
      </c>
      <c r="K764" t="str">
        <f t="shared" ca="1" si="0"/>
        <v>{"sku":"10002", "costo":10, "grupo":"11", "lote":1, "tiempo":20, "formula":[{"sku":"1201","req":1},{"sku":"1105","req":1},{"sku":"1013","req":5},{"sku":"1210","req":1},{"sku":"1116","req":1}], "vencimiento":1, "precio":4500, "tipo":"cocina"},</v>
      </c>
    </row>
    <row r="765" spans="1:11" ht="13" x14ac:dyDescent="0.15">
      <c r="A765" s="38">
        <v>11</v>
      </c>
      <c r="B765">
        <f ca="1">IFERROR(__xludf.DUMMYFUNCTION("""COMPUTED_VALUE"""),10003)</f>
        <v>10003</v>
      </c>
      <c r="C765" s="33">
        <f ca="1">IFERROR(__xludf.DUMMYFUNCTION("""COMPUTED_VALUE"""),10)</f>
        <v>10</v>
      </c>
      <c r="D765">
        <f ca="1">IFERROR(__xludf.DUMMYFUNCTION("""COMPUTED_VALUE"""),1)</f>
        <v>1</v>
      </c>
      <c r="E765">
        <f ca="1">IFERROR(__xludf.DUMMYFUNCTION("""COMPUTED_VALUE"""),30)</f>
        <v>30</v>
      </c>
      <c r="F765" t="str">
        <f ca="1">IFERROR(__xludf.DUMMYFUNCTION("filter(Formulas!$C:$C,Formulas!$A:$A=B765)"),"""formula"":[{""sku"":""1201"",""req"":1},{""sku"":""1105"",""req"":1},{""sku"":""1013"",""req"":5},{""sku"":""1210"",""req"":1},{""sku"":""1211"",""req"":1},{""sku"":""1116"",""req"":1}]")</f>
        <v>"formula":[{"sku":"1201","req":1},{"sku":"1105","req":1},{"sku":"1013","req":5},{"sku":"1210","req":1},{"sku":"1211","req":1},{"sku":"1116","req":1}]</v>
      </c>
      <c r="G765">
        <f ca="1">IFERROR(__xludf.DUMMYFUNCTION("""COMPUTED_VALUE"""),1)</f>
        <v>1</v>
      </c>
      <c r="H765" s="30" t="str">
        <f ca="1">IFERROR(__xludf.DUMMYFUNCTION("IF(D765,filter(Productos!AC:AC,Productos!A:A=B765),)"),"cocina")</f>
        <v>cocina</v>
      </c>
      <c r="I765" s="33">
        <f ca="1">IFERROR(__xludf.DUMMYFUNCTION("""COMPUTED_VALUE"""),4700)</f>
        <v>4700</v>
      </c>
      <c r="K765" t="str">
        <f t="shared" ca="1" si="0"/>
        <v>{"sku":"10003", "costo":10, "grupo":"11", "lote":1, "tiempo":30, "formula":[{"sku":"1201","req":1},{"sku":"1105","req":1},{"sku":"1013","req":5},{"sku":"1210","req":1},{"sku":"1211","req":1},{"sku":"1116","req":1}], "vencimiento":1, "precio":4700, "tipo":"cocina"},</v>
      </c>
    </row>
    <row r="766" spans="1:11" ht="13" x14ac:dyDescent="0.15">
      <c r="A766" s="23">
        <v>11</v>
      </c>
      <c r="B766">
        <f ca="1">IFERROR(__xludf.DUMMYFUNCTION("""COMPUTED_VALUE"""),10004)</f>
        <v>10004</v>
      </c>
      <c r="C766" s="33">
        <f ca="1">IFERROR(__xludf.DUMMYFUNCTION("""COMPUTED_VALUE"""),10)</f>
        <v>10</v>
      </c>
      <c r="D766">
        <f ca="1">IFERROR(__xludf.DUMMYFUNCTION("""COMPUTED_VALUE"""),1)</f>
        <v>1</v>
      </c>
      <c r="E766">
        <f ca="1">IFERROR(__xludf.DUMMYFUNCTION("""COMPUTED_VALUE"""),10)</f>
        <v>10</v>
      </c>
      <c r="F766" t="str">
        <f ca="1">IFERROR(__xludf.DUMMYFUNCTION("filter(Formulas!$C:$C,Formulas!$A:$A=B766)"),"""formula"":[{""sku"":""1201"",""req"":1},{""sku"":""1106"",""req"":4},{""sku"":""1210"",""req"":1},{""sku"":""1211"",""req"":1},{""sku"":""1116"",""req"":1}]")</f>
        <v>"formula":[{"sku":"1201","req":1},{"sku":"1106","req":4},{"sku":"1210","req":1},{"sku":"1211","req":1},{"sku":"1116","req":1}]</v>
      </c>
      <c r="G766">
        <f ca="1">IFERROR(__xludf.DUMMYFUNCTION("""COMPUTED_VALUE"""),1)</f>
        <v>1</v>
      </c>
      <c r="H766" s="30" t="str">
        <f ca="1">IFERROR(__xludf.DUMMYFUNCTION("IF(D766,filter(Productos!AC:AC,Productos!A:A=B766),)"),"cocina")</f>
        <v>cocina</v>
      </c>
      <c r="I766" s="33">
        <f ca="1">IFERROR(__xludf.DUMMYFUNCTION("""COMPUTED_VALUE"""),4700)</f>
        <v>4700</v>
      </c>
      <c r="K766" t="str">
        <f t="shared" ca="1" si="0"/>
        <v>{"sku":"10004", "costo":10, "grupo":"11", "lote":1, "tiempo":10, "formula":[{"sku":"1201","req":1},{"sku":"1106","req":4},{"sku":"1210","req":1},{"sku":"1211","req":1},{"sku":"1116","req":1}], "vencimiento":1, "precio":4700, "tipo":"cocina"},</v>
      </c>
    </row>
    <row r="767" spans="1:11" ht="13" x14ac:dyDescent="0.15">
      <c r="A767" s="38">
        <v>11</v>
      </c>
      <c r="B767">
        <f ca="1">IFERROR(__xludf.DUMMYFUNCTION("""COMPUTED_VALUE"""),10005)</f>
        <v>10005</v>
      </c>
      <c r="C767" s="33">
        <f ca="1">IFERROR(__xludf.DUMMYFUNCTION("""COMPUTED_VALUE"""),10)</f>
        <v>10</v>
      </c>
      <c r="D767">
        <f ca="1">IFERROR(__xludf.DUMMYFUNCTION("""COMPUTED_VALUE"""),1)</f>
        <v>1</v>
      </c>
      <c r="E767">
        <f ca="1">IFERROR(__xludf.DUMMYFUNCTION("""COMPUTED_VALUE"""),20)</f>
        <v>20</v>
      </c>
      <c r="F767" t="str">
        <f ca="1">IFERROR(__xludf.DUMMYFUNCTION("filter(Formulas!$C:$C,Formulas!$A:$A=B767)"),"""formula"":[{""sku"":""1201"",""req"":1},{""sku"":""1106"",""req"":4},{""sku"":""1013"",""req"":5},{""sku"":""1210"",""req"":1},{""sku"":""1116"",""req"":1}]")</f>
        <v>"formula":[{"sku":"1201","req":1},{"sku":"1106","req":4},{"sku":"1013","req":5},{"sku":"1210","req":1},{"sku":"1116","req":1}]</v>
      </c>
      <c r="G767">
        <f ca="1">IFERROR(__xludf.DUMMYFUNCTION("""COMPUTED_VALUE"""),1)</f>
        <v>1</v>
      </c>
      <c r="H767" s="30" t="str">
        <f ca="1">IFERROR(__xludf.DUMMYFUNCTION("IF(D767,filter(Productos!AC:AC,Productos!A:A=B767),)"),"cocina")</f>
        <v>cocina</v>
      </c>
      <c r="I767" s="33">
        <f ca="1">IFERROR(__xludf.DUMMYFUNCTION("""COMPUTED_VALUE"""),4700)</f>
        <v>4700</v>
      </c>
      <c r="K767" t="str">
        <f t="shared" ca="1" si="0"/>
        <v>{"sku":"10005", "costo":10, "grupo":"11", "lote":1, "tiempo":20, "formula":[{"sku":"1201","req":1},{"sku":"1106","req":4},{"sku":"1013","req":5},{"sku":"1210","req":1},{"sku":"1116","req":1}], "vencimiento":1, "precio":4700, "tipo":"cocina"},</v>
      </c>
    </row>
    <row r="768" spans="1:11" ht="13" x14ac:dyDescent="0.15">
      <c r="A768" s="23">
        <v>11</v>
      </c>
      <c r="B768">
        <f ca="1">IFERROR(__xludf.DUMMYFUNCTION("""COMPUTED_VALUE"""),10006)</f>
        <v>10006</v>
      </c>
      <c r="C768" s="33">
        <f ca="1">IFERROR(__xludf.DUMMYFUNCTION("""COMPUTED_VALUE"""),10)</f>
        <v>10</v>
      </c>
      <c r="D768">
        <f ca="1">IFERROR(__xludf.DUMMYFUNCTION("""COMPUTED_VALUE"""),1)</f>
        <v>1</v>
      </c>
      <c r="E768">
        <f ca="1">IFERROR(__xludf.DUMMYFUNCTION("""COMPUTED_VALUE"""),10)</f>
        <v>10</v>
      </c>
      <c r="F768" t="str">
        <f ca="1">IFERROR(__xludf.DUMMYFUNCTION("filter(Formulas!$C:$C,Formulas!$A:$A=B768)"),"""formula"":[{""sku"":""1201"",""req"":1},{""sku"":""1210"",""req"":1},{""sku"":""1107"",""req"":1},{""sku"":""1211"",""req"":1},{""sku"":""1116"",""req"":1}]")</f>
        <v>"formula":[{"sku":"1201","req":1},{"sku":"1210","req":1},{"sku":"1107","req":1},{"sku":"1211","req":1},{"sku":"1116","req":1}]</v>
      </c>
      <c r="G768">
        <f ca="1">IFERROR(__xludf.DUMMYFUNCTION("""COMPUTED_VALUE"""),1)</f>
        <v>1</v>
      </c>
      <c r="H768" s="30" t="str">
        <f ca="1">IFERROR(__xludf.DUMMYFUNCTION("IF(D768,filter(Productos!AC:AC,Productos!A:A=B768),)"),"cocina")</f>
        <v>cocina</v>
      </c>
      <c r="I768" s="33">
        <f ca="1">IFERROR(__xludf.DUMMYFUNCTION("""COMPUTED_VALUE"""),4900)</f>
        <v>4900</v>
      </c>
      <c r="K768" t="str">
        <f t="shared" ca="1" si="0"/>
        <v>{"sku":"10006", "costo":10, "grupo":"11", "lote":1, "tiempo":10, "formula":[{"sku":"1201","req":1},{"sku":"1210","req":1},{"sku":"1107","req":1},{"sku":"1211","req":1},{"sku":"1116","req":1}], "vencimiento":1, "precio":4900, "tipo":"cocina"},</v>
      </c>
    </row>
    <row r="769" spans="1:11" ht="13" x14ac:dyDescent="0.15">
      <c r="A769" s="38">
        <v>11</v>
      </c>
      <c r="B769">
        <f ca="1">IFERROR(__xludf.DUMMYFUNCTION("""COMPUTED_VALUE"""),10007)</f>
        <v>10007</v>
      </c>
      <c r="C769" s="33">
        <f ca="1">IFERROR(__xludf.DUMMYFUNCTION("""COMPUTED_VALUE"""),10)</f>
        <v>10</v>
      </c>
      <c r="D769">
        <f ca="1">IFERROR(__xludf.DUMMYFUNCTION("""COMPUTED_VALUE"""),1)</f>
        <v>1</v>
      </c>
      <c r="E769">
        <f ca="1">IFERROR(__xludf.DUMMYFUNCTION("""COMPUTED_VALUE"""),20)</f>
        <v>20</v>
      </c>
      <c r="F769" t="str">
        <f ca="1">IFERROR(__xludf.DUMMYFUNCTION("filter(Formulas!$C:$C,Formulas!$A:$A=B769)"),"""formula"":[{""sku"":""1201"",""req"":1},{""sku"":""1013"",""req"":5},{""sku"":""1210"",""req"":1},{""sku"":""1107"",""req"":1},{""sku"":""1116"",""req"":1}]")</f>
        <v>"formula":[{"sku":"1201","req":1},{"sku":"1013","req":5},{"sku":"1210","req":1},{"sku":"1107","req":1},{"sku":"1116","req":1}]</v>
      </c>
      <c r="G769">
        <f ca="1">IFERROR(__xludf.DUMMYFUNCTION("""COMPUTED_VALUE"""),1)</f>
        <v>1</v>
      </c>
      <c r="H769" s="30" t="str">
        <f ca="1">IFERROR(__xludf.DUMMYFUNCTION("IF(D769,filter(Productos!AC:AC,Productos!A:A=B769),)"),"cocina")</f>
        <v>cocina</v>
      </c>
      <c r="I769" s="33">
        <f ca="1">IFERROR(__xludf.DUMMYFUNCTION("""COMPUTED_VALUE"""),4900)</f>
        <v>4900</v>
      </c>
      <c r="K769" t="str">
        <f t="shared" ca="1" si="0"/>
        <v>{"sku":"10007", "costo":10, "grupo":"11", "lote":1, "tiempo":20, "formula":[{"sku":"1201","req":1},{"sku":"1013","req":5},{"sku":"1210","req":1},{"sku":"1107","req":1},{"sku":"1116","req":1}], "vencimiento":1, "precio":4900, "tipo":"cocina"},</v>
      </c>
    </row>
    <row r="770" spans="1:11" ht="13" x14ac:dyDescent="0.15">
      <c r="A770" s="23">
        <v>11</v>
      </c>
      <c r="B770">
        <f ca="1">IFERROR(__xludf.DUMMYFUNCTION("""COMPUTED_VALUE"""),10008)</f>
        <v>10008</v>
      </c>
      <c r="C770" s="33">
        <f ca="1">IFERROR(__xludf.DUMMYFUNCTION("""COMPUTED_VALUE"""),10)</f>
        <v>10</v>
      </c>
      <c r="D770">
        <f ca="1">IFERROR(__xludf.DUMMYFUNCTION("""COMPUTED_VALUE"""),1)</f>
        <v>1</v>
      </c>
      <c r="E770">
        <f ca="1">IFERROR(__xludf.DUMMYFUNCTION("""COMPUTED_VALUE"""),20)</f>
        <v>20</v>
      </c>
      <c r="F770" t="str">
        <f ca="1">IFERROR(__xludf.DUMMYFUNCTION("filter(Formulas!$C:$C,Formulas!$A:$A=B770)"),"""formula"":[{""sku"":""1201"",""req"":1},{""sku"":""1109"",""req"":1},{""sku"":""1210"",""req"":1},{""sku"":""1211"",""req"":1},{""sku"":""1116"",""req"":1}]")</f>
        <v>"formula":[{"sku":"1201","req":1},{"sku":"1109","req":1},{"sku":"1210","req":1},{"sku":"1211","req":1},{"sku":"1116","req":1}]</v>
      </c>
      <c r="G770">
        <f ca="1">IFERROR(__xludf.DUMMYFUNCTION("""COMPUTED_VALUE"""),1)</f>
        <v>1</v>
      </c>
      <c r="H770" s="30" t="str">
        <f ca="1">IFERROR(__xludf.DUMMYFUNCTION("IF(D770,filter(Productos!AC:AC,Productos!A:A=B770),)"),"cocina")</f>
        <v>cocina</v>
      </c>
      <c r="I770" s="33">
        <f ca="1">IFERROR(__xludf.DUMMYFUNCTION("""COMPUTED_VALUE"""),4900)</f>
        <v>4900</v>
      </c>
      <c r="K770" t="str">
        <f t="shared" ca="1" si="0"/>
        <v>{"sku":"10008", "costo":10, "grupo":"11", "lote":1, "tiempo":20, "formula":[{"sku":"1201","req":1},{"sku":"1109","req":1},{"sku":"1210","req":1},{"sku":"1211","req":1},{"sku":"1116","req":1}], "vencimiento":1, "precio":4900, "tipo":"cocina"},</v>
      </c>
    </row>
    <row r="771" spans="1:11" ht="13" x14ac:dyDescent="0.15">
      <c r="A771" s="38">
        <v>11</v>
      </c>
      <c r="B771">
        <f ca="1">IFERROR(__xludf.DUMMYFUNCTION("""COMPUTED_VALUE"""),10009)</f>
        <v>10009</v>
      </c>
      <c r="C771" s="33">
        <f ca="1">IFERROR(__xludf.DUMMYFUNCTION("""COMPUTED_VALUE"""),10)</f>
        <v>10</v>
      </c>
      <c r="D771">
        <f ca="1">IFERROR(__xludf.DUMMYFUNCTION("""COMPUTED_VALUE"""),1)</f>
        <v>1</v>
      </c>
      <c r="E771">
        <f ca="1">IFERROR(__xludf.DUMMYFUNCTION("""COMPUTED_VALUE"""),30)</f>
        <v>30</v>
      </c>
      <c r="F771" t="str">
        <f ca="1">IFERROR(__xludf.DUMMYFUNCTION("filter(Formulas!$C:$C,Formulas!$A:$A=B771)"),"""formula"":[{""sku"":""1201"",""req"":1},{""sku"":""1109"",""req"":1},{""sku"":""1013"",""req"":5},{""sku"":""1210"",""req"":1},{""sku"":""1116"",""req"":1}]")</f>
        <v>"formula":[{"sku":"1201","req":1},{"sku":"1109","req":1},{"sku":"1013","req":5},{"sku":"1210","req":1},{"sku":"1116","req":1}]</v>
      </c>
      <c r="G771">
        <f ca="1">IFERROR(__xludf.DUMMYFUNCTION("""COMPUTED_VALUE"""),1)</f>
        <v>1</v>
      </c>
      <c r="H771" s="30" t="str">
        <f ca="1">IFERROR(__xludf.DUMMYFUNCTION("IF(D771,filter(Productos!AC:AC,Productos!A:A=B771),)"),"cocina")</f>
        <v>cocina</v>
      </c>
      <c r="I771" s="33">
        <f ca="1">IFERROR(__xludf.DUMMYFUNCTION("""COMPUTED_VALUE"""),4900)</f>
        <v>4900</v>
      </c>
      <c r="K771" t="str">
        <f t="shared" ca="1" si="0"/>
        <v>{"sku":"10009", "costo":10, "grupo":"11", "lote":1, "tiempo":30, "formula":[{"sku":"1201","req":1},{"sku":"1109","req":1},{"sku":"1013","req":5},{"sku":"1210","req":1},{"sku":"1116","req":1}], "vencimiento":1, "precio":4900, "tipo":"cocina"},</v>
      </c>
    </row>
    <row r="772" spans="1:11" ht="13" x14ac:dyDescent="0.15">
      <c r="A772" s="23">
        <v>11</v>
      </c>
      <c r="B772">
        <f ca="1">IFERROR(__xludf.DUMMYFUNCTION("""COMPUTED_VALUE"""),10010)</f>
        <v>10010</v>
      </c>
      <c r="C772" s="33">
        <f ca="1">IFERROR(__xludf.DUMMYFUNCTION("""COMPUTED_VALUE"""),10)</f>
        <v>10</v>
      </c>
      <c r="D772">
        <f ca="1">IFERROR(__xludf.DUMMYFUNCTION("""COMPUTED_VALUE"""),1)</f>
        <v>1</v>
      </c>
      <c r="E772">
        <f ca="1">IFERROR(__xludf.DUMMYFUNCTION("""COMPUTED_VALUE"""),10)</f>
        <v>10</v>
      </c>
      <c r="F772" t="str">
        <f ca="1">IFERROR(__xludf.DUMMYFUNCTION("filter(Formulas!$C:$C,Formulas!$A:$A=B772)"),"""formula"":[{""sku"":""1201"",""req"":1},{""sku"":""1106"",""req"":4},{""sku"":""1210"",""req"":1},{""sku"":""1110"",""req"":1},{""sku"":""1116"",""req"":1}]")</f>
        <v>"formula":[{"sku":"1201","req":1},{"sku":"1106","req":4},{"sku":"1210","req":1},{"sku":"1110","req":1},{"sku":"1116","req":1}]</v>
      </c>
      <c r="G772">
        <f ca="1">IFERROR(__xludf.DUMMYFUNCTION("""COMPUTED_VALUE"""),1)</f>
        <v>1</v>
      </c>
      <c r="H772" s="30" t="str">
        <f ca="1">IFERROR(__xludf.DUMMYFUNCTION("IF(D772,filter(Productos!AC:AC,Productos!A:A=B772),)"),"cocina")</f>
        <v>cocina</v>
      </c>
      <c r="I772" s="33">
        <f ca="1">IFERROR(__xludf.DUMMYFUNCTION("""COMPUTED_VALUE"""),4900)</f>
        <v>4900</v>
      </c>
      <c r="K772" t="str">
        <f t="shared" ca="1" si="0"/>
        <v>{"sku":"10010", "costo":10, "grupo":"11", "lote":1, "tiempo":10, "formula":[{"sku":"1201","req":1},{"sku":"1106","req":4},{"sku":"1210","req":1},{"sku":"1110","req":1},{"sku":"1116","req":1}], "vencimiento":1, "precio":4900, "tipo":"cocina"},</v>
      </c>
    </row>
    <row r="773" spans="1:11" ht="13" x14ac:dyDescent="0.15">
      <c r="A773" s="38">
        <v>11</v>
      </c>
      <c r="B773">
        <f ca="1">IFERROR(__xludf.DUMMYFUNCTION("""COMPUTED_VALUE"""),10011)</f>
        <v>10011</v>
      </c>
      <c r="C773" s="33">
        <f ca="1">IFERROR(__xludf.DUMMYFUNCTION("""COMPUTED_VALUE"""),10)</f>
        <v>10</v>
      </c>
      <c r="D773">
        <f ca="1">IFERROR(__xludf.DUMMYFUNCTION("""COMPUTED_VALUE"""),1)</f>
        <v>1</v>
      </c>
      <c r="E773">
        <f ca="1">IFERROR(__xludf.DUMMYFUNCTION("""COMPUTED_VALUE"""),20)</f>
        <v>20</v>
      </c>
      <c r="F773" t="str">
        <f ca="1">IFERROR(__xludf.DUMMYFUNCTION("filter(Formulas!$C:$C,Formulas!$A:$A=B773)"),"""formula"":[{""sku"":""1201"",""req"":1},{""sku"":""1106"",""req"":4},{""sku"":""1114"",""req"":1},{""sku"":""1110"",""req"":1},{""sku"":""1112"",""req"":1},{""sku"":""1116"",""req"":1}]")</f>
        <v>"formula":[{"sku":"1201","req":1},{"sku":"1106","req":4},{"sku":"1114","req":1},{"sku":"1110","req":1},{"sku":"1112","req":1},{"sku":"1116","req":1}]</v>
      </c>
      <c r="G773">
        <f ca="1">IFERROR(__xludf.DUMMYFUNCTION("""COMPUTED_VALUE"""),1)</f>
        <v>1</v>
      </c>
      <c r="H773" s="30" t="str">
        <f ca="1">IFERROR(__xludf.DUMMYFUNCTION("IF(D773,filter(Productos!AC:AC,Productos!A:A=B773),)"),"cocina")</f>
        <v>cocina</v>
      </c>
      <c r="I773" s="33">
        <f ca="1">IFERROR(__xludf.DUMMYFUNCTION("""COMPUTED_VALUE"""),5700)</f>
        <v>5700</v>
      </c>
      <c r="K773" t="str">
        <f t="shared" ca="1" si="0"/>
        <v>{"sku":"10011", "costo":10, "grupo":"11", "lote":1, "tiempo":20, "formula":[{"sku":"1201","req":1},{"sku":"1106","req":4},{"sku":"1114","req":1},{"sku":"1110","req":1},{"sku":"1112","req":1},{"sku":"1116","req":1}], "vencimiento":1, "precio":5700, "tipo":"cocina"},</v>
      </c>
    </row>
    <row r="774" spans="1:11" ht="13" x14ac:dyDescent="0.15">
      <c r="A774" s="23">
        <v>11</v>
      </c>
      <c r="B774">
        <f ca="1">IFERROR(__xludf.DUMMYFUNCTION("""COMPUTED_VALUE"""),10012)</f>
        <v>10012</v>
      </c>
      <c r="C774" s="33">
        <f ca="1">IFERROR(__xludf.DUMMYFUNCTION("""COMPUTED_VALUE"""),10)</f>
        <v>10</v>
      </c>
      <c r="D774">
        <f ca="1">IFERROR(__xludf.DUMMYFUNCTION("""COMPUTED_VALUE"""),1)</f>
        <v>1</v>
      </c>
      <c r="E774">
        <f ca="1">IFERROR(__xludf.DUMMYFUNCTION("""COMPUTED_VALUE"""),20)</f>
        <v>20</v>
      </c>
      <c r="F774" t="str">
        <f ca="1">IFERROR(__xludf.DUMMYFUNCTION("filter(Formulas!$C:$C,Formulas!$A:$A=B774)"),"""formula"":[{""sku"":""1201"",""req"":1},{""sku"":""1106"",""req"":4},{""sku"":""1110"",""req"":1},{""sku"":""1112"",""req"":1},{""sku"":""1108"",""req"":1},{""sku"":""1116"",""req"":1}]")</f>
        <v>"formula":[{"sku":"1201","req":1},{"sku":"1106","req":4},{"sku":"1110","req":1},{"sku":"1112","req":1},{"sku":"1108","req":1},{"sku":"1116","req":1}]</v>
      </c>
      <c r="G774">
        <f ca="1">IFERROR(__xludf.DUMMYFUNCTION("""COMPUTED_VALUE"""),1)</f>
        <v>1</v>
      </c>
      <c r="H774" s="30" t="str">
        <f ca="1">IFERROR(__xludf.DUMMYFUNCTION("IF(D774,filter(Productos!AC:AC,Productos!A:A=B774),)"),"cocina")</f>
        <v>cocina</v>
      </c>
      <c r="I774" s="33">
        <f ca="1">IFERROR(__xludf.DUMMYFUNCTION("""COMPUTED_VALUE"""),5700)</f>
        <v>5700</v>
      </c>
      <c r="K774" t="str">
        <f t="shared" ca="1" si="0"/>
        <v>{"sku":"10012", "costo":10, "grupo":"11", "lote":1, "tiempo":20, "formula":[{"sku":"1201","req":1},{"sku":"1106","req":4},{"sku":"1110","req":1},{"sku":"1112","req":1},{"sku":"1108","req":1},{"sku":"1116","req":1}], "vencimiento":1, "precio":5700, "tipo":"cocina"},</v>
      </c>
    </row>
    <row r="775" spans="1:11" ht="13" x14ac:dyDescent="0.15">
      <c r="A775" s="38">
        <v>11</v>
      </c>
      <c r="B775">
        <f ca="1">IFERROR(__xludf.DUMMYFUNCTION("""COMPUTED_VALUE"""),10013)</f>
        <v>10013</v>
      </c>
      <c r="C775" s="33">
        <f ca="1">IFERROR(__xludf.DUMMYFUNCTION("""COMPUTED_VALUE"""),10)</f>
        <v>10</v>
      </c>
      <c r="D775">
        <f ca="1">IFERROR(__xludf.DUMMYFUNCTION("""COMPUTED_VALUE"""),1)</f>
        <v>1</v>
      </c>
      <c r="E775">
        <f ca="1">IFERROR(__xludf.DUMMYFUNCTION("""COMPUTED_VALUE"""),10)</f>
        <v>10</v>
      </c>
      <c r="F775" t="str">
        <f ca="1">IFERROR(__xludf.DUMMYFUNCTION("filter(Formulas!$C:$C,Formulas!$A:$A=B775)"),"""formula"":[{""sku"":""1201"",""req"":1},{""sku"":""1106"",""req"":4},{""sku"":""1110"",""req"":1},{""sku"":""1112"",""req"":1},{""sku"":""1116"",""req"":1}]")</f>
        <v>"formula":[{"sku":"1201","req":1},{"sku":"1106","req":4},{"sku":"1110","req":1},{"sku":"1112","req":1},{"sku":"1116","req":1}]</v>
      </c>
      <c r="G775">
        <f ca="1">IFERROR(__xludf.DUMMYFUNCTION("""COMPUTED_VALUE"""),1)</f>
        <v>1</v>
      </c>
      <c r="H775" s="30" t="str">
        <f ca="1">IFERROR(__xludf.DUMMYFUNCTION("IF(D775,filter(Productos!AC:AC,Productos!A:A=B775),)"),"cocina")</f>
        <v>cocina</v>
      </c>
      <c r="I775" s="33">
        <f ca="1">IFERROR(__xludf.DUMMYFUNCTION("""COMPUTED_VALUE"""),5700)</f>
        <v>5700</v>
      </c>
      <c r="K775" t="str">
        <f t="shared" ca="1" si="0"/>
        <v>{"sku":"10013", "costo":10, "grupo":"11", "lote":1, "tiempo":10, "formula":[{"sku":"1201","req":1},{"sku":"1106","req":4},{"sku":"1110","req":1},{"sku":"1112","req":1},{"sku":"1116","req":1}], "vencimiento":1, "precio":5700, "tipo":"cocina"},</v>
      </c>
    </row>
    <row r="776" spans="1:11" ht="13" x14ac:dyDescent="0.15">
      <c r="A776" s="23">
        <v>11</v>
      </c>
      <c r="B776">
        <f ca="1">IFERROR(__xludf.DUMMYFUNCTION("""COMPUTED_VALUE"""),10014)</f>
        <v>10014</v>
      </c>
      <c r="C776" s="33">
        <f ca="1">IFERROR(__xludf.DUMMYFUNCTION("""COMPUTED_VALUE"""),10)</f>
        <v>10</v>
      </c>
      <c r="D776">
        <f ca="1">IFERROR(__xludf.DUMMYFUNCTION("""COMPUTED_VALUE"""),1)</f>
        <v>1</v>
      </c>
      <c r="E776">
        <f ca="1">IFERROR(__xludf.DUMMYFUNCTION("""COMPUTED_VALUE"""),10)</f>
        <v>10</v>
      </c>
      <c r="F776" t="str">
        <f ca="1">IFERROR(__xludf.DUMMYFUNCTION("filter(Formulas!$C:$C,Formulas!$A:$A=B776)"),"""formula"":[{""sku"":""1201"",""req"":1},{""sku"":""1105"",""req"":1},{""sku"":""1110"",""req"":1},{""sku"":""1112"",""req"":1},{""sku"":""1116"",""req"":1}]")</f>
        <v>"formula":[{"sku":"1201","req":1},{"sku":"1105","req":1},{"sku":"1110","req":1},{"sku":"1112","req":1},{"sku":"1116","req":1}]</v>
      </c>
      <c r="G776">
        <f ca="1">IFERROR(__xludf.DUMMYFUNCTION("""COMPUTED_VALUE"""),1)</f>
        <v>1</v>
      </c>
      <c r="H776" s="30" t="str">
        <f ca="1">IFERROR(__xludf.DUMMYFUNCTION("IF(D776,filter(Productos!AC:AC,Productos!A:A=B776),)"),"cocina")</f>
        <v>cocina</v>
      </c>
      <c r="I776" s="33">
        <f ca="1">IFERROR(__xludf.DUMMYFUNCTION("""COMPUTED_VALUE"""),4900)</f>
        <v>4900</v>
      </c>
      <c r="K776" t="str">
        <f t="shared" ca="1" si="0"/>
        <v>{"sku":"10014", "costo":10, "grupo":"11", "lote":1, "tiempo":10, "formula":[{"sku":"1201","req":1},{"sku":"1105","req":1},{"sku":"1110","req":1},{"sku":"1112","req":1},{"sku":"1116","req":1}], "vencimiento":1, "precio":4900, "tipo":"cocina"},</v>
      </c>
    </row>
    <row r="777" spans="1:11" ht="13" x14ac:dyDescent="0.15">
      <c r="A777" s="38">
        <v>11</v>
      </c>
      <c r="B777">
        <f ca="1">IFERROR(__xludf.DUMMYFUNCTION("""COMPUTED_VALUE"""),10015)</f>
        <v>10015</v>
      </c>
      <c r="C777" s="33">
        <f ca="1">IFERROR(__xludf.DUMMYFUNCTION("""COMPUTED_VALUE"""),10)</f>
        <v>10</v>
      </c>
      <c r="D777">
        <f ca="1">IFERROR(__xludf.DUMMYFUNCTION("""COMPUTED_VALUE"""),1)</f>
        <v>1</v>
      </c>
      <c r="E777">
        <f ca="1">IFERROR(__xludf.DUMMYFUNCTION("""COMPUTED_VALUE"""),20)</f>
        <v>20</v>
      </c>
      <c r="F777" t="str">
        <f ca="1">IFERROR(__xludf.DUMMYFUNCTION("filter(Formulas!$C:$C,Formulas!$A:$A=B777)"),"""formula"":[{""sku"":""1201"",""req"":1},{""sku"":""1109"",""req"":1},{""sku"":""1115"",""req"":1},{""sku"":""1110"",""req"":1},{""sku"":""1112"",""req"":1},{""sku"":""1116"",""req"":1}]")</f>
        <v>"formula":[{"sku":"1201","req":1},{"sku":"1109","req":1},{"sku":"1115","req":1},{"sku":"1110","req":1},{"sku":"1112","req":1},{"sku":"1116","req":1}]</v>
      </c>
      <c r="G777">
        <f ca="1">IFERROR(__xludf.DUMMYFUNCTION("""COMPUTED_VALUE"""),1)</f>
        <v>1</v>
      </c>
      <c r="H777" s="30" t="str">
        <f ca="1">IFERROR(__xludf.DUMMYFUNCTION("IF(D777,filter(Productos!AC:AC,Productos!A:A=B777),)"),"cocina")</f>
        <v>cocina</v>
      </c>
      <c r="I777" s="33">
        <f ca="1">IFERROR(__xludf.DUMMYFUNCTION("""COMPUTED_VALUE"""),5700)</f>
        <v>5700</v>
      </c>
      <c r="K777" t="str">
        <f t="shared" ca="1" si="0"/>
        <v>{"sku":"10015", "costo":10, "grupo":"11", "lote":1, "tiempo":20, "formula":[{"sku":"1201","req":1},{"sku":"1109","req":1},{"sku":"1115","req":1},{"sku":"1110","req":1},{"sku":"1112","req":1},{"sku":"1116","req":1}], "vencimiento":1, "precio":5700, "tipo":"cocina"},</v>
      </c>
    </row>
    <row r="778" spans="1:11" ht="13" x14ac:dyDescent="0.15">
      <c r="A778" s="23">
        <v>11</v>
      </c>
      <c r="B778">
        <f ca="1">IFERROR(__xludf.DUMMYFUNCTION("""COMPUTED_VALUE"""),10016)</f>
        <v>10016</v>
      </c>
      <c r="C778" s="33">
        <f ca="1">IFERROR(__xludf.DUMMYFUNCTION("""COMPUTED_VALUE"""),10)</f>
        <v>10</v>
      </c>
      <c r="D778">
        <f ca="1">IFERROR(__xludf.DUMMYFUNCTION("""COMPUTED_VALUE"""),1)</f>
        <v>1</v>
      </c>
      <c r="E778">
        <f ca="1">IFERROR(__xludf.DUMMYFUNCTION("""COMPUTED_VALUE"""),20)</f>
        <v>20</v>
      </c>
      <c r="F778" t="str">
        <f ca="1">IFERROR(__xludf.DUMMYFUNCTION("filter(Formulas!$C:$C,Formulas!$A:$A=B778)"),"""formula"":[{""sku"":""1201"",""req"":1},{""sku"":""1106"",""req"":4},{""sku"":""1110"",""req"":1},{""sku"":""1112"",""req"":1},{""sku"":""1107"",""req"":1},{""sku"":""1116"",""req"":1}]")</f>
        <v>"formula":[{"sku":"1201","req":1},{"sku":"1106","req":4},{"sku":"1110","req":1},{"sku":"1112","req":1},{"sku":"1107","req":1},{"sku":"1116","req":1}]</v>
      </c>
      <c r="G778">
        <f ca="1">IFERROR(__xludf.DUMMYFUNCTION("""COMPUTED_VALUE"""),1)</f>
        <v>1</v>
      </c>
      <c r="H778" s="30" t="str">
        <f ca="1">IFERROR(__xludf.DUMMYFUNCTION("IF(D778,filter(Productos!AC:AC,Productos!A:A=B778),)"),"cocina")</f>
        <v>cocina</v>
      </c>
      <c r="I778" s="33">
        <f ca="1">IFERROR(__xludf.DUMMYFUNCTION("""COMPUTED_VALUE"""),5700)</f>
        <v>5700</v>
      </c>
      <c r="K778" t="str">
        <f t="shared" ca="1" si="0"/>
        <v>{"sku":"10016", "costo":10, "grupo":"11", "lote":1, "tiempo":20, "formula":[{"sku":"1201","req":1},{"sku":"1106","req":4},{"sku":"1110","req":1},{"sku":"1112","req":1},{"sku":"1107","req":1},{"sku":"1116","req":1}], "vencimiento":1, "precio":5700, "tipo":"cocina"},</v>
      </c>
    </row>
    <row r="779" spans="1:11" ht="13" x14ac:dyDescent="0.15">
      <c r="A779" s="38">
        <v>11</v>
      </c>
      <c r="B779">
        <f ca="1">IFERROR(__xludf.DUMMYFUNCTION("""COMPUTED_VALUE"""),10017)</f>
        <v>10017</v>
      </c>
      <c r="C779" s="33">
        <f ca="1">IFERROR(__xludf.DUMMYFUNCTION("""COMPUTED_VALUE"""),10)</f>
        <v>10</v>
      </c>
      <c r="D779">
        <f ca="1">IFERROR(__xludf.DUMMYFUNCTION("""COMPUTED_VALUE"""),1)</f>
        <v>1</v>
      </c>
      <c r="E779">
        <f ca="1">IFERROR(__xludf.DUMMYFUNCTION("""COMPUTED_VALUE"""),10)</f>
        <v>10</v>
      </c>
      <c r="F779" t="str">
        <f ca="1">IFERROR(__xludf.DUMMYFUNCTION("filter(Formulas!$C:$C,Formulas!$A:$A=B779)"),"""formula"":[{""sku"":""1201"",""req"":1},{""sku"":""1110"",""req"":1},{""sku"":""1112"",""req"":1},{""sku"":""1107"",""req"":1},{""sku"":""1116"",""req"":1}]")</f>
        <v>"formula":[{"sku":"1201","req":1},{"sku":"1110","req":1},{"sku":"1112","req":1},{"sku":"1107","req":1},{"sku":"1116","req":1}]</v>
      </c>
      <c r="G779">
        <f ca="1">IFERROR(__xludf.DUMMYFUNCTION("""COMPUTED_VALUE"""),1)</f>
        <v>1</v>
      </c>
      <c r="H779" s="30" t="str">
        <f ca="1">IFERROR(__xludf.DUMMYFUNCTION("IF(D779,filter(Productos!AC:AC,Productos!A:A=B779),)"),"cocina")</f>
        <v>cocina</v>
      </c>
      <c r="I779" s="33">
        <f ca="1">IFERROR(__xludf.DUMMYFUNCTION("""COMPUTED_VALUE"""),5700)</f>
        <v>5700</v>
      </c>
      <c r="K779" t="str">
        <f t="shared" ca="1" si="0"/>
        <v>{"sku":"10017", "costo":10, "grupo":"11", "lote":1, "tiempo":10, "formula":[{"sku":"1201","req":1},{"sku":"1110","req":1},{"sku":"1112","req":1},{"sku":"1107","req":1},{"sku":"1116","req":1}], "vencimiento":1, "precio":5700, "tipo":"cocina"},</v>
      </c>
    </row>
    <row r="780" spans="1:11" ht="13" x14ac:dyDescent="0.15">
      <c r="A780" s="23">
        <v>11</v>
      </c>
      <c r="B780">
        <f ca="1">IFERROR(__xludf.DUMMYFUNCTION("""COMPUTED_VALUE"""),10018)</f>
        <v>10018</v>
      </c>
      <c r="C780" s="33">
        <f ca="1">IFERROR(__xludf.DUMMYFUNCTION("""COMPUTED_VALUE"""),10)</f>
        <v>10</v>
      </c>
      <c r="D780">
        <f ca="1">IFERROR(__xludf.DUMMYFUNCTION("""COMPUTED_VALUE"""),1)</f>
        <v>1</v>
      </c>
      <c r="E780">
        <f ca="1">IFERROR(__xludf.DUMMYFUNCTION("""COMPUTED_VALUE"""),10)</f>
        <v>10</v>
      </c>
      <c r="F780" t="str">
        <f ca="1">IFERROR(__xludf.DUMMYFUNCTION("filter(Formulas!$C:$C,Formulas!$A:$A=B780)"),"""formula"":[{""sku"":""1201"",""req"":1},{""sku"":""1105"",""req"":1},{""sku"":""1112"",""req"":1},{""sku"":""1407"",""req"":1},{""sku"":""1116"",""req"":1}]")</f>
        <v>"formula":[{"sku":"1201","req":1},{"sku":"1105","req":1},{"sku":"1112","req":1},{"sku":"1407","req":1},{"sku":"1116","req":1}]</v>
      </c>
      <c r="G780">
        <f ca="1">IFERROR(__xludf.DUMMYFUNCTION("""COMPUTED_VALUE"""),1)</f>
        <v>1</v>
      </c>
      <c r="H780" s="30" t="str">
        <f ca="1">IFERROR(__xludf.DUMMYFUNCTION("IF(D780,filter(Productos!AC:AC,Productos!A:A=B780),)"),"cocina")</f>
        <v>cocina</v>
      </c>
      <c r="I780" s="33">
        <f ca="1">IFERROR(__xludf.DUMMYFUNCTION("""COMPUTED_VALUE"""),5700)</f>
        <v>5700</v>
      </c>
      <c r="K780" t="str">
        <f t="shared" ca="1" si="0"/>
        <v>{"sku":"10018", "costo":10, "grupo":"11", "lote":1, "tiempo":10, "formula":[{"sku":"1201","req":1},{"sku":"1105","req":1},{"sku":"1112","req":1},{"sku":"1407","req":1},{"sku":"1116","req":1}], "vencimiento":1, "precio":5700, "tipo":"cocina"},</v>
      </c>
    </row>
    <row r="781" spans="1:11" ht="13" x14ac:dyDescent="0.15">
      <c r="A781" s="38">
        <v>11</v>
      </c>
      <c r="B781">
        <f ca="1">IFERROR(__xludf.DUMMYFUNCTION("""COMPUTED_VALUE"""),10019)</f>
        <v>10019</v>
      </c>
      <c r="C781" s="33">
        <f ca="1">IFERROR(__xludf.DUMMYFUNCTION("""COMPUTED_VALUE"""),10)</f>
        <v>10</v>
      </c>
      <c r="D781">
        <f ca="1">IFERROR(__xludf.DUMMYFUNCTION("""COMPUTED_VALUE"""),1)</f>
        <v>1</v>
      </c>
      <c r="E781">
        <f ca="1">IFERROR(__xludf.DUMMYFUNCTION("""COMPUTED_VALUE"""),10)</f>
        <v>10</v>
      </c>
      <c r="F781" t="str">
        <f ca="1">IFERROR(__xludf.DUMMYFUNCTION("filter(Formulas!$C:$C,Formulas!$A:$A=B781)"),"""formula"":[{""sku"":""1201"",""req"":1},{""sku"":""1106"",""req"":4},{""sku"":""1210"",""req"":1},{""sku"":""1116"",""req"":1},{""sku"":""1407"",""req"":1}]")</f>
        <v>"formula":[{"sku":"1201","req":1},{"sku":"1106","req":4},{"sku":"1210","req":1},{"sku":"1116","req":1},{"sku":"1407","req":1}]</v>
      </c>
      <c r="G781">
        <f ca="1">IFERROR(__xludf.DUMMYFUNCTION("""COMPUTED_VALUE"""),1)</f>
        <v>1</v>
      </c>
      <c r="H781" s="30" t="str">
        <f ca="1">IFERROR(__xludf.DUMMYFUNCTION("IF(D781,filter(Productos!AC:AC,Productos!A:A=B781),)"),"cocina")</f>
        <v>cocina</v>
      </c>
      <c r="I781" s="33">
        <f ca="1">IFERROR(__xludf.DUMMYFUNCTION("""COMPUTED_VALUE"""),5700)</f>
        <v>5700</v>
      </c>
      <c r="K781" t="str">
        <f t="shared" ca="1" si="0"/>
        <v>{"sku":"10019", "costo":10, "grupo":"11", "lote":1, "tiempo":10, "formula":[{"sku":"1201","req":1},{"sku":"1106","req":4},{"sku":"1210","req":1},{"sku":"1116","req":1},{"sku":"1407","req":1}], "vencimiento":1, "precio":5700, "tipo":"cocina"},</v>
      </c>
    </row>
    <row r="782" spans="1:11" ht="13" x14ac:dyDescent="0.15">
      <c r="A782" s="23">
        <v>11</v>
      </c>
      <c r="B782">
        <f ca="1">IFERROR(__xludf.DUMMYFUNCTION("""COMPUTED_VALUE"""),10020)</f>
        <v>10020</v>
      </c>
      <c r="C782" s="33">
        <f ca="1">IFERROR(__xludf.DUMMYFUNCTION("""COMPUTED_VALUE"""),10)</f>
        <v>10</v>
      </c>
      <c r="D782">
        <f ca="1">IFERROR(__xludf.DUMMYFUNCTION("""COMPUTED_VALUE"""),1)</f>
        <v>1</v>
      </c>
      <c r="E782">
        <f ca="1">IFERROR(__xludf.DUMMYFUNCTION("""COMPUTED_VALUE"""),20)</f>
        <v>20</v>
      </c>
      <c r="F782" t="str">
        <f ca="1">IFERROR(__xludf.DUMMYFUNCTION("filter(Formulas!$C:$C,Formulas!$A:$A=B782)"),"""formula"":[{""sku"":""1201"",""req"":1},{""sku"":""1116"",""req"":1},{""sku"":""1106"",""req"":4},{""sku"":""1112"",""req"":1},{""sku"":""1114"",""req"":1},{""sku"":""1407"",""req"":1}]")</f>
        <v>"formula":[{"sku":"1201","req":1},{"sku":"1116","req":1},{"sku":"1106","req":4},{"sku":"1112","req":1},{"sku":"1114","req":1},{"sku":"1407","req":1}]</v>
      </c>
      <c r="G782">
        <f ca="1">IFERROR(__xludf.DUMMYFUNCTION("""COMPUTED_VALUE"""),1)</f>
        <v>1</v>
      </c>
      <c r="H782" s="30" t="str">
        <f ca="1">IFERROR(__xludf.DUMMYFUNCTION("IF(D782,filter(Productos!AC:AC,Productos!A:A=B782),)"),"cocina")</f>
        <v>cocina</v>
      </c>
      <c r="I782" s="33">
        <f ca="1">IFERROR(__xludf.DUMMYFUNCTION("""COMPUTED_VALUE"""),5900)</f>
        <v>5900</v>
      </c>
      <c r="K782" t="str">
        <f t="shared" ca="1" si="0"/>
        <v>{"sku":"10020", "costo":10, "grupo":"11", "lote":1, "tiempo":20, "formula":[{"sku":"1201","req":1},{"sku":"1116","req":1},{"sku":"1106","req":4},{"sku":"1112","req":1},{"sku":"1114","req":1},{"sku":"1407","req":1}], "vencimiento":1, "precio":5900, "tipo":"cocina"},</v>
      </c>
    </row>
    <row r="783" spans="1:11" ht="13" x14ac:dyDescent="0.15">
      <c r="A783" s="38">
        <v>11</v>
      </c>
      <c r="B783">
        <f ca="1">IFERROR(__xludf.DUMMYFUNCTION("""COMPUTED_VALUE"""),10021)</f>
        <v>10021</v>
      </c>
      <c r="C783" s="33">
        <f ca="1">IFERROR(__xludf.DUMMYFUNCTION("""COMPUTED_VALUE"""),10)</f>
        <v>10</v>
      </c>
      <c r="D783">
        <f ca="1">IFERROR(__xludf.DUMMYFUNCTION("""COMPUTED_VALUE"""),1)</f>
        <v>1</v>
      </c>
      <c r="E783">
        <f ca="1">IFERROR(__xludf.DUMMYFUNCTION("""COMPUTED_VALUE"""),10)</f>
        <v>10</v>
      </c>
      <c r="F783" t="str">
        <f ca="1">IFERROR(__xludf.DUMMYFUNCTION("filter(Formulas!$C:$C,Formulas!$A:$A=B783)"),"""formula"":[{""sku"":""1201"",""req"":1},{""sku"":""1116"",""req"":1},{""sku"":""1109"",""req"":1},{""sku"":""1114"",""req"":1},{""sku"":""1407"",""req"":1}]")</f>
        <v>"formula":[{"sku":"1201","req":1},{"sku":"1116","req":1},{"sku":"1109","req":1},{"sku":"1114","req":1},{"sku":"1407","req":1}]</v>
      </c>
      <c r="G783">
        <f ca="1">IFERROR(__xludf.DUMMYFUNCTION("""COMPUTED_VALUE"""),1)</f>
        <v>1</v>
      </c>
      <c r="H783" s="30" t="str">
        <f ca="1">IFERROR(__xludf.DUMMYFUNCTION("IF(D783,filter(Productos!AC:AC,Productos!A:A=B783),)"),"cocina")</f>
        <v>cocina</v>
      </c>
      <c r="I783" s="33">
        <f ca="1">IFERROR(__xludf.DUMMYFUNCTION("""COMPUTED_VALUE"""),5900)</f>
        <v>5900</v>
      </c>
      <c r="K783" t="str">
        <f t="shared" ca="1" si="0"/>
        <v>{"sku":"10021", "costo":10, "grupo":"11", "lote":1, "tiempo":10, "formula":[{"sku":"1201","req":1},{"sku":"1116","req":1},{"sku":"1109","req":1},{"sku":"1114","req":1},{"sku":"1407","req":1}], "vencimiento":1, "precio":5900, "tipo":"cocina"},</v>
      </c>
    </row>
    <row r="784" spans="1:11" ht="13" x14ac:dyDescent="0.15">
      <c r="A784" s="23">
        <v>11</v>
      </c>
      <c r="B784">
        <f ca="1">IFERROR(__xludf.DUMMYFUNCTION("""COMPUTED_VALUE"""),10022)</f>
        <v>10022</v>
      </c>
      <c r="C784" s="33">
        <f ca="1">IFERROR(__xludf.DUMMYFUNCTION("""COMPUTED_VALUE"""),10)</f>
        <v>10</v>
      </c>
      <c r="D784">
        <f ca="1">IFERROR(__xludf.DUMMYFUNCTION("""COMPUTED_VALUE"""),1)</f>
        <v>1</v>
      </c>
      <c r="E784">
        <f ca="1">IFERROR(__xludf.DUMMYFUNCTION("""COMPUTED_VALUE"""),20)</f>
        <v>20</v>
      </c>
      <c r="F784" t="str">
        <f ca="1">IFERROR(__xludf.DUMMYFUNCTION("filter(Formulas!$C:$C,Formulas!$A:$A=B784)"),"""formula"":[{""sku"":""1201"",""req"":1},{""sku"":""1116"",""req"":1},{""sku"":""1107"",""req"":1},{""sku"":""1112"",""req"":1},{""sku"":""1210"",""req"":1},{""sku"":""1215"",""req"":1}]")</f>
        <v>"formula":[{"sku":"1201","req":1},{"sku":"1116","req":1},{"sku":"1107","req":1},{"sku":"1112","req":1},{"sku":"1210","req":1},{"sku":"1215","req":1}]</v>
      </c>
      <c r="G784">
        <f ca="1">IFERROR(__xludf.DUMMYFUNCTION("""COMPUTED_VALUE"""),1)</f>
        <v>1</v>
      </c>
      <c r="H784" s="30" t="str">
        <f ca="1">IFERROR(__xludf.DUMMYFUNCTION("IF(D784,filter(Productos!AC:AC,Productos!A:A=B784),)"),"cocina")</f>
        <v>cocina</v>
      </c>
      <c r="I784" s="33">
        <f ca="1">IFERROR(__xludf.DUMMYFUNCTION("""COMPUTED_VALUE"""),5500)</f>
        <v>5500</v>
      </c>
      <c r="K784" t="str">
        <f t="shared" ca="1" si="0"/>
        <v>{"sku":"10022", "costo":10, "grupo":"11", "lote":1, "tiempo":20, "formula":[{"sku":"1201","req":1},{"sku":"1116","req":1},{"sku":"1107","req":1},{"sku":"1112","req":1},{"sku":"1210","req":1},{"sku":"1215","req":1}], "vencimiento":1, "precio":5500, "tipo":"cocina"},</v>
      </c>
    </row>
    <row r="785" spans="1:11" ht="13" x14ac:dyDescent="0.15">
      <c r="A785" s="38">
        <v>11</v>
      </c>
      <c r="B785">
        <f ca="1">IFERROR(__xludf.DUMMYFUNCTION("""COMPUTED_VALUE"""),10023)</f>
        <v>10023</v>
      </c>
      <c r="C785" s="33">
        <f ca="1">IFERROR(__xludf.DUMMYFUNCTION("""COMPUTED_VALUE"""),10)</f>
        <v>10</v>
      </c>
      <c r="D785">
        <f ca="1">IFERROR(__xludf.DUMMYFUNCTION("""COMPUTED_VALUE"""),1)</f>
        <v>1</v>
      </c>
      <c r="E785">
        <f ca="1">IFERROR(__xludf.DUMMYFUNCTION("""COMPUTED_VALUE"""),20)</f>
        <v>20</v>
      </c>
      <c r="F785" t="str">
        <f ca="1">IFERROR(__xludf.DUMMYFUNCTION("filter(Formulas!$C:$C,Formulas!$A:$A=B785)"),"""formula"":[{""sku"":""1201"",""req"":1},{""sku"":""1116"",""req"":1},{""sku"":""1109"",""req"":1},{""sku"":""1112"",""req"":1},{""sku"":""1210"",""req"":1},{""sku"":""1215"",""req"":1}]")</f>
        <v>"formula":[{"sku":"1201","req":1},{"sku":"1116","req":1},{"sku":"1109","req":1},{"sku":"1112","req":1},{"sku":"1210","req":1},{"sku":"1215","req":1}]</v>
      </c>
      <c r="G785">
        <f ca="1">IFERROR(__xludf.DUMMYFUNCTION("""COMPUTED_VALUE"""),1)</f>
        <v>1</v>
      </c>
      <c r="H785" s="30" t="str">
        <f ca="1">IFERROR(__xludf.DUMMYFUNCTION("IF(D785,filter(Productos!AC:AC,Productos!A:A=B785),)"),"cocina")</f>
        <v>cocina</v>
      </c>
      <c r="I785" s="33">
        <f ca="1">IFERROR(__xludf.DUMMYFUNCTION("""COMPUTED_VALUE"""),5500)</f>
        <v>5500</v>
      </c>
      <c r="K785" t="str">
        <f t="shared" ca="1" si="0"/>
        <v>{"sku":"10023", "costo":10, "grupo":"11", "lote":1, "tiempo":20, "formula":[{"sku":"1201","req":1},{"sku":"1116","req":1},{"sku":"1109","req":1},{"sku":"1112","req":1},{"sku":"1210","req":1},{"sku":"1215","req":1}], "vencimiento":1, "precio":5500, "tipo":"cocina"},</v>
      </c>
    </row>
    <row r="786" spans="1:11" ht="13" x14ac:dyDescent="0.15">
      <c r="A786" s="23">
        <v>11</v>
      </c>
      <c r="B786">
        <f ca="1">IFERROR(__xludf.DUMMYFUNCTION("""COMPUTED_VALUE"""),10024)</f>
        <v>10024</v>
      </c>
      <c r="C786" s="33">
        <f ca="1">IFERROR(__xludf.DUMMYFUNCTION("""COMPUTED_VALUE"""),10)</f>
        <v>10</v>
      </c>
      <c r="D786">
        <f ca="1">IFERROR(__xludf.DUMMYFUNCTION("""COMPUTED_VALUE"""),1)</f>
        <v>1</v>
      </c>
      <c r="E786">
        <f ca="1">IFERROR(__xludf.DUMMYFUNCTION("""COMPUTED_VALUE"""),20)</f>
        <v>20</v>
      </c>
      <c r="F786" t="str">
        <f ca="1">IFERROR(__xludf.DUMMYFUNCTION("filter(Formulas!$C:$C,Formulas!$A:$A=B786)"),"""formula"":[{""sku"":""1201"",""req"":1},{""sku"":""1116"",""req"":1},{""sku"":""1210"",""req"":1},{""sku"":""1114"",""req"":1},{""sku"":""1115"",""req"":1},{""sku"":""1211"",""req"":1}]")</f>
        <v>"formula":[{"sku":"1201","req":1},{"sku":"1116","req":1},{"sku":"1210","req":1},{"sku":"1114","req":1},{"sku":"1115","req":1},{"sku":"1211","req":1}]</v>
      </c>
      <c r="G786">
        <f ca="1">IFERROR(__xludf.DUMMYFUNCTION("""COMPUTED_VALUE"""),1)</f>
        <v>1</v>
      </c>
      <c r="H786" s="30" t="str">
        <f ca="1">IFERROR(__xludf.DUMMYFUNCTION("IF(D786,filter(Productos!AC:AC,Productos!A:A=B786),)"),"cocina")</f>
        <v>cocina</v>
      </c>
      <c r="I786" s="33">
        <f ca="1">IFERROR(__xludf.DUMMYFUNCTION("""COMPUTED_VALUE"""),4900)</f>
        <v>4900</v>
      </c>
      <c r="K786" t="str">
        <f t="shared" ca="1" si="0"/>
        <v>{"sku":"10024", "costo":10, "grupo":"11", "lote":1, "tiempo":20, "formula":[{"sku":"1201","req":1},{"sku":"1116","req":1},{"sku":"1210","req":1},{"sku":"1114","req":1},{"sku":"1115","req":1},{"sku":"1211","req":1}], "vencimiento":1, "precio":4900, "tipo":"cocina"},</v>
      </c>
    </row>
    <row r="787" spans="1:11" ht="13" x14ac:dyDescent="0.15">
      <c r="A787" s="38">
        <v>11</v>
      </c>
      <c r="B787">
        <f ca="1">IFERROR(__xludf.DUMMYFUNCTION("""COMPUTED_VALUE"""),10025)</f>
        <v>10025</v>
      </c>
      <c r="C787" s="33">
        <f ca="1">IFERROR(__xludf.DUMMYFUNCTION("""COMPUTED_VALUE"""),10)</f>
        <v>10</v>
      </c>
      <c r="D787">
        <f ca="1">IFERROR(__xludf.DUMMYFUNCTION("""COMPUTED_VALUE"""),1)</f>
        <v>1</v>
      </c>
      <c r="E787">
        <f ca="1">IFERROR(__xludf.DUMMYFUNCTION("""COMPUTED_VALUE"""),20)</f>
        <v>20</v>
      </c>
      <c r="F787" t="str">
        <f ca="1">IFERROR(__xludf.DUMMYFUNCTION("filter(Formulas!$C:$C,Formulas!$A:$A=B787)"),"""formula"":[{""sku"":""1201"",""req"":1},{""sku"":""1116"",""req"":1},{""sku"":""1210"",""req"":1},{""sku"":""1114"",""req"":1},{""sku"":""1115"",""req"":1},{""sku"":""1013"",""req"":5}]")</f>
        <v>"formula":[{"sku":"1201","req":1},{"sku":"1116","req":1},{"sku":"1210","req":1},{"sku":"1114","req":1},{"sku":"1115","req":1},{"sku":"1013","req":5}]</v>
      </c>
      <c r="G787">
        <f ca="1">IFERROR(__xludf.DUMMYFUNCTION("""COMPUTED_VALUE"""),1)</f>
        <v>1</v>
      </c>
      <c r="H787" s="30" t="str">
        <f ca="1">IFERROR(__xludf.DUMMYFUNCTION("IF(D787,filter(Productos!AC:AC,Productos!A:A=B787),)"),"cocina")</f>
        <v>cocina</v>
      </c>
      <c r="I787" s="33">
        <f ca="1">IFERROR(__xludf.DUMMYFUNCTION("""COMPUTED_VALUE"""),4900)</f>
        <v>4900</v>
      </c>
      <c r="K787" t="str">
        <f t="shared" ca="1" si="0"/>
        <v>{"sku":"10025", "costo":10, "grupo":"11", "lote":1, "tiempo":20, "formula":[{"sku":"1201","req":1},{"sku":"1116","req":1},{"sku":"1210","req":1},{"sku":"1114","req":1},{"sku":"1115","req":1},{"sku":"1013","req":5}], "vencimiento":1, "precio":4900, "tipo":"cocina"},</v>
      </c>
    </row>
    <row r="788" spans="1:11" ht="13" x14ac:dyDescent="0.15">
      <c r="A788" s="23">
        <v>11</v>
      </c>
      <c r="B788">
        <f ca="1">IFERROR(__xludf.DUMMYFUNCTION("""COMPUTED_VALUE"""),20001)</f>
        <v>20001</v>
      </c>
      <c r="C788" s="33">
        <f ca="1">IFERROR(__xludf.DUMMYFUNCTION("""COMPUTED_VALUE"""),10)</f>
        <v>10</v>
      </c>
      <c r="D788">
        <f ca="1">IFERROR(__xludf.DUMMYFUNCTION("""COMPUTED_VALUE"""),1)</f>
        <v>1</v>
      </c>
      <c r="E788">
        <f ca="1">IFERROR(__xludf.DUMMYFUNCTION("""COMPUTED_VALUE"""),10)</f>
        <v>10</v>
      </c>
      <c r="F788" t="str">
        <f ca="1">IFERROR(__xludf.DUMMYFUNCTION("filter(Formulas!$C:$C,Formulas!$A:$A=B788)"),"""formula"":[{""sku"":""1301"",""req"":1},{""sku"":""1207"",""req"":1},{""sku"":""1310"",""req"":1},{""sku"":""1112"",""req"":1},{""sku"":""1216"",""req"":1}]")</f>
        <v>"formula":[{"sku":"1301","req":1},{"sku":"1207","req":1},{"sku":"1310","req":1},{"sku":"1112","req":1},{"sku":"1216","req":1}]</v>
      </c>
      <c r="G788">
        <f ca="1">IFERROR(__xludf.DUMMYFUNCTION("""COMPUTED_VALUE"""),1)</f>
        <v>1</v>
      </c>
      <c r="H788" s="30" t="str">
        <f ca="1">IFERROR(__xludf.DUMMYFUNCTION("IF(D788,filter(Productos!AC:AC,Productos!A:A=B788),)"),"cocina")</f>
        <v>cocina</v>
      </c>
      <c r="I788" s="33">
        <f ca="1">IFERROR(__xludf.DUMMYFUNCTION("""COMPUTED_VALUE"""),2700)</f>
        <v>2700</v>
      </c>
      <c r="K788" t="str">
        <f t="shared" ca="1" si="0"/>
        <v>{"sku":"20001", "costo":10, "grupo":"11", "lote":1, "tiempo":10, "formula":[{"sku":"1301","req":1},{"sku":"1207","req":1},{"sku":"1310","req":1},{"sku":"1112","req":1},{"sku":"1216","req":1}], "vencimiento":1, "precio":2700, "tipo":"cocina"},</v>
      </c>
    </row>
    <row r="789" spans="1:11" ht="13" x14ac:dyDescent="0.15">
      <c r="A789" s="38">
        <v>11</v>
      </c>
      <c r="B789">
        <f ca="1">IFERROR(__xludf.DUMMYFUNCTION("""COMPUTED_VALUE"""),20002)</f>
        <v>20002</v>
      </c>
      <c r="C789" s="33">
        <f ca="1">IFERROR(__xludf.DUMMYFUNCTION("""COMPUTED_VALUE"""),10)</f>
        <v>10</v>
      </c>
      <c r="D789">
        <f ca="1">IFERROR(__xludf.DUMMYFUNCTION("""COMPUTED_VALUE"""),1)</f>
        <v>1</v>
      </c>
      <c r="E789">
        <f ca="1">IFERROR(__xludf.DUMMYFUNCTION("""COMPUTED_VALUE"""),10)</f>
        <v>10</v>
      </c>
      <c r="F789" t="str">
        <f ca="1">IFERROR(__xludf.DUMMYFUNCTION("filter(Formulas!$C:$C,Formulas!$A:$A=B789)"),"""formula"":[{""sku"":""1301"",""req"":1},{""sku"":""1216"",""req"":1},{""sku"":""1106"",""req"":4}]")</f>
        <v>"formula":[{"sku":"1301","req":1},{"sku":"1216","req":1},{"sku":"1106","req":4}]</v>
      </c>
      <c r="G789">
        <f ca="1">IFERROR(__xludf.DUMMYFUNCTION("""COMPUTED_VALUE"""),1)</f>
        <v>1</v>
      </c>
      <c r="H789" s="30" t="str">
        <f ca="1">IFERROR(__xludf.DUMMYFUNCTION("IF(D789,filter(Productos!AC:AC,Productos!A:A=B789),)"),"cocina")</f>
        <v>cocina</v>
      </c>
      <c r="I789" s="33">
        <f ca="1">IFERROR(__xludf.DUMMYFUNCTION("""COMPUTED_VALUE"""),2700)</f>
        <v>2700</v>
      </c>
      <c r="K789" t="str">
        <f t="shared" ca="1" si="0"/>
        <v>{"sku":"20002", "costo":10, "grupo":"11", "lote":1, "tiempo":10, "formula":[{"sku":"1301","req":1},{"sku":"1216","req":1},{"sku":"1106","req":4}], "vencimiento":1, "precio":2700, "tipo":"cocina"},</v>
      </c>
    </row>
    <row r="790" spans="1:11" ht="13" x14ac:dyDescent="0.15">
      <c r="A790" s="23">
        <v>11</v>
      </c>
      <c r="B790">
        <f ca="1">IFERROR(__xludf.DUMMYFUNCTION("""COMPUTED_VALUE"""),20003)</f>
        <v>20003</v>
      </c>
      <c r="C790" s="33">
        <f ca="1">IFERROR(__xludf.DUMMYFUNCTION("""COMPUTED_VALUE"""),10)</f>
        <v>10</v>
      </c>
      <c r="D790">
        <f ca="1">IFERROR(__xludf.DUMMYFUNCTION("""COMPUTED_VALUE"""),1)</f>
        <v>1</v>
      </c>
      <c r="E790">
        <f ca="1">IFERROR(__xludf.DUMMYFUNCTION("""COMPUTED_VALUE"""),10)</f>
        <v>10</v>
      </c>
      <c r="F790" t="str">
        <f ca="1">IFERROR(__xludf.DUMMYFUNCTION("filter(Formulas!$C:$C,Formulas!$A:$A=B790)"),"""formula"":[{""sku"":""1301"",""req"":1},{""sku"":""1216"",""req"":1},{""sku"":""1207"",""req"":1}]")</f>
        <v>"formula":[{"sku":"1301","req":1},{"sku":"1216","req":1},{"sku":"1207","req":1}]</v>
      </c>
      <c r="G790">
        <f ca="1">IFERROR(__xludf.DUMMYFUNCTION("""COMPUTED_VALUE"""),1)</f>
        <v>1</v>
      </c>
      <c r="H790" s="30" t="str">
        <f ca="1">IFERROR(__xludf.DUMMYFUNCTION("IF(D790,filter(Productos!AC:AC,Productos!A:A=B790),)"),"cocina")</f>
        <v>cocina</v>
      </c>
      <c r="I790" s="33">
        <f ca="1">IFERROR(__xludf.DUMMYFUNCTION("""COMPUTED_VALUE"""),2700)</f>
        <v>2700</v>
      </c>
      <c r="K790" t="str">
        <f t="shared" ca="1" si="0"/>
        <v>{"sku":"20003", "costo":10, "grupo":"11", "lote":1, "tiempo":10, "formula":[{"sku":"1301","req":1},{"sku":"1216","req":1},{"sku":"1207","req":1}], "vencimiento":1, "precio":2700, "tipo":"cocina"},</v>
      </c>
    </row>
    <row r="791" spans="1:11" ht="13" x14ac:dyDescent="0.15">
      <c r="A791" s="38">
        <v>11</v>
      </c>
      <c r="B791">
        <f ca="1">IFERROR(__xludf.DUMMYFUNCTION("""COMPUTED_VALUE"""),20004)</f>
        <v>20004</v>
      </c>
      <c r="C791" s="33">
        <f ca="1">IFERROR(__xludf.DUMMYFUNCTION("""COMPUTED_VALUE"""),10)</f>
        <v>10</v>
      </c>
      <c r="D791">
        <f ca="1">IFERROR(__xludf.DUMMYFUNCTION("""COMPUTED_VALUE"""),1)</f>
        <v>1</v>
      </c>
      <c r="E791">
        <f ca="1">IFERROR(__xludf.DUMMYFUNCTION("""COMPUTED_VALUE"""),10)</f>
        <v>10</v>
      </c>
      <c r="F791" t="str">
        <f ca="1">IFERROR(__xludf.DUMMYFUNCTION("filter(Formulas!$C:$C,Formulas!$A:$A=B791)"),"""formula"":[{""sku"":""1301"",""req"":1},{""sku"":""1216"",""req"":1},{""sku"":""1209"",""req"":1}]")</f>
        <v>"formula":[{"sku":"1301","req":1},{"sku":"1216","req":1},{"sku":"1209","req":1}]</v>
      </c>
      <c r="G791">
        <f ca="1">IFERROR(__xludf.DUMMYFUNCTION("""COMPUTED_VALUE"""),1)</f>
        <v>1</v>
      </c>
      <c r="H791" s="30" t="str">
        <f ca="1">IFERROR(__xludf.DUMMYFUNCTION("IF(D791,filter(Productos!AC:AC,Productos!A:A=B791),)"),"cocina")</f>
        <v>cocina</v>
      </c>
      <c r="I791" s="33">
        <f ca="1">IFERROR(__xludf.DUMMYFUNCTION("""COMPUTED_VALUE"""),2700)</f>
        <v>2700</v>
      </c>
      <c r="K791" t="str">
        <f t="shared" ca="1" si="0"/>
        <v>{"sku":"20004", "costo":10, "grupo":"11", "lote":1, "tiempo":10, "formula":[{"sku":"1301","req":1},{"sku":"1216","req":1},{"sku":"1209","req":1}], "vencimiento":1, "precio":2700, "tipo":"cocina"},</v>
      </c>
    </row>
    <row r="792" spans="1:11" ht="13" x14ac:dyDescent="0.15">
      <c r="A792" s="23">
        <v>11</v>
      </c>
      <c r="B792">
        <f ca="1">IFERROR(__xludf.DUMMYFUNCTION("""COMPUTED_VALUE"""),20005)</f>
        <v>20005</v>
      </c>
      <c r="C792" s="33">
        <f ca="1">IFERROR(__xludf.DUMMYFUNCTION("""COMPUTED_VALUE"""),10)</f>
        <v>10</v>
      </c>
      <c r="D792">
        <f ca="1">IFERROR(__xludf.DUMMYFUNCTION("""COMPUTED_VALUE"""),1)</f>
        <v>1</v>
      </c>
      <c r="E792">
        <f ca="1">IFERROR(__xludf.DUMMYFUNCTION("""COMPUTED_VALUE"""),20)</f>
        <v>20</v>
      </c>
      <c r="F792" t="str">
        <f ca="1">IFERROR(__xludf.DUMMYFUNCTION("filter(Formulas!$C:$C,Formulas!$A:$A=B792)"),"""formula"":[{""sku"":""1301"",""req"":1},{""sku"":""1216"",""req"":1},{""sku"":""1209"",""req"":1},{""sku"":""1310"",""req"":1},{""sku"":""1112"",""req"":1}]")</f>
        <v>"formula":[{"sku":"1301","req":1},{"sku":"1216","req":1},{"sku":"1209","req":1},{"sku":"1310","req":1},{"sku":"1112","req":1}]</v>
      </c>
      <c r="G792">
        <f ca="1">IFERROR(__xludf.DUMMYFUNCTION("""COMPUTED_VALUE"""),1)</f>
        <v>1</v>
      </c>
      <c r="H792" s="30" t="str">
        <f ca="1">IFERROR(__xludf.DUMMYFUNCTION("IF(D792,filter(Productos!AC:AC,Productos!A:A=B792),)"),"cocina")</f>
        <v>cocina</v>
      </c>
      <c r="I792" s="33">
        <f ca="1">IFERROR(__xludf.DUMMYFUNCTION("""COMPUTED_VALUE"""),2700)</f>
        <v>2700</v>
      </c>
      <c r="K792" t="str">
        <f t="shared" ca="1" si="0"/>
        <v>{"sku":"20005", "costo":10, "grupo":"11", "lote":1, "tiempo":20, "formula":[{"sku":"1301","req":1},{"sku":"1216","req":1},{"sku":"1209","req":1},{"sku":"1310","req":1},{"sku":"1112","req":1}], "vencimiento":1, "precio":2700, "tipo":"cocina"},</v>
      </c>
    </row>
    <row r="793" spans="1:11" ht="13" x14ac:dyDescent="0.15">
      <c r="A793" s="38">
        <v>11</v>
      </c>
      <c r="B793">
        <f ca="1">IFERROR(__xludf.DUMMYFUNCTION("""COMPUTED_VALUE"""),30001)</f>
        <v>30001</v>
      </c>
      <c r="C793" s="33">
        <f ca="1">IFERROR(__xludf.DUMMYFUNCTION("""COMPUTED_VALUE"""),10)</f>
        <v>10</v>
      </c>
      <c r="D793">
        <f ca="1">IFERROR(__xludf.DUMMYFUNCTION("""COMPUTED_VALUE"""),1)</f>
        <v>1</v>
      </c>
      <c r="E793">
        <f ca="1">IFERROR(__xludf.DUMMYFUNCTION("""COMPUTED_VALUE"""),10)</f>
        <v>10</v>
      </c>
      <c r="F793" t="str">
        <f ca="1">IFERROR(__xludf.DUMMYFUNCTION("filter(Formulas!$C:$C,Formulas!$A:$A=B793)"),"""formula"":[{""sku"":""1307"",""req"":3}]")</f>
        <v>"formula":[{"sku":"1307","req":3}]</v>
      </c>
      <c r="G793">
        <f ca="1">IFERROR(__xludf.DUMMYFUNCTION("""COMPUTED_VALUE"""),1)</f>
        <v>1</v>
      </c>
      <c r="H793" s="30" t="str">
        <f ca="1">IFERROR(__xludf.DUMMYFUNCTION("IF(D793,filter(Productos!AC:AC,Productos!A:A=B793),)"),"cocina")</f>
        <v>cocina</v>
      </c>
      <c r="I793" s="33">
        <f ca="1">IFERROR(__xludf.DUMMYFUNCTION("""COMPUTED_VALUE"""),7900)</f>
        <v>7900</v>
      </c>
      <c r="K793" t="str">
        <f t="shared" ca="1" si="0"/>
        <v>{"sku":"30001", "costo":10, "grupo":"11", "lote":1, "tiempo":10, "formula":[{"sku":"1307","req":3}], "vencimiento":1, "precio":7900, "tipo":"cocina"},</v>
      </c>
    </row>
    <row r="794" spans="1:11" ht="13" x14ac:dyDescent="0.15">
      <c r="A794" s="23">
        <v>11</v>
      </c>
      <c r="B794">
        <f ca="1">IFERROR(__xludf.DUMMYFUNCTION("""COMPUTED_VALUE"""),30002)</f>
        <v>30002</v>
      </c>
      <c r="C794" s="33">
        <f ca="1">IFERROR(__xludf.DUMMYFUNCTION("""COMPUTED_VALUE"""),10)</f>
        <v>10</v>
      </c>
      <c r="D794">
        <f ca="1">IFERROR(__xludf.DUMMYFUNCTION("""COMPUTED_VALUE"""),1)</f>
        <v>1</v>
      </c>
      <c r="E794">
        <f ca="1">IFERROR(__xludf.DUMMYFUNCTION("""COMPUTED_VALUE"""),10)</f>
        <v>10</v>
      </c>
      <c r="F794" t="str">
        <f ca="1">IFERROR(__xludf.DUMMYFUNCTION("filter(Formulas!$C:$C,Formulas!$A:$A=B794)"),"""formula"":[{""sku"":""1307"",""req"":4}]")</f>
        <v>"formula":[{"sku":"1307","req":4}]</v>
      </c>
      <c r="G794">
        <f ca="1">IFERROR(__xludf.DUMMYFUNCTION("""COMPUTED_VALUE"""),1)</f>
        <v>1</v>
      </c>
      <c r="H794" s="30" t="str">
        <f ca="1">IFERROR(__xludf.DUMMYFUNCTION("IF(D794,filter(Productos!AC:AC,Productos!A:A=B794),)"),"cocina")</f>
        <v>cocina</v>
      </c>
      <c r="I794" s="33">
        <f ca="1">IFERROR(__xludf.DUMMYFUNCTION("""COMPUTED_VALUE"""),9900)</f>
        <v>9900</v>
      </c>
      <c r="K794" t="str">
        <f t="shared" ca="1" si="0"/>
        <v>{"sku":"30002", "costo":10, "grupo":"11", "lote":1, "tiempo":10, "formula":[{"sku":"1307","req":4}], "vencimiento":1, "precio":9900, "tipo":"cocina"},</v>
      </c>
    </row>
    <row r="795" spans="1:11" ht="13" x14ac:dyDescent="0.15">
      <c r="A795" s="38">
        <v>11</v>
      </c>
      <c r="B795">
        <f ca="1">IFERROR(__xludf.DUMMYFUNCTION("""COMPUTED_VALUE"""),30003)</f>
        <v>30003</v>
      </c>
      <c r="C795" s="33">
        <f ca="1">IFERROR(__xludf.DUMMYFUNCTION("""COMPUTED_VALUE"""),10)</f>
        <v>10</v>
      </c>
      <c r="D795">
        <f ca="1">IFERROR(__xludf.DUMMYFUNCTION("""COMPUTED_VALUE"""),1)</f>
        <v>1</v>
      </c>
      <c r="E795">
        <f ca="1">IFERROR(__xludf.DUMMYFUNCTION("""COMPUTED_VALUE"""),10)</f>
        <v>10</v>
      </c>
      <c r="F795" t="str">
        <f ca="1">IFERROR(__xludf.DUMMYFUNCTION("filter(Formulas!$C:$C,Formulas!$A:$A=B795)"),"""formula"":[{""sku"":""1307"",""req"":5}]")</f>
        <v>"formula":[{"sku":"1307","req":5}]</v>
      </c>
      <c r="G795">
        <f ca="1">IFERROR(__xludf.DUMMYFUNCTION("""COMPUTED_VALUE"""),1)</f>
        <v>1</v>
      </c>
      <c r="H795" s="30" t="str">
        <f ca="1">IFERROR(__xludf.DUMMYFUNCTION("IF(D795,filter(Productos!AC:AC,Productos!A:A=B795),)"),"cocina")</f>
        <v>cocina</v>
      </c>
      <c r="I795" s="33">
        <f ca="1">IFERROR(__xludf.DUMMYFUNCTION("""COMPUTED_VALUE"""),12500)</f>
        <v>12500</v>
      </c>
      <c r="K795" t="str">
        <f t="shared" ca="1" si="0"/>
        <v>{"sku":"30003", "costo":10, "grupo":"11", "lote":1, "tiempo":10, "formula":[{"sku":"1307","req":5}], "vencimiento":1, "precio":12500, "tipo":"cocina"},</v>
      </c>
    </row>
    <row r="796" spans="1:11" ht="13" x14ac:dyDescent="0.15">
      <c r="A796" s="23">
        <v>11</v>
      </c>
      <c r="B796">
        <f ca="1">IFERROR(__xludf.DUMMYFUNCTION("""COMPUTED_VALUE"""),30004)</f>
        <v>30004</v>
      </c>
      <c r="C796" s="33">
        <f ca="1">IFERROR(__xludf.DUMMYFUNCTION("""COMPUTED_VALUE"""),10)</f>
        <v>10</v>
      </c>
      <c r="D796">
        <f ca="1">IFERROR(__xludf.DUMMYFUNCTION("""COMPUTED_VALUE"""),1)</f>
        <v>1</v>
      </c>
      <c r="E796">
        <f ca="1">IFERROR(__xludf.DUMMYFUNCTION("""COMPUTED_VALUE"""),10)</f>
        <v>10</v>
      </c>
      <c r="F796" t="str">
        <f ca="1">IFERROR(__xludf.DUMMYFUNCTION("filter(Formulas!$C:$C,Formulas!$A:$A=B796)"),"""formula"":[{""sku"":""1309"",""req"":3}]")</f>
        <v>"formula":[{"sku":"1309","req":3}]</v>
      </c>
      <c r="G796">
        <f ca="1">IFERROR(__xludf.DUMMYFUNCTION("""COMPUTED_VALUE"""),1)</f>
        <v>1</v>
      </c>
      <c r="H796" s="30" t="str">
        <f ca="1">IFERROR(__xludf.DUMMYFUNCTION("IF(D796,filter(Productos!AC:AC,Productos!A:A=B796),)"),"cocina")</f>
        <v>cocina</v>
      </c>
      <c r="I796" s="33">
        <f ca="1">IFERROR(__xludf.DUMMYFUNCTION("""COMPUTED_VALUE"""),7900)</f>
        <v>7900</v>
      </c>
      <c r="K796" t="str">
        <f t="shared" ca="1" si="0"/>
        <v>{"sku":"30004", "costo":10, "grupo":"11", "lote":1, "tiempo":10, "formula":[{"sku":"1309","req":3}], "vencimiento":1, "precio":7900, "tipo":"cocina"},</v>
      </c>
    </row>
    <row r="797" spans="1:11" ht="13" x14ac:dyDescent="0.15">
      <c r="A797" s="38">
        <v>11</v>
      </c>
      <c r="B797">
        <f ca="1">IFERROR(__xludf.DUMMYFUNCTION("""COMPUTED_VALUE"""),30005)</f>
        <v>30005</v>
      </c>
      <c r="C797" s="33">
        <f ca="1">IFERROR(__xludf.DUMMYFUNCTION("""COMPUTED_VALUE"""),10)</f>
        <v>10</v>
      </c>
      <c r="D797">
        <f ca="1">IFERROR(__xludf.DUMMYFUNCTION("""COMPUTED_VALUE"""),1)</f>
        <v>1</v>
      </c>
      <c r="E797">
        <f ca="1">IFERROR(__xludf.DUMMYFUNCTION("""COMPUTED_VALUE"""),10)</f>
        <v>10</v>
      </c>
      <c r="F797" t="str">
        <f ca="1">IFERROR(__xludf.DUMMYFUNCTION("filter(Formulas!$C:$C,Formulas!$A:$A=B797)"),"""formula"":[{""sku"":""1309"",""req"":4}]")</f>
        <v>"formula":[{"sku":"1309","req":4}]</v>
      </c>
      <c r="G797">
        <f ca="1">IFERROR(__xludf.DUMMYFUNCTION("""COMPUTED_VALUE"""),1)</f>
        <v>1</v>
      </c>
      <c r="H797" s="30" t="str">
        <f ca="1">IFERROR(__xludf.DUMMYFUNCTION("IF(D797,filter(Productos!AC:AC,Productos!A:A=B797),)"),"cocina")</f>
        <v>cocina</v>
      </c>
      <c r="I797" s="33">
        <f ca="1">IFERROR(__xludf.DUMMYFUNCTION("""COMPUTED_VALUE"""),9900)</f>
        <v>9900</v>
      </c>
      <c r="K797" t="str">
        <f t="shared" ca="1" si="0"/>
        <v>{"sku":"30005", "costo":10, "grupo":"11", "lote":1, "tiempo":10, "formula":[{"sku":"1309","req":4}], "vencimiento":1, "precio":9900, "tipo":"cocina"},</v>
      </c>
    </row>
    <row r="798" spans="1:11" ht="13" x14ac:dyDescent="0.15">
      <c r="A798" s="38">
        <v>11</v>
      </c>
      <c r="B798">
        <f ca="1">IFERROR(__xludf.DUMMYFUNCTION("""COMPUTED_VALUE"""),30006)</f>
        <v>30006</v>
      </c>
      <c r="C798" s="33">
        <f ca="1">IFERROR(__xludf.DUMMYFUNCTION("""COMPUTED_VALUE"""),10)</f>
        <v>10</v>
      </c>
      <c r="D798">
        <f ca="1">IFERROR(__xludf.DUMMYFUNCTION("""COMPUTED_VALUE"""),1)</f>
        <v>1</v>
      </c>
      <c r="E798">
        <f ca="1">IFERROR(__xludf.DUMMYFUNCTION("""COMPUTED_VALUE"""),10)</f>
        <v>10</v>
      </c>
      <c r="F798" t="str">
        <f ca="1">IFERROR(__xludf.DUMMYFUNCTION("filter(Formulas!$C:$C,Formulas!$A:$A=B798)"),"""formula"":[{""sku"":""1309"",""req"":5}]")</f>
        <v>"formula":[{"sku":"1309","req":5}]</v>
      </c>
      <c r="G798">
        <f ca="1">IFERROR(__xludf.DUMMYFUNCTION("""COMPUTED_VALUE"""),1)</f>
        <v>1</v>
      </c>
      <c r="H798" s="30" t="str">
        <f ca="1">IFERROR(__xludf.DUMMYFUNCTION("IF(D798,filter(Productos!AC:AC,Productos!A:A=B798),)"),"cocina")</f>
        <v>cocina</v>
      </c>
      <c r="I798" s="33">
        <f ca="1">IFERROR(__xludf.DUMMYFUNCTION("""COMPUTED_VALUE"""),12500)</f>
        <v>12500</v>
      </c>
      <c r="K798" t="str">
        <f t="shared" ca="1" si="0"/>
        <v>{"sku":"30006", "costo":10, "grupo":"11", "lote":1, "tiempo":10, "formula":[{"sku":"1309","req":5}], "vencimiento":1, "precio":12500, "tipo":"cocina"},</v>
      </c>
    </row>
    <row r="799" spans="1:11" ht="13" x14ac:dyDescent="0.15">
      <c r="A799" s="38">
        <v>11</v>
      </c>
      <c r="B799">
        <f ca="1">IFERROR(__xludf.DUMMYFUNCTION("""COMPUTED_VALUE"""),30007)</f>
        <v>30007</v>
      </c>
      <c r="C799" s="33">
        <f ca="1">IFERROR(__xludf.DUMMYFUNCTION("""COMPUTED_VALUE"""),10)</f>
        <v>10</v>
      </c>
      <c r="D799">
        <f ca="1">IFERROR(__xludf.DUMMYFUNCTION("""COMPUTED_VALUE"""),1)</f>
        <v>1</v>
      </c>
      <c r="E799">
        <f ca="1">IFERROR(__xludf.DUMMYFUNCTION("""COMPUTED_VALUE"""),10)</f>
        <v>10</v>
      </c>
      <c r="F799" t="str">
        <f ca="1">IFERROR(__xludf.DUMMYFUNCTION("filter(Formulas!$C:$C,Formulas!$A:$A=B799)"),"""formula"":[{""sku"":""1309"",""req"":2},{""sku"":""1307"",""req"":2}]")</f>
        <v>"formula":[{"sku":"1309","req":2},{"sku":"1307","req":2}]</v>
      </c>
      <c r="G799">
        <f ca="1">IFERROR(__xludf.DUMMYFUNCTION("""COMPUTED_VALUE"""),1)</f>
        <v>1</v>
      </c>
      <c r="H799" s="30" t="str">
        <f ca="1">IFERROR(__xludf.DUMMYFUNCTION("IF(D799,filter(Productos!AC:AC,Productos!A:A=B799),)"),"cocina")</f>
        <v>cocina</v>
      </c>
      <c r="I799" s="33">
        <f ca="1">IFERROR(__xludf.DUMMYFUNCTION("""COMPUTED_VALUE"""),9900)</f>
        <v>9900</v>
      </c>
      <c r="K799" t="str">
        <f t="shared" ca="1" si="0"/>
        <v>{"sku":"30007", "costo":10, "grupo":"11", "lote":1, "tiempo":10, "formula":[{"sku":"1309","req":2},{"sku":"1307","req":2}], "vencimiento":1, "precio":9900, "tipo":"cocina"},</v>
      </c>
    </row>
    <row r="800" spans="1:11" ht="13" x14ac:dyDescent="0.15">
      <c r="A800" s="38">
        <v>11</v>
      </c>
      <c r="B800">
        <f ca="1">IFERROR(__xludf.DUMMYFUNCTION("""COMPUTED_VALUE"""),30008)</f>
        <v>30008</v>
      </c>
      <c r="C800" s="33">
        <f ca="1">IFERROR(__xludf.DUMMYFUNCTION("""COMPUTED_VALUE"""),10)</f>
        <v>10</v>
      </c>
      <c r="D800">
        <f ca="1">IFERROR(__xludf.DUMMYFUNCTION("""COMPUTED_VALUE"""),1)</f>
        <v>1</v>
      </c>
      <c r="E800">
        <f ca="1">IFERROR(__xludf.DUMMYFUNCTION("""COMPUTED_VALUE"""),10)</f>
        <v>10</v>
      </c>
      <c r="F800" t="str">
        <f ca="1">IFERROR(__xludf.DUMMYFUNCTION("filter(Formulas!$C:$C,Formulas!$A:$A=B800)"),"""formula"":[{""sku"":""1309"",""req"":3},{""sku"":""1307"",""req"":3}]")</f>
        <v>"formula":[{"sku":"1309","req":3},{"sku":"1307","req":3}]</v>
      </c>
      <c r="G800">
        <f ca="1">IFERROR(__xludf.DUMMYFUNCTION("""COMPUTED_VALUE"""),1)</f>
        <v>1</v>
      </c>
      <c r="H800" s="30" t="str">
        <f ca="1">IFERROR(__xludf.DUMMYFUNCTION("IF(D800,filter(Productos!AC:AC,Productos!A:A=B800),)"),"cocina")</f>
        <v>cocina</v>
      </c>
      <c r="I800" s="33">
        <f ca="1">IFERROR(__xludf.DUMMYFUNCTION("""COMPUTED_VALUE"""),15990)</f>
        <v>15990</v>
      </c>
      <c r="K800" t="str">
        <f t="shared" ca="1" si="0"/>
        <v>{"sku":"30008", "costo":10, "grupo":"11", "lote":1, "tiempo":10, "formula":[{"sku":"1309","req":3},{"sku":"1307","req":3}], "vencimiento":1, "precio":15990, "tipo":"cocina"},</v>
      </c>
    </row>
    <row r="801" spans="1:11" ht="13" x14ac:dyDescent="0.15">
      <c r="H801" s="30" t="str">
        <f ca="1">IFERROR(__xludf.DUMMYFUNCTION("IF(D801,filter(Productos!AC:AC,Productos!A:A=B801),)"),"")</f>
        <v/>
      </c>
      <c r="K801">
        <f t="shared" si="0"/>
        <v>0</v>
      </c>
    </row>
    <row r="802" spans="1:11" ht="13" x14ac:dyDescent="0.15">
      <c r="A802" s="34" t="s">
        <v>232</v>
      </c>
      <c r="B802" s="35" t="s">
        <v>233</v>
      </c>
      <c r="C802" s="36"/>
      <c r="D802" s="36"/>
      <c r="E802" s="36"/>
      <c r="F802" s="36"/>
      <c r="G802" s="37"/>
      <c r="H802" s="30" t="str">
        <f ca="1">IFERROR(__xludf.DUMMYFUNCTION("IF(D802,filter(Productos!AC:AC,Productos!A:A=B802),)"),"")</f>
        <v/>
      </c>
      <c r="K802">
        <f t="shared" si="0"/>
        <v>0</v>
      </c>
    </row>
    <row r="803" spans="1:11" ht="13" x14ac:dyDescent="0.15">
      <c r="A803" s="38">
        <v>12</v>
      </c>
      <c r="B803" s="25">
        <f ca="1">IFERROR(__xludf.DUMMYFUNCTION("filter(Productos!$A$2:$A1017,INDIRECT(B802))"),1001)</f>
        <v>1001</v>
      </c>
      <c r="C803" s="33">
        <f ca="1">IFERROR(__xludf.DUMMYFUNCTION("filter(Productos!$D$2:$D1017,INDIRECT(B802))"),3000)</f>
        <v>3000</v>
      </c>
      <c r="D803" s="25">
        <f ca="1">IFERROR(__xludf.DUMMYFUNCTION("filter(Productos!$K$2:$L1017,INDIRECT(B802))"),10)</f>
        <v>10</v>
      </c>
      <c r="E803" s="25">
        <f ca="1">IFERROR(__xludf.DUMMYFUNCTION("""COMPUTED_VALUE"""),240)</f>
        <v>240</v>
      </c>
      <c r="F803" s="36" t="str">
        <f ca="1">IFERROR(__xludf.DUMMYFUNCTION("filter(Formulas!$C:$C,Formulas!$A:$A=B803)"),"""formula"":null")</f>
        <v>"formula":null</v>
      </c>
      <c r="G803" s="39">
        <f ca="1">IFERROR(__xludf.DUMMYFUNCTION("filter(Productos!$H$2:$H1017,INDIRECT(B802))"),720)</f>
        <v>720</v>
      </c>
      <c r="H803" s="30" t="str">
        <f ca="1">IFERROR(__xludf.DUMMYFUNCTION("IF(D803,filter(Productos!AC:AC,Productos!A:A=B803),)"),"fabrica")</f>
        <v>fabrica</v>
      </c>
      <c r="I803" s="33" t="str">
        <f ca="1">IFERROR(__xludf.DUMMYFUNCTION("filter(Productos!$E$2:$E1017,INDIRECT(B802))"),"")</f>
        <v/>
      </c>
      <c r="K803" t="e">
        <f t="shared" ca="1" si="0"/>
        <v>#VALUE!</v>
      </c>
    </row>
    <row r="804" spans="1:11" ht="13" x14ac:dyDescent="0.15">
      <c r="A804" s="23">
        <v>12</v>
      </c>
      <c r="B804">
        <f ca="1">IFERROR(__xludf.DUMMYFUNCTION("""COMPUTED_VALUE"""),1003)</f>
        <v>1003</v>
      </c>
      <c r="C804" s="33">
        <f ca="1">IFERROR(__xludf.DUMMYFUNCTION("""COMPUTED_VALUE"""),1290)</f>
        <v>1290</v>
      </c>
      <c r="D804">
        <f ca="1">IFERROR(__xludf.DUMMYFUNCTION("""COMPUTED_VALUE"""),100)</f>
        <v>100</v>
      </c>
      <c r="E804">
        <f ca="1">IFERROR(__xludf.DUMMYFUNCTION("""COMPUTED_VALUE"""),320)</f>
        <v>320</v>
      </c>
      <c r="F804" t="str">
        <f ca="1">IFERROR(__xludf.DUMMYFUNCTION("filter(Formulas!$C:$C,Formulas!$A:$A=B804)"),"""formula"":null")</f>
        <v>"formula":null</v>
      </c>
      <c r="G804">
        <f ca="1">IFERROR(__xludf.DUMMYFUNCTION("""COMPUTED_VALUE"""),720)</f>
        <v>720</v>
      </c>
      <c r="H804" s="30" t="str">
        <f ca="1">IFERROR(__xludf.DUMMYFUNCTION("IF(D804,filter(Productos!AC:AC,Productos!A:A=B804),)"),"fabrica")</f>
        <v>fabrica</v>
      </c>
      <c r="I804" s="33" t="str">
        <f ca="1">IFERROR(__xludf.DUMMYFUNCTION("""COMPUTED_VALUE"""),"")</f>
        <v/>
      </c>
      <c r="K804" t="e">
        <f t="shared" ca="1" si="0"/>
        <v>#VALUE!</v>
      </c>
    </row>
    <row r="805" spans="1:11" ht="13" x14ac:dyDescent="0.15">
      <c r="A805" s="38">
        <v>12</v>
      </c>
      <c r="B805">
        <f ca="1">IFERROR(__xludf.DUMMYFUNCTION("""COMPUTED_VALUE"""),1005)</f>
        <v>1005</v>
      </c>
      <c r="C805" s="33">
        <f ca="1">IFERROR(__xludf.DUMMYFUNCTION("""COMPUTED_VALUE"""),9990)</f>
        <v>9990</v>
      </c>
      <c r="D805">
        <f ca="1">IFERROR(__xludf.DUMMYFUNCTION("""COMPUTED_VALUE"""),5)</f>
        <v>5</v>
      </c>
      <c r="E805">
        <f ca="1">IFERROR(__xludf.DUMMYFUNCTION("""COMPUTED_VALUE"""),260)</f>
        <v>260</v>
      </c>
      <c r="F805" t="str">
        <f ca="1">IFERROR(__xludf.DUMMYFUNCTION("filter(Formulas!$C:$C,Formulas!$A:$A=B805)"),"""formula"":null")</f>
        <v>"formula":null</v>
      </c>
      <c r="G805">
        <f ca="1">IFERROR(__xludf.DUMMYFUNCTION("""COMPUTED_VALUE"""),24)</f>
        <v>24</v>
      </c>
      <c r="H805" s="30" t="str">
        <f ca="1">IFERROR(__xludf.DUMMYFUNCTION("IF(D805,filter(Productos!AC:AC,Productos!A:A=B805),)"),"fabrica")</f>
        <v>fabrica</v>
      </c>
      <c r="I805" s="33" t="str">
        <f ca="1">IFERROR(__xludf.DUMMYFUNCTION("""COMPUTED_VALUE"""),"")</f>
        <v/>
      </c>
      <c r="K805" t="e">
        <f t="shared" ca="1" si="0"/>
        <v>#VALUE!</v>
      </c>
    </row>
    <row r="806" spans="1:11" ht="13" x14ac:dyDescent="0.15">
      <c r="A806" s="23">
        <v>12</v>
      </c>
      <c r="B806">
        <f ca="1">IFERROR(__xludf.DUMMYFUNCTION("""COMPUTED_VALUE"""),1009)</f>
        <v>1009</v>
      </c>
      <c r="C806" s="33">
        <f ca="1">IFERROR(__xludf.DUMMYFUNCTION("""COMPUTED_VALUE"""),14370)</f>
        <v>14370</v>
      </c>
      <c r="D806">
        <f ca="1">IFERROR(__xludf.DUMMYFUNCTION("""COMPUTED_VALUE"""),3)</f>
        <v>3</v>
      </c>
      <c r="E806">
        <f ca="1">IFERROR(__xludf.DUMMYFUNCTION("""COMPUTED_VALUE"""),400)</f>
        <v>400</v>
      </c>
      <c r="F806" t="str">
        <f ca="1">IFERROR(__xludf.DUMMYFUNCTION("filter(Formulas!$C:$C,Formulas!$A:$A=B806)"),"""formula"":null")</f>
        <v>"formula":null</v>
      </c>
      <c r="G806">
        <f ca="1">IFERROR(__xludf.DUMMYFUNCTION("""COMPUTED_VALUE"""),15)</f>
        <v>15</v>
      </c>
      <c r="H806" s="30" t="str">
        <f ca="1">IFERROR(__xludf.DUMMYFUNCTION("IF(D806,filter(Productos!AC:AC,Productos!A:A=B806),)"),"fabrica")</f>
        <v>fabrica</v>
      </c>
      <c r="I806" s="33" t="str">
        <f ca="1">IFERROR(__xludf.DUMMYFUNCTION("""COMPUTED_VALUE"""),"")</f>
        <v/>
      </c>
      <c r="K806" t="e">
        <f t="shared" ca="1" si="0"/>
        <v>#VALUE!</v>
      </c>
    </row>
    <row r="807" spans="1:11" ht="13" x14ac:dyDescent="0.15">
      <c r="A807" s="38">
        <v>12</v>
      </c>
      <c r="B807">
        <f ca="1">IFERROR(__xludf.DUMMYFUNCTION("""COMPUTED_VALUE"""),1011)</f>
        <v>1011</v>
      </c>
      <c r="C807" s="33">
        <f ca="1">IFERROR(__xludf.DUMMYFUNCTION("""COMPUTED_VALUE"""),990)</f>
        <v>990</v>
      </c>
      <c r="D807">
        <f ca="1">IFERROR(__xludf.DUMMYFUNCTION("""COMPUTED_VALUE"""),4)</f>
        <v>4</v>
      </c>
      <c r="E807">
        <f ca="1">IFERROR(__xludf.DUMMYFUNCTION("""COMPUTED_VALUE"""),120)</f>
        <v>120</v>
      </c>
      <c r="F807" t="str">
        <f ca="1">IFERROR(__xludf.DUMMYFUNCTION("filter(Formulas!$C:$C,Formulas!$A:$A=B807)"),"""formula"":null")</f>
        <v>"formula":null</v>
      </c>
      <c r="G807">
        <f ca="1">IFERROR(__xludf.DUMMYFUNCTION("""COMPUTED_VALUE"""),168)</f>
        <v>168</v>
      </c>
      <c r="H807" s="30" t="str">
        <f ca="1">IFERROR(__xludf.DUMMYFUNCTION("IF(D807,filter(Productos!AC:AC,Productos!A:A=B807),)"),"fabrica")</f>
        <v>fabrica</v>
      </c>
      <c r="I807" s="33" t="str">
        <f ca="1">IFERROR(__xludf.DUMMYFUNCTION("""COMPUTED_VALUE"""),"")</f>
        <v/>
      </c>
      <c r="K807" t="e">
        <f t="shared" ca="1" si="0"/>
        <v>#VALUE!</v>
      </c>
    </row>
    <row r="808" spans="1:11" ht="13" x14ac:dyDescent="0.15">
      <c r="A808" s="23">
        <v>12</v>
      </c>
      <c r="B808">
        <f ca="1">IFERROR(__xludf.DUMMYFUNCTION("""COMPUTED_VALUE"""),1012)</f>
        <v>1012</v>
      </c>
      <c r="C808" s="33">
        <f ca="1">IFERROR(__xludf.DUMMYFUNCTION("""COMPUTED_VALUE"""),9990)</f>
        <v>9990</v>
      </c>
      <c r="D808">
        <f ca="1">IFERROR(__xludf.DUMMYFUNCTION("""COMPUTED_VALUE"""),7)</f>
        <v>7</v>
      </c>
      <c r="E808">
        <f ca="1">IFERROR(__xludf.DUMMYFUNCTION("""COMPUTED_VALUE"""),150)</f>
        <v>150</v>
      </c>
      <c r="F808" t="str">
        <f ca="1">IFERROR(__xludf.DUMMYFUNCTION("filter(Formulas!$C:$C,Formulas!$A:$A=B808)"),"""formula"":null")</f>
        <v>"formula":null</v>
      </c>
      <c r="G808">
        <f ca="1">IFERROR(__xludf.DUMMYFUNCTION("""COMPUTED_VALUE"""),72)</f>
        <v>72</v>
      </c>
      <c r="H808" s="30" t="str">
        <f ca="1">IFERROR(__xludf.DUMMYFUNCTION("IF(D808,filter(Productos!AC:AC,Productos!A:A=B808),)"),"fabrica")</f>
        <v>fabrica</v>
      </c>
      <c r="I808" s="33" t="str">
        <f ca="1">IFERROR(__xludf.DUMMYFUNCTION("""COMPUTED_VALUE"""),"")</f>
        <v/>
      </c>
      <c r="K808" t="e">
        <f t="shared" ca="1" si="0"/>
        <v>#VALUE!</v>
      </c>
    </row>
    <row r="809" spans="1:11" ht="13" x14ac:dyDescent="0.15">
      <c r="A809" s="38">
        <v>12</v>
      </c>
      <c r="B809">
        <f ca="1">IFERROR(__xludf.DUMMYFUNCTION("""COMPUTED_VALUE"""),1015)</f>
        <v>1015</v>
      </c>
      <c r="C809" s="33">
        <f ca="1">IFERROR(__xludf.DUMMYFUNCTION("""COMPUTED_VALUE"""),350)</f>
        <v>350</v>
      </c>
      <c r="D809">
        <f ca="1">IFERROR(__xludf.DUMMYFUNCTION("""COMPUTED_VALUE"""),4)</f>
        <v>4</v>
      </c>
      <c r="E809">
        <f ca="1">IFERROR(__xludf.DUMMYFUNCTION("""COMPUTED_VALUE"""),400)</f>
        <v>400</v>
      </c>
      <c r="F809" t="str">
        <f ca="1">IFERROR(__xludf.DUMMYFUNCTION("filter(Formulas!$C:$C,Formulas!$A:$A=B809)"),"""formula"":null")</f>
        <v>"formula":null</v>
      </c>
      <c r="G809">
        <f ca="1">IFERROR(__xludf.DUMMYFUNCTION("""COMPUTED_VALUE"""),30)</f>
        <v>30</v>
      </c>
      <c r="H809" s="30" t="str">
        <f ca="1">IFERROR(__xludf.DUMMYFUNCTION("IF(D809,filter(Productos!AC:AC,Productos!A:A=B809),)"),"fabrica")</f>
        <v>fabrica</v>
      </c>
      <c r="I809" s="33" t="str">
        <f ca="1">IFERROR(__xludf.DUMMYFUNCTION("""COMPUTED_VALUE"""),"")</f>
        <v/>
      </c>
      <c r="K809" t="e">
        <f t="shared" ca="1" si="0"/>
        <v>#VALUE!</v>
      </c>
    </row>
    <row r="810" spans="1:11" ht="13" x14ac:dyDescent="0.15">
      <c r="A810" s="23">
        <v>12</v>
      </c>
      <c r="B810">
        <f ca="1">IFERROR(__xludf.DUMMYFUNCTION("""COMPUTED_VALUE"""),1016)</f>
        <v>1016</v>
      </c>
      <c r="C810" s="33">
        <f ca="1">IFERROR(__xludf.DUMMYFUNCTION("""COMPUTED_VALUE"""),2790)</f>
        <v>2790</v>
      </c>
      <c r="D810">
        <f ca="1">IFERROR(__xludf.DUMMYFUNCTION("""COMPUTED_VALUE"""),8)</f>
        <v>8</v>
      </c>
      <c r="E810">
        <f ca="1">IFERROR(__xludf.DUMMYFUNCTION("""COMPUTED_VALUE"""),600)</f>
        <v>600</v>
      </c>
      <c r="F810" t="str">
        <f ca="1">IFERROR(__xludf.DUMMYFUNCTION("filter(Formulas!$C:$C,Formulas!$A:$A=B810)"),"""formula"":null")</f>
        <v>"formula":null</v>
      </c>
      <c r="G810">
        <f ca="1">IFERROR(__xludf.DUMMYFUNCTION("""COMPUTED_VALUE"""),240)</f>
        <v>240</v>
      </c>
      <c r="H810" s="30" t="str">
        <f ca="1">IFERROR(__xludf.DUMMYFUNCTION("IF(D810,filter(Productos!AC:AC,Productos!A:A=B810),)"),"fabrica")</f>
        <v>fabrica</v>
      </c>
      <c r="I810" t="str">
        <f ca="1">IFERROR(__xludf.DUMMYFUNCTION("""COMPUTED_VALUE"""),"")</f>
        <v/>
      </c>
      <c r="K810" t="e">
        <f t="shared" ca="1" si="0"/>
        <v>#VALUE!</v>
      </c>
    </row>
    <row r="811" spans="1:11" ht="13" x14ac:dyDescent="0.15">
      <c r="A811" s="38">
        <v>12</v>
      </c>
      <c r="B811">
        <f ca="1">IFERROR(__xludf.DUMMYFUNCTION("""COMPUTED_VALUE"""),1101)</f>
        <v>1101</v>
      </c>
      <c r="C811" s="33">
        <f ca="1">IFERROR(__xludf.DUMMYFUNCTION("""COMPUTED_VALUE"""),500)</f>
        <v>500</v>
      </c>
      <c r="D811">
        <f ca="1">IFERROR(__xludf.DUMMYFUNCTION("""COMPUTED_VALUE"""),10)</f>
        <v>10</v>
      </c>
      <c r="E811">
        <f ca="1">IFERROR(__xludf.DUMMYFUNCTION("""COMPUTED_VALUE"""),40)</f>
        <v>40</v>
      </c>
      <c r="F811" t="str">
        <f ca="1">IFERROR(__xludf.DUMMYFUNCTION("filter(Formulas!$C:$C,Formulas!$A:$A=B811)"),"""formula"":[{""sku"":""1001"",""req"":8},{""sku"":""1003"",""req"":3},{""sku"":""1004"",""req"":2},{""sku"":""1002"",""req"":4}]")</f>
        <v>"formula":[{"sku":"1001","req":8},{"sku":"1003","req":3},{"sku":"1004","req":2},{"sku":"1002","req":4}]</v>
      </c>
      <c r="G811">
        <f ca="1">IFERROR(__xludf.DUMMYFUNCTION("""COMPUTED_VALUE"""),3)</f>
        <v>3</v>
      </c>
      <c r="H811" s="30" t="str">
        <f ca="1">IFERROR(__xludf.DUMMYFUNCTION("IF(D811,filter(Productos!AC:AC,Productos!A:A=B811),)"),"fabrica")</f>
        <v>fabrica</v>
      </c>
      <c r="I811" s="33" t="str">
        <f ca="1">IFERROR(__xludf.DUMMYFUNCTION("""COMPUTED_VALUE"""),"")</f>
        <v/>
      </c>
      <c r="K811" t="e">
        <f t="shared" ca="1" si="0"/>
        <v>#VALUE!</v>
      </c>
    </row>
    <row r="812" spans="1:11" ht="13" x14ac:dyDescent="0.15">
      <c r="A812" s="23">
        <v>12</v>
      </c>
      <c r="B812">
        <f ca="1">IFERROR(__xludf.DUMMYFUNCTION("""COMPUTED_VALUE"""),1105)</f>
        <v>1105</v>
      </c>
      <c r="C812" s="33">
        <f ca="1">IFERROR(__xludf.DUMMYFUNCTION("""COMPUTED_VALUE"""),10)</f>
        <v>10</v>
      </c>
      <c r="D812">
        <f ca="1">IFERROR(__xludf.DUMMYFUNCTION("""COMPUTED_VALUE"""),10)</f>
        <v>10</v>
      </c>
      <c r="E812">
        <f ca="1">IFERROR(__xludf.DUMMYFUNCTION("""COMPUTED_VALUE"""),10)</f>
        <v>10</v>
      </c>
      <c r="F812" t="str">
        <f ca="1">IFERROR(__xludf.DUMMYFUNCTION("filter(Formulas!$C:$C,Formulas!$A:$A=B812)"),"""formula"":[{""sku"":""1005"",""req"":1}]")</f>
        <v>"formula":[{"sku":"1005","req":1}]</v>
      </c>
      <c r="G812">
        <f ca="1">IFERROR(__xludf.DUMMYFUNCTION("""COMPUTED_VALUE"""),3)</f>
        <v>3</v>
      </c>
      <c r="H812" s="30" t="str">
        <f ca="1">IFERROR(__xludf.DUMMYFUNCTION("IF(D812,filter(Productos!AC:AC,Productos!A:A=B812),)"),"fabrica")</f>
        <v>fabrica</v>
      </c>
      <c r="I812" s="33" t="str">
        <f ca="1">IFERROR(__xludf.DUMMYFUNCTION("""COMPUTED_VALUE"""),"")</f>
        <v/>
      </c>
      <c r="K812" t="e">
        <f t="shared" ca="1" si="0"/>
        <v>#VALUE!</v>
      </c>
    </row>
    <row r="813" spans="1:11" ht="13" x14ac:dyDescent="0.15">
      <c r="A813" s="38">
        <v>12</v>
      </c>
      <c r="B813">
        <f ca="1">IFERROR(__xludf.DUMMYFUNCTION("""COMPUTED_VALUE"""),1106)</f>
        <v>1106</v>
      </c>
      <c r="C813" s="33">
        <f ca="1">IFERROR(__xludf.DUMMYFUNCTION("""COMPUTED_VALUE"""),700)</f>
        <v>700</v>
      </c>
      <c r="D813">
        <f ca="1">IFERROR(__xludf.DUMMYFUNCTION("""COMPUTED_VALUE"""),100)</f>
        <v>100</v>
      </c>
      <c r="E813">
        <f ca="1">IFERROR(__xludf.DUMMYFUNCTION("""COMPUTED_VALUE"""),30)</f>
        <v>30</v>
      </c>
      <c r="F813" t="str">
        <f ca="1">IFERROR(__xludf.DUMMYFUNCTION("filter(Formulas!$C:$C,Formulas!$A:$A=B813)"),"""formula"":[{""sku"":""1006"",""req"":1}]")</f>
        <v>"formula":[{"sku":"1006","req":1}]</v>
      </c>
      <c r="G813">
        <f ca="1">IFERROR(__xludf.DUMMYFUNCTION("""COMPUTED_VALUE"""),4)</f>
        <v>4</v>
      </c>
      <c r="H813" s="30" t="str">
        <f ca="1">IFERROR(__xludf.DUMMYFUNCTION("IF(D813,filter(Productos!AC:AC,Productos!A:A=B813),)"),"fabrica")</f>
        <v>fabrica</v>
      </c>
      <c r="I813" s="33" t="str">
        <f ca="1">IFERROR(__xludf.DUMMYFUNCTION("""COMPUTED_VALUE"""),"")</f>
        <v/>
      </c>
      <c r="K813" t="e">
        <f t="shared" ca="1" si="0"/>
        <v>#VALUE!</v>
      </c>
    </row>
    <row r="814" spans="1:11" ht="13" x14ac:dyDescent="0.15">
      <c r="A814" s="23">
        <v>12</v>
      </c>
      <c r="B814">
        <f ca="1">IFERROR(__xludf.DUMMYFUNCTION("""COMPUTED_VALUE"""),1107)</f>
        <v>1107</v>
      </c>
      <c r="C814" s="33">
        <f ca="1">IFERROR(__xludf.DUMMYFUNCTION("""COMPUTED_VALUE"""),10)</f>
        <v>10</v>
      </c>
      <c r="D814">
        <f ca="1">IFERROR(__xludf.DUMMYFUNCTION("""COMPUTED_VALUE"""),11)</f>
        <v>11</v>
      </c>
      <c r="E814">
        <f ca="1">IFERROR(__xludf.DUMMYFUNCTION("""COMPUTED_VALUE"""),20)</f>
        <v>20</v>
      </c>
      <c r="F814" t="str">
        <f ca="1">IFERROR(__xludf.DUMMYFUNCTION("filter(Formulas!$C:$C,Formulas!$A:$A=B814)"),"""formula"":[{""sku"":""1007"",""req"":1}]")</f>
        <v>"formula":[{"sku":"1007","req":1}]</v>
      </c>
      <c r="G814">
        <f ca="1">IFERROR(__xludf.DUMMYFUNCTION("""COMPUTED_VALUE"""),2)</f>
        <v>2</v>
      </c>
      <c r="H814" s="30" t="str">
        <f ca="1">IFERROR(__xludf.DUMMYFUNCTION("IF(D814,filter(Productos!AC:AC,Productos!A:A=B814),)"),"fabrica")</f>
        <v>fabrica</v>
      </c>
      <c r="I814" s="33" t="str">
        <f ca="1">IFERROR(__xludf.DUMMYFUNCTION("""COMPUTED_VALUE"""),"")</f>
        <v/>
      </c>
      <c r="K814" t="e">
        <f t="shared" ca="1" si="0"/>
        <v>#VALUE!</v>
      </c>
    </row>
    <row r="815" spans="1:11" ht="13" x14ac:dyDescent="0.15">
      <c r="A815" s="38">
        <v>12</v>
      </c>
      <c r="B815">
        <f ca="1">IFERROR(__xludf.DUMMYFUNCTION("""COMPUTED_VALUE"""),1108)</f>
        <v>1108</v>
      </c>
      <c r="C815" s="33">
        <f ca="1">IFERROR(__xludf.DUMMYFUNCTION("""COMPUTED_VALUE"""),10)</f>
        <v>10</v>
      </c>
      <c r="D815">
        <f ca="1">IFERROR(__xludf.DUMMYFUNCTION("""COMPUTED_VALUE"""),6)</f>
        <v>6</v>
      </c>
      <c r="E815">
        <f ca="1">IFERROR(__xludf.DUMMYFUNCTION("""COMPUTED_VALUE"""),20)</f>
        <v>20</v>
      </c>
      <c r="F815" t="str">
        <f ca="1">IFERROR(__xludf.DUMMYFUNCTION("filter(Formulas!$C:$C,Formulas!$A:$A=B815)"),"""formula"":[{""sku"":""1008"",""req"":1}]")</f>
        <v>"formula":[{"sku":"1008","req":1}]</v>
      </c>
      <c r="G815">
        <f ca="1">IFERROR(__xludf.DUMMYFUNCTION("""COMPUTED_VALUE"""),4)</f>
        <v>4</v>
      </c>
      <c r="H815" s="30" t="str">
        <f ca="1">IFERROR(__xludf.DUMMYFUNCTION("IF(D815,filter(Productos!AC:AC,Productos!A:A=B815),)"),"fabrica")</f>
        <v>fabrica</v>
      </c>
      <c r="I815" s="33" t="str">
        <f ca="1">IFERROR(__xludf.DUMMYFUNCTION("""COMPUTED_VALUE"""),"")</f>
        <v/>
      </c>
      <c r="K815" t="e">
        <f t="shared" ca="1" si="0"/>
        <v>#VALUE!</v>
      </c>
    </row>
    <row r="816" spans="1:11" ht="13" x14ac:dyDescent="0.15">
      <c r="A816" s="23">
        <v>12</v>
      </c>
      <c r="B816">
        <f ca="1">IFERROR(__xludf.DUMMYFUNCTION("""COMPUTED_VALUE"""),1109)</f>
        <v>1109</v>
      </c>
      <c r="C816" s="33">
        <f ca="1">IFERROR(__xludf.DUMMYFUNCTION("""COMPUTED_VALUE"""),10)</f>
        <v>10</v>
      </c>
      <c r="D816">
        <f ca="1">IFERROR(__xludf.DUMMYFUNCTION("""COMPUTED_VALUE"""),12)</f>
        <v>12</v>
      </c>
      <c r="E816">
        <f ca="1">IFERROR(__xludf.DUMMYFUNCTION("""COMPUTED_VALUE"""),30)</f>
        <v>30</v>
      </c>
      <c r="F816" t="str">
        <f ca="1">IFERROR(__xludf.DUMMYFUNCTION("filter(Formulas!$C:$C,Formulas!$A:$A=B816)"),"""formula"":[{""sku"":""1009"",""req"":1}]")</f>
        <v>"formula":[{"sku":"1009","req":1}]</v>
      </c>
      <c r="G816">
        <f ca="1">IFERROR(__xludf.DUMMYFUNCTION("""COMPUTED_VALUE"""),1.5)</f>
        <v>1.5</v>
      </c>
      <c r="H816" s="30" t="str">
        <f ca="1">IFERROR(__xludf.DUMMYFUNCTION("IF(D816,filter(Productos!AC:AC,Productos!A:A=B816),)"),"fabrica")</f>
        <v>fabrica</v>
      </c>
      <c r="I816" s="33" t="str">
        <f ca="1">IFERROR(__xludf.DUMMYFUNCTION("""COMPUTED_VALUE"""),"")</f>
        <v/>
      </c>
      <c r="K816" t="e">
        <f t="shared" ca="1" si="0"/>
        <v>#VALUE!</v>
      </c>
    </row>
    <row r="817" spans="1:11" ht="13" x14ac:dyDescent="0.15">
      <c r="A817" s="38">
        <v>12</v>
      </c>
      <c r="B817">
        <f ca="1">IFERROR(__xludf.DUMMYFUNCTION("""COMPUTED_VALUE"""),1110)</f>
        <v>1110</v>
      </c>
      <c r="C817" s="33">
        <f ca="1">IFERROR(__xludf.DUMMYFUNCTION("""COMPUTED_VALUE"""),10)</f>
        <v>10</v>
      </c>
      <c r="D817">
        <f ca="1">IFERROR(__xludf.DUMMYFUNCTION("""COMPUTED_VALUE"""),6)</f>
        <v>6</v>
      </c>
      <c r="E817">
        <f ca="1">IFERROR(__xludf.DUMMYFUNCTION("""COMPUTED_VALUE"""),10)</f>
        <v>10</v>
      </c>
      <c r="F817" t="str">
        <f ca="1">IFERROR(__xludf.DUMMYFUNCTION("filter(Formulas!$C:$C,Formulas!$A:$A=B817)"),"""formula"":[{""sku"":""1010"",""req"":1}]")</f>
        <v>"formula":[{"sku":"1010","req":1}]</v>
      </c>
      <c r="G817">
        <f ca="1">IFERROR(__xludf.DUMMYFUNCTION("""COMPUTED_VALUE"""),2)</f>
        <v>2</v>
      </c>
      <c r="H817" s="30" t="str">
        <f ca="1">IFERROR(__xludf.DUMMYFUNCTION("IF(D817,filter(Productos!AC:AC,Productos!A:A=B817),)"),"fabrica")</f>
        <v>fabrica</v>
      </c>
      <c r="I817" s="33" t="str">
        <f ca="1">IFERROR(__xludf.DUMMYFUNCTION("""COMPUTED_VALUE"""),"")</f>
        <v/>
      </c>
      <c r="K817" t="e">
        <f t="shared" ca="1" si="0"/>
        <v>#VALUE!</v>
      </c>
    </row>
    <row r="818" spans="1:11" ht="13" x14ac:dyDescent="0.15">
      <c r="A818" s="23">
        <v>12</v>
      </c>
      <c r="B818">
        <f ca="1">IFERROR(__xludf.DUMMYFUNCTION("""COMPUTED_VALUE"""),1111)</f>
        <v>1111</v>
      </c>
      <c r="C818" s="33">
        <f ca="1">IFERROR(__xludf.DUMMYFUNCTION("""COMPUTED_VALUE"""),120)</f>
        <v>120</v>
      </c>
      <c r="D818">
        <f ca="1">IFERROR(__xludf.DUMMYFUNCTION("""COMPUTED_VALUE"""),2)</f>
        <v>2</v>
      </c>
      <c r="E818">
        <f ca="1">IFERROR(__xludf.DUMMYFUNCTION("""COMPUTED_VALUE"""),30)</f>
        <v>30</v>
      </c>
      <c r="F818" t="str">
        <f ca="1">IFERROR(__xludf.DUMMYFUNCTION("filter(Formulas!$C:$C,Formulas!$A:$A=B818)"),"""formula"":[{""sku"":""1011"",""req"":2}]")</f>
        <v>"formula":[{"sku":"1011","req":2}]</v>
      </c>
      <c r="G818">
        <f ca="1">IFERROR(__xludf.DUMMYFUNCTION("""COMPUTED_VALUE"""),12)</f>
        <v>12</v>
      </c>
      <c r="H818" s="30" t="str">
        <f ca="1">IFERROR(__xludf.DUMMYFUNCTION("IF(D818,filter(Productos!AC:AC,Productos!A:A=B818),)"),"fabrica")</f>
        <v>fabrica</v>
      </c>
      <c r="I818" s="33" t="str">
        <f ca="1">IFERROR(__xludf.DUMMYFUNCTION("""COMPUTED_VALUE"""),"")</f>
        <v/>
      </c>
      <c r="K818" t="e">
        <f t="shared" ca="1" si="0"/>
        <v>#VALUE!</v>
      </c>
    </row>
    <row r="819" spans="1:11" ht="13" x14ac:dyDescent="0.15">
      <c r="A819" s="38">
        <v>12</v>
      </c>
      <c r="B819">
        <f ca="1">IFERROR(__xludf.DUMMYFUNCTION("""COMPUTED_VALUE"""),1112)</f>
        <v>1112</v>
      </c>
      <c r="C819" s="33">
        <f ca="1">IFERROR(__xludf.DUMMYFUNCTION("""COMPUTED_VALUE"""),10)</f>
        <v>10</v>
      </c>
      <c r="D819">
        <f ca="1">IFERROR(__xludf.DUMMYFUNCTION("""COMPUTED_VALUE"""),20)</f>
        <v>20</v>
      </c>
      <c r="E819">
        <f ca="1">IFERROR(__xludf.DUMMYFUNCTION("""COMPUTED_VALUE"""),10)</f>
        <v>10</v>
      </c>
      <c r="F819" t="str">
        <f ca="1">IFERROR(__xludf.DUMMYFUNCTION("filter(Formulas!$C:$C,Formulas!$A:$A=B819)"),"""formula"":[{""sku"":""1012"",""req"":1}]")</f>
        <v>"formula":[{"sku":"1012","req":1}]</v>
      </c>
      <c r="G819">
        <f ca="1">IFERROR(__xludf.DUMMYFUNCTION("""COMPUTED_VALUE"""),24)</f>
        <v>24</v>
      </c>
      <c r="H819" s="30" t="str">
        <f ca="1">IFERROR(__xludf.DUMMYFUNCTION("IF(D819,filter(Productos!AC:AC,Productos!A:A=B819),)"),"fabrica")</f>
        <v>fabrica</v>
      </c>
      <c r="I819" s="33" t="str">
        <f ca="1">IFERROR(__xludf.DUMMYFUNCTION("""COMPUTED_VALUE"""),"")</f>
        <v/>
      </c>
      <c r="K819" t="e">
        <f t="shared" ca="1" si="0"/>
        <v>#VALUE!</v>
      </c>
    </row>
    <row r="820" spans="1:11" ht="13" x14ac:dyDescent="0.15">
      <c r="A820" s="23">
        <v>12</v>
      </c>
      <c r="B820">
        <f ca="1">IFERROR(__xludf.DUMMYFUNCTION("""COMPUTED_VALUE"""),1114)</f>
        <v>1114</v>
      </c>
      <c r="C820" s="33">
        <f ca="1">IFERROR(__xludf.DUMMYFUNCTION("""COMPUTED_VALUE"""),10)</f>
        <v>10</v>
      </c>
      <c r="D820">
        <f ca="1">IFERROR(__xludf.DUMMYFUNCTION("""COMPUTED_VALUE"""),4)</f>
        <v>4</v>
      </c>
      <c r="E820">
        <f ca="1">IFERROR(__xludf.DUMMYFUNCTION("""COMPUTED_VALUE"""),10)</f>
        <v>10</v>
      </c>
      <c r="F820" t="str">
        <f ca="1">IFERROR(__xludf.DUMMYFUNCTION("filter(Formulas!$C:$C,Formulas!$A:$A=B820)"),"""formula"":[{""sku"":""1014"",""req"":1}]")</f>
        <v>"formula":[{"sku":"1014","req":1}]</v>
      </c>
      <c r="G820">
        <f ca="1">IFERROR(__xludf.DUMMYFUNCTION("""COMPUTED_VALUE"""),2)</f>
        <v>2</v>
      </c>
      <c r="H820" s="30" t="str">
        <f ca="1">IFERROR(__xludf.DUMMYFUNCTION("IF(D820,filter(Productos!AC:AC,Productos!A:A=B820),)"),"fabrica")</f>
        <v>fabrica</v>
      </c>
      <c r="I820" s="33" t="str">
        <f ca="1">IFERROR(__xludf.DUMMYFUNCTION("""COMPUTED_VALUE"""),"")</f>
        <v/>
      </c>
      <c r="K820" t="e">
        <f t="shared" ca="1" si="0"/>
        <v>#VALUE!</v>
      </c>
    </row>
    <row r="821" spans="1:11" ht="13" x14ac:dyDescent="0.15">
      <c r="A821" s="38">
        <v>12</v>
      </c>
      <c r="B821">
        <f ca="1">IFERROR(__xludf.DUMMYFUNCTION("""COMPUTED_VALUE"""),1115)</f>
        <v>1115</v>
      </c>
      <c r="C821" s="33">
        <f ca="1">IFERROR(__xludf.DUMMYFUNCTION("""COMPUTED_VALUE"""),10)</f>
        <v>10</v>
      </c>
      <c r="D821">
        <f ca="1">IFERROR(__xludf.DUMMYFUNCTION("""COMPUTED_VALUE"""),8)</f>
        <v>8</v>
      </c>
      <c r="E821">
        <f ca="1">IFERROR(__xludf.DUMMYFUNCTION("""COMPUTED_VALUE"""),10)</f>
        <v>10</v>
      </c>
      <c r="F821" t="str">
        <f ca="1">IFERROR(__xludf.DUMMYFUNCTION("filter(Formulas!$C:$C,Formulas!$A:$A=B821)"),"""formula"":[{""sku"":""1015"",""req"":2}]")</f>
        <v>"formula":[{"sku":"1015","req":2}]</v>
      </c>
      <c r="G821">
        <f ca="1">IFERROR(__xludf.DUMMYFUNCTION("""COMPUTED_VALUE"""),3)</f>
        <v>3</v>
      </c>
      <c r="H821" s="30" t="str">
        <f ca="1">IFERROR(__xludf.DUMMYFUNCTION("IF(D821,filter(Productos!AC:AC,Productos!A:A=B821),)"),"fabrica")</f>
        <v>fabrica</v>
      </c>
      <c r="I821" s="33" t="str">
        <f ca="1">IFERROR(__xludf.DUMMYFUNCTION("""COMPUTED_VALUE"""),"")</f>
        <v/>
      </c>
      <c r="K821" t="e">
        <f t="shared" ca="1" si="0"/>
        <v>#VALUE!</v>
      </c>
    </row>
    <row r="822" spans="1:11" ht="13" x14ac:dyDescent="0.15">
      <c r="A822" s="23">
        <v>12</v>
      </c>
      <c r="B822">
        <f ca="1">IFERROR(__xludf.DUMMYFUNCTION("""COMPUTED_VALUE"""),1116)</f>
        <v>1116</v>
      </c>
      <c r="C822" s="33">
        <f ca="1">IFERROR(__xludf.DUMMYFUNCTION("""COMPUTED_VALUE"""),10)</f>
        <v>10</v>
      </c>
      <c r="D822">
        <f ca="1">IFERROR(__xludf.DUMMYFUNCTION("""COMPUTED_VALUE"""),10)</f>
        <v>10</v>
      </c>
      <c r="E822">
        <f ca="1">IFERROR(__xludf.DUMMYFUNCTION("""COMPUTED_VALUE"""),40)</f>
        <v>40</v>
      </c>
      <c r="F822" t="str">
        <f ca="1">IFERROR(__xludf.DUMMYFUNCTION("filter(Formulas!$C:$C,Formulas!$A:$A=B822)"),"""formula"":[{""sku"":""1016"",""req"":11}]")</f>
        <v>"formula":[{"sku":"1016","req":11}]</v>
      </c>
      <c r="G822">
        <f ca="1">IFERROR(__xludf.DUMMYFUNCTION("""COMPUTED_VALUE"""),24)</f>
        <v>24</v>
      </c>
      <c r="H822" s="30" t="str">
        <f ca="1">IFERROR(__xludf.DUMMYFUNCTION("IF(D822,filter(Productos!AC:AC,Productos!A:A=B822),)"),"fabrica")</f>
        <v>fabrica</v>
      </c>
      <c r="I822" t="str">
        <f ca="1">IFERROR(__xludf.DUMMYFUNCTION("""COMPUTED_VALUE"""),"")</f>
        <v/>
      </c>
      <c r="K822" t="e">
        <f t="shared" ca="1" si="0"/>
        <v>#VALUE!</v>
      </c>
    </row>
    <row r="823" spans="1:11" ht="13" x14ac:dyDescent="0.15">
      <c r="A823" s="38">
        <v>12</v>
      </c>
      <c r="B823">
        <f ca="1">IFERROR(__xludf.DUMMYFUNCTION("""COMPUTED_VALUE"""),1201)</f>
        <v>1201</v>
      </c>
      <c r="C823" s="33">
        <f ca="1">IFERROR(__xludf.DUMMYFUNCTION("""COMPUTED_VALUE"""),10)</f>
        <v>10</v>
      </c>
      <c r="D823">
        <f ca="1">IFERROR(__xludf.DUMMYFUNCTION("""COMPUTED_VALUE"""),10)</f>
        <v>10</v>
      </c>
      <c r="E823">
        <f ca="1">IFERROR(__xludf.DUMMYFUNCTION("""COMPUTED_VALUE"""),10)</f>
        <v>10</v>
      </c>
      <c r="F823" t="str">
        <f ca="1">IFERROR(__xludf.DUMMYFUNCTION("filter(Formulas!$C:$C,Formulas!$A:$A=B823)"),"""formula"":[{""sku"":""1101"",""req"":1}]")</f>
        <v>"formula":[{"sku":"1101","req":1}]</v>
      </c>
      <c r="G823">
        <f ca="1">IFERROR(__xludf.DUMMYFUNCTION("""COMPUTED_VALUE"""),2)</f>
        <v>2</v>
      </c>
      <c r="H823" s="30" t="str">
        <f ca="1">IFERROR(__xludf.DUMMYFUNCTION("IF(D823,filter(Productos!AC:AC,Productos!A:A=B823),)"),"fabrica")</f>
        <v>fabrica</v>
      </c>
      <c r="I823" s="33" t="str">
        <f ca="1">IFERROR(__xludf.DUMMYFUNCTION("""COMPUTED_VALUE"""),"")</f>
        <v/>
      </c>
      <c r="K823" t="e">
        <f t="shared" ca="1" si="0"/>
        <v>#VALUE!</v>
      </c>
    </row>
    <row r="824" spans="1:11" ht="13" x14ac:dyDescent="0.15">
      <c r="A824" s="23">
        <v>12</v>
      </c>
      <c r="B824">
        <f ca="1">IFERROR(__xludf.DUMMYFUNCTION("""COMPUTED_VALUE"""),1207)</f>
        <v>1207</v>
      </c>
      <c r="C824" s="33">
        <f ca="1">IFERROR(__xludf.DUMMYFUNCTION("""COMPUTED_VALUE"""),30)</f>
        <v>30</v>
      </c>
      <c r="D824">
        <f ca="1">IFERROR(__xludf.DUMMYFUNCTION("""COMPUTED_VALUE"""),12)</f>
        <v>12</v>
      </c>
      <c r="E824">
        <f ca="1">IFERROR(__xludf.DUMMYFUNCTION("""COMPUTED_VALUE"""),20)</f>
        <v>20</v>
      </c>
      <c r="F824" t="str">
        <f ca="1">IFERROR(__xludf.DUMMYFUNCTION("filter(Formulas!$C:$C,Formulas!$A:$A=B824)"),"""formula"":[{""sku"":""1007"",""req"":1}]")</f>
        <v>"formula":[{"sku":"1007","req":1}]</v>
      </c>
      <c r="G824">
        <f ca="1">IFERROR(__xludf.DUMMYFUNCTION("""COMPUTED_VALUE"""),2)</f>
        <v>2</v>
      </c>
      <c r="H824" s="30" t="str">
        <f ca="1">IFERROR(__xludf.DUMMYFUNCTION("IF(D824,filter(Productos!AC:AC,Productos!A:A=B824),)"),"fabrica")</f>
        <v>fabrica</v>
      </c>
      <c r="I824" s="33" t="str">
        <f ca="1">IFERROR(__xludf.DUMMYFUNCTION("""COMPUTED_VALUE"""),"")</f>
        <v/>
      </c>
      <c r="K824" t="e">
        <f t="shared" ca="1" si="0"/>
        <v>#VALUE!</v>
      </c>
    </row>
    <row r="825" spans="1:11" ht="13" x14ac:dyDescent="0.15">
      <c r="A825" s="38">
        <v>12</v>
      </c>
      <c r="B825">
        <f ca="1">IFERROR(__xludf.DUMMYFUNCTION("""COMPUTED_VALUE"""),1209)</f>
        <v>1209</v>
      </c>
      <c r="C825" s="33">
        <f ca="1">IFERROR(__xludf.DUMMYFUNCTION("""COMPUTED_VALUE"""),30)</f>
        <v>30</v>
      </c>
      <c r="D825">
        <f ca="1">IFERROR(__xludf.DUMMYFUNCTION("""COMPUTED_VALUE"""),14)</f>
        <v>14</v>
      </c>
      <c r="E825">
        <f ca="1">IFERROR(__xludf.DUMMYFUNCTION("""COMPUTED_VALUE"""),30)</f>
        <v>30</v>
      </c>
      <c r="F825" t="str">
        <f ca="1">IFERROR(__xludf.DUMMYFUNCTION("filter(Formulas!$C:$C,Formulas!$A:$A=B825)"),"""formula"":[{""sku"":""1009"",""req"":1}]")</f>
        <v>"formula":[{"sku":"1009","req":1}]</v>
      </c>
      <c r="G825">
        <f ca="1">IFERROR(__xludf.DUMMYFUNCTION("""COMPUTED_VALUE"""),1.5)</f>
        <v>1.5</v>
      </c>
      <c r="H825" s="30" t="str">
        <f ca="1">IFERROR(__xludf.DUMMYFUNCTION("IF(D825,filter(Productos!AC:AC,Productos!A:A=B825),)"),"fabrica")</f>
        <v>fabrica</v>
      </c>
      <c r="I825" s="33" t="str">
        <f ca="1">IFERROR(__xludf.DUMMYFUNCTION("""COMPUTED_VALUE"""),"")</f>
        <v/>
      </c>
      <c r="K825" t="e">
        <f t="shared" ca="1" si="0"/>
        <v>#VALUE!</v>
      </c>
    </row>
    <row r="826" spans="1:11" ht="13" x14ac:dyDescent="0.15">
      <c r="A826" s="23">
        <v>12</v>
      </c>
      <c r="B826">
        <f ca="1">IFERROR(__xludf.DUMMYFUNCTION("""COMPUTED_VALUE"""),1210)</f>
        <v>1210</v>
      </c>
      <c r="C826" s="33">
        <f ca="1">IFERROR(__xludf.DUMMYFUNCTION("""COMPUTED_VALUE"""),10)</f>
        <v>10</v>
      </c>
      <c r="D826">
        <f ca="1">IFERROR(__xludf.DUMMYFUNCTION("""COMPUTED_VALUE"""),9)</f>
        <v>9</v>
      </c>
      <c r="E826">
        <f ca="1">IFERROR(__xludf.DUMMYFUNCTION("""COMPUTED_VALUE"""),10)</f>
        <v>10</v>
      </c>
      <c r="F826" t="str">
        <f ca="1">IFERROR(__xludf.DUMMYFUNCTION("filter(Formulas!$C:$C,Formulas!$A:$A=B826)"),"""formula"":[{""sku"":""1010"",""req"":1}]")</f>
        <v>"formula":[{"sku":"1010","req":1}]</v>
      </c>
      <c r="G826">
        <f ca="1">IFERROR(__xludf.DUMMYFUNCTION("""COMPUTED_VALUE"""),2.3)</f>
        <v>2.2999999999999998</v>
      </c>
      <c r="H826" s="30" t="str">
        <f ca="1">IFERROR(__xludf.DUMMYFUNCTION("IF(D826,filter(Productos!AC:AC,Productos!A:A=B826),)"),"fabrica")</f>
        <v>fabrica</v>
      </c>
      <c r="I826" s="33" t="str">
        <f ca="1">IFERROR(__xludf.DUMMYFUNCTION("""COMPUTED_VALUE"""),"")</f>
        <v/>
      </c>
      <c r="K826" t="e">
        <f t="shared" ca="1" si="0"/>
        <v>#VALUE!</v>
      </c>
    </row>
    <row r="827" spans="1:11" ht="13" x14ac:dyDescent="0.15">
      <c r="A827" s="38">
        <v>12</v>
      </c>
      <c r="B827">
        <f ca="1">IFERROR(__xludf.DUMMYFUNCTION("""COMPUTED_VALUE"""),1211)</f>
        <v>1211</v>
      </c>
      <c r="C827" s="33">
        <f ca="1">IFERROR(__xludf.DUMMYFUNCTION("""COMPUTED_VALUE"""),10)</f>
        <v>10</v>
      </c>
      <c r="D827">
        <f ca="1">IFERROR(__xludf.DUMMYFUNCTION("""COMPUTED_VALUE"""),10)</f>
        <v>10</v>
      </c>
      <c r="E827">
        <f ca="1">IFERROR(__xludf.DUMMYFUNCTION("""COMPUTED_VALUE"""),10)</f>
        <v>10</v>
      </c>
      <c r="F827" t="str">
        <f ca="1">IFERROR(__xludf.DUMMYFUNCTION("filter(Formulas!$C:$C,Formulas!$A:$A=B827)"),"""formula"":[{""sku"":""1111"",""req"":1}]")</f>
        <v>"formula":[{"sku":"1111","req":1}]</v>
      </c>
      <c r="G827">
        <f ca="1">IFERROR(__xludf.DUMMYFUNCTION("""COMPUTED_VALUE"""),12)</f>
        <v>12</v>
      </c>
      <c r="H827" s="30" t="str">
        <f ca="1">IFERROR(__xludf.DUMMYFUNCTION("IF(D827,filter(Productos!AC:AC,Productos!A:A=B827),)"),"fabrica")</f>
        <v>fabrica</v>
      </c>
      <c r="I827" s="33" t="str">
        <f ca="1">IFERROR(__xludf.DUMMYFUNCTION("""COMPUTED_VALUE"""),"")</f>
        <v/>
      </c>
      <c r="K827" t="e">
        <f t="shared" ca="1" si="0"/>
        <v>#VALUE!</v>
      </c>
    </row>
    <row r="828" spans="1:11" ht="13" x14ac:dyDescent="0.15">
      <c r="A828" s="23">
        <v>12</v>
      </c>
      <c r="B828">
        <f ca="1">IFERROR(__xludf.DUMMYFUNCTION("""COMPUTED_VALUE"""),1215)</f>
        <v>1215</v>
      </c>
      <c r="C828" s="33">
        <f ca="1">IFERROR(__xludf.DUMMYFUNCTION("""COMPUTED_VALUE"""),0)</f>
        <v>0</v>
      </c>
      <c r="D828">
        <f ca="1">IFERROR(__xludf.DUMMYFUNCTION("""COMPUTED_VALUE"""),8)</f>
        <v>8</v>
      </c>
      <c r="E828">
        <f ca="1">IFERROR(__xludf.DUMMYFUNCTION("""COMPUTED_VALUE"""),10)</f>
        <v>10</v>
      </c>
      <c r="F828" t="str">
        <f ca="1">IFERROR(__xludf.DUMMYFUNCTION("filter(Formulas!$C:$C,Formulas!$A:$A=B828)"),"""formula"":[{""sku"":""1015"",""req"":4}]")</f>
        <v>"formula":[{"sku":"1015","req":4}]</v>
      </c>
      <c r="G828">
        <f ca="1">IFERROR(__xludf.DUMMYFUNCTION("""COMPUTED_VALUE"""),3)</f>
        <v>3</v>
      </c>
      <c r="H828" s="30" t="str">
        <f ca="1">IFERROR(__xludf.DUMMYFUNCTION("IF(D828,filter(Productos!AC:AC,Productos!A:A=B828),)"),"fabrica")</f>
        <v>fabrica</v>
      </c>
      <c r="I828" s="33" t="str">
        <f ca="1">IFERROR(__xludf.DUMMYFUNCTION("""COMPUTED_VALUE"""),"")</f>
        <v/>
      </c>
      <c r="K828" t="e">
        <f t="shared" ca="1" si="0"/>
        <v>#VALUE!</v>
      </c>
    </row>
    <row r="829" spans="1:11" ht="13" x14ac:dyDescent="0.15">
      <c r="A829" s="38">
        <v>12</v>
      </c>
      <c r="B829">
        <f ca="1">IFERROR(__xludf.DUMMYFUNCTION("""COMPUTED_VALUE"""),1216)</f>
        <v>1216</v>
      </c>
      <c r="C829" s="33">
        <f ca="1">IFERROR(__xludf.DUMMYFUNCTION("""COMPUTED_VALUE"""),10)</f>
        <v>10</v>
      </c>
      <c r="D829">
        <f ca="1">IFERROR(__xludf.DUMMYFUNCTION("""COMPUTED_VALUE"""),10)</f>
        <v>10</v>
      </c>
      <c r="E829">
        <f ca="1">IFERROR(__xludf.DUMMYFUNCTION("""COMPUTED_VALUE"""),30)</f>
        <v>30</v>
      </c>
      <c r="F829" t="str">
        <f ca="1">IFERROR(__xludf.DUMMYFUNCTION("filter(Formulas!$C:$C,Formulas!$A:$A=B829)"),"""formula"":[{""sku"":""1016"",""req"":2}]")</f>
        <v>"formula":[{"sku":"1016","req":2}]</v>
      </c>
      <c r="G829">
        <f ca="1">IFERROR(__xludf.DUMMYFUNCTION("""COMPUTED_VALUE"""),24)</f>
        <v>24</v>
      </c>
      <c r="H829" s="30" t="str">
        <f ca="1">IFERROR(__xludf.DUMMYFUNCTION("IF(D829,filter(Productos!AC:AC,Productos!A:A=B829),)"),"fabrica")</f>
        <v>fabrica</v>
      </c>
      <c r="I829" t="str">
        <f ca="1">IFERROR(__xludf.DUMMYFUNCTION("""COMPUTED_VALUE"""),"")</f>
        <v/>
      </c>
      <c r="K829" t="e">
        <f t="shared" ca="1" si="0"/>
        <v>#VALUE!</v>
      </c>
    </row>
    <row r="830" spans="1:11" ht="13" x14ac:dyDescent="0.15">
      <c r="A830" s="23">
        <v>12</v>
      </c>
      <c r="B830">
        <f ca="1">IFERROR(__xludf.DUMMYFUNCTION("""COMPUTED_VALUE"""),1301)</f>
        <v>1301</v>
      </c>
      <c r="C830" s="33">
        <f ca="1">IFERROR(__xludf.DUMMYFUNCTION("""COMPUTED_VALUE"""),10)</f>
        <v>10</v>
      </c>
      <c r="D830">
        <f ca="1">IFERROR(__xludf.DUMMYFUNCTION("""COMPUTED_VALUE"""),5)</f>
        <v>5</v>
      </c>
      <c r="E830">
        <f ca="1">IFERROR(__xludf.DUMMYFUNCTION("""COMPUTED_VALUE"""),10)</f>
        <v>10</v>
      </c>
      <c r="F830" t="str">
        <f ca="1">IFERROR(__xludf.DUMMYFUNCTION("filter(Formulas!$C:$C,Formulas!$A:$A=B830)"),"""formula"":[{""sku"":""1101"",""req"":1}]")</f>
        <v>"formula":[{"sku":"1101","req":1}]</v>
      </c>
      <c r="G830">
        <f ca="1">IFERROR(__xludf.DUMMYFUNCTION("""COMPUTED_VALUE"""),2)</f>
        <v>2</v>
      </c>
      <c r="H830" s="30" t="str">
        <f ca="1">IFERROR(__xludf.DUMMYFUNCTION("IF(D830,filter(Productos!AC:AC,Productos!A:A=B830),)"),"fabrica")</f>
        <v>fabrica</v>
      </c>
      <c r="I830" s="33" t="str">
        <f ca="1">IFERROR(__xludf.DUMMYFUNCTION("""COMPUTED_VALUE"""),"")</f>
        <v/>
      </c>
      <c r="K830" t="e">
        <f t="shared" ca="1" si="0"/>
        <v>#VALUE!</v>
      </c>
    </row>
    <row r="831" spans="1:11" ht="13" x14ac:dyDescent="0.15">
      <c r="A831" s="38">
        <v>12</v>
      </c>
      <c r="B831">
        <f ca="1">IFERROR(__xludf.DUMMYFUNCTION("""COMPUTED_VALUE"""),1307)</f>
        <v>1307</v>
      </c>
      <c r="C831" s="33">
        <f ca="1">IFERROR(__xludf.DUMMYFUNCTION("""COMPUTED_VALUE"""),50)</f>
        <v>50</v>
      </c>
      <c r="D831">
        <f ca="1">IFERROR(__xludf.DUMMYFUNCTION("""COMPUTED_VALUE"""),11)</f>
        <v>11</v>
      </c>
      <c r="E831">
        <f ca="1">IFERROR(__xludf.DUMMYFUNCTION("""COMPUTED_VALUE"""),30)</f>
        <v>30</v>
      </c>
      <c r="F831" t="str">
        <f ca="1">IFERROR(__xludf.DUMMYFUNCTION("filter(Formulas!$C:$C,Formulas!$A:$A=B831)"),"""formula"":[{""sku"":""1007"",""req"":1}]")</f>
        <v>"formula":[{"sku":"1007","req":1}]</v>
      </c>
      <c r="G831">
        <f ca="1">IFERROR(__xludf.DUMMYFUNCTION("""COMPUTED_VALUE"""),1.2)</f>
        <v>1.2</v>
      </c>
      <c r="H831" s="30" t="str">
        <f ca="1">IFERROR(__xludf.DUMMYFUNCTION("IF(D831,filter(Productos!AC:AC,Productos!A:A=B831),)"),"fabrica")</f>
        <v>fabrica</v>
      </c>
      <c r="I831" s="33" t="str">
        <f ca="1">IFERROR(__xludf.DUMMYFUNCTION("""COMPUTED_VALUE"""),"")</f>
        <v/>
      </c>
      <c r="K831" t="e">
        <f t="shared" ca="1" si="0"/>
        <v>#VALUE!</v>
      </c>
    </row>
    <row r="832" spans="1:11" ht="13" x14ac:dyDescent="0.15">
      <c r="A832" s="23">
        <v>12</v>
      </c>
      <c r="B832">
        <f ca="1">IFERROR(__xludf.DUMMYFUNCTION("""COMPUTED_VALUE"""),1309)</f>
        <v>1309</v>
      </c>
      <c r="C832" s="33">
        <f ca="1">IFERROR(__xludf.DUMMYFUNCTION("""COMPUTED_VALUE"""),50)</f>
        <v>50</v>
      </c>
      <c r="D832">
        <f ca="1">IFERROR(__xludf.DUMMYFUNCTION("""COMPUTED_VALUE"""),11)</f>
        <v>11</v>
      </c>
      <c r="E832">
        <f ca="1">IFERROR(__xludf.DUMMYFUNCTION("""COMPUTED_VALUE"""),50)</f>
        <v>50</v>
      </c>
      <c r="F832" t="str">
        <f ca="1">IFERROR(__xludf.DUMMYFUNCTION("filter(Formulas!$C:$C,Formulas!$A:$A=B832)"),"""formula"":[{""sku"":""1009"",""req"":1}]")</f>
        <v>"formula":[{"sku":"1009","req":1}]</v>
      </c>
      <c r="G832">
        <f ca="1">IFERROR(__xludf.DUMMYFUNCTION("""COMPUTED_VALUE"""),1.2)</f>
        <v>1.2</v>
      </c>
      <c r="H832" s="30" t="str">
        <f ca="1">IFERROR(__xludf.DUMMYFUNCTION("IF(D832,filter(Productos!AC:AC,Productos!A:A=B832),)"),"fabrica")</f>
        <v>fabrica</v>
      </c>
      <c r="I832" s="33" t="str">
        <f ca="1">IFERROR(__xludf.DUMMYFUNCTION("""COMPUTED_VALUE"""),"")</f>
        <v/>
      </c>
      <c r="K832" t="e">
        <f t="shared" ca="1" si="0"/>
        <v>#VALUE!</v>
      </c>
    </row>
    <row r="833" spans="1:11" ht="13" x14ac:dyDescent="0.15">
      <c r="A833" s="38">
        <v>12</v>
      </c>
      <c r="B833">
        <f ca="1">IFERROR(__xludf.DUMMYFUNCTION("""COMPUTED_VALUE"""),1310)</f>
        <v>1310</v>
      </c>
      <c r="C833" s="33">
        <f ca="1">IFERROR(__xludf.DUMMYFUNCTION("""COMPUTED_VALUE"""),10)</f>
        <v>10</v>
      </c>
      <c r="D833">
        <f ca="1">IFERROR(__xludf.DUMMYFUNCTION("""COMPUTED_VALUE"""),12)</f>
        <v>12</v>
      </c>
      <c r="E833">
        <f ca="1">IFERROR(__xludf.DUMMYFUNCTION("""COMPUTED_VALUE"""),10)</f>
        <v>10</v>
      </c>
      <c r="F833" t="str">
        <f ca="1">IFERROR(__xludf.DUMMYFUNCTION("filter(Formulas!$C:$C,Formulas!$A:$A=B833)"),"""formula"":[{""sku"":""1010"",""req"":1}]")</f>
        <v>"formula":[{"sku":"1010","req":1}]</v>
      </c>
      <c r="G833">
        <f ca="1">IFERROR(__xludf.DUMMYFUNCTION("""COMPUTED_VALUE"""),2)</f>
        <v>2</v>
      </c>
      <c r="H833" s="30" t="str">
        <f ca="1">IFERROR(__xludf.DUMMYFUNCTION("IF(D833,filter(Productos!AC:AC,Productos!A:A=B833),)"),"fabrica")</f>
        <v>fabrica</v>
      </c>
      <c r="I833" s="33" t="str">
        <f ca="1">IFERROR(__xludf.DUMMYFUNCTION("""COMPUTED_VALUE"""),"")</f>
        <v/>
      </c>
      <c r="K833" t="e">
        <f t="shared" ca="1" si="0"/>
        <v>#VALUE!</v>
      </c>
    </row>
    <row r="834" spans="1:11" ht="13" x14ac:dyDescent="0.15">
      <c r="A834" s="23">
        <v>12</v>
      </c>
      <c r="B834">
        <f ca="1">IFERROR(__xludf.DUMMYFUNCTION("""COMPUTED_VALUE"""),1407)</f>
        <v>1407</v>
      </c>
      <c r="C834" s="33">
        <f ca="1">IFERROR(__xludf.DUMMYFUNCTION("""COMPUTED_VALUE"""),10)</f>
        <v>10</v>
      </c>
      <c r="D834">
        <f ca="1">IFERROR(__xludf.DUMMYFUNCTION("""COMPUTED_VALUE"""),14)</f>
        <v>14</v>
      </c>
      <c r="E834">
        <f ca="1">IFERROR(__xludf.DUMMYFUNCTION("""COMPUTED_VALUE"""),30)</f>
        <v>30</v>
      </c>
      <c r="F834" t="str">
        <f ca="1">IFERROR(__xludf.DUMMYFUNCTION("filter(Formulas!$C:$C,Formulas!$A:$A=B834)"),"""formula"":[{""sku"":""1007"",""req"":1}]")</f>
        <v>"formula":[{"sku":"1007","req":1}]</v>
      </c>
      <c r="G834">
        <f ca="1">IFERROR(__xludf.DUMMYFUNCTION("""COMPUTED_VALUE"""),2)</f>
        <v>2</v>
      </c>
      <c r="H834" s="30" t="str">
        <f ca="1">IFERROR(__xludf.DUMMYFUNCTION("IF(D834,filter(Productos!AC:AC,Productos!A:A=B834),)"),"fabrica")</f>
        <v>fabrica</v>
      </c>
      <c r="I834" s="33" t="str">
        <f ca="1">IFERROR(__xludf.DUMMYFUNCTION("""COMPUTED_VALUE"""),"")</f>
        <v/>
      </c>
      <c r="K834" t="e">
        <f t="shared" ca="1" si="0"/>
        <v>#VALUE!</v>
      </c>
    </row>
    <row r="835" spans="1:11" ht="13" x14ac:dyDescent="0.15">
      <c r="A835" s="38">
        <v>12</v>
      </c>
      <c r="B835">
        <f ca="1">IFERROR(__xludf.DUMMYFUNCTION("""COMPUTED_VALUE"""),10001)</f>
        <v>10001</v>
      </c>
      <c r="C835" s="33">
        <f ca="1">IFERROR(__xludf.DUMMYFUNCTION("""COMPUTED_VALUE"""),10)</f>
        <v>10</v>
      </c>
      <c r="D835">
        <f ca="1">IFERROR(__xludf.DUMMYFUNCTION("""COMPUTED_VALUE"""),1)</f>
        <v>1</v>
      </c>
      <c r="E835">
        <f ca="1">IFERROR(__xludf.DUMMYFUNCTION("""COMPUTED_VALUE"""),10)</f>
        <v>10</v>
      </c>
      <c r="F835" t="str">
        <f ca="1">IFERROR(__xludf.DUMMYFUNCTION("filter(Formulas!$C:$C,Formulas!$A:$A=B835)"),"""formula"":[{""sku"":""1201"",""req"":1},{""sku"":""1105"",""req"":1},{""sku"":""1210"",""req"":1},{""sku"":""1211"",""req"":1},{""sku"":""1116"",""req"":1}]")</f>
        <v>"formula":[{"sku":"1201","req":1},{"sku":"1105","req":1},{"sku":"1210","req":1},{"sku":"1211","req":1},{"sku":"1116","req":1}]</v>
      </c>
      <c r="G835">
        <f ca="1">IFERROR(__xludf.DUMMYFUNCTION("""COMPUTED_VALUE"""),1)</f>
        <v>1</v>
      </c>
      <c r="H835" s="30" t="str">
        <f ca="1">IFERROR(__xludf.DUMMYFUNCTION("IF(D835,filter(Productos!AC:AC,Productos!A:A=B835),)"),"cocina")</f>
        <v>cocina</v>
      </c>
      <c r="I835" s="33">
        <f ca="1">IFERROR(__xludf.DUMMYFUNCTION("""COMPUTED_VALUE"""),4500)</f>
        <v>4500</v>
      </c>
      <c r="K835" t="str">
        <f t="shared" ca="1" si="0"/>
        <v>{"sku":"10001", "costo":10, "grupo":"12", "lote":1, "tiempo":10, "formula":[{"sku":"1201","req":1},{"sku":"1105","req":1},{"sku":"1210","req":1},{"sku":"1211","req":1},{"sku":"1116","req":1}], "vencimiento":1, "precio":4500, "tipo":"cocina"},</v>
      </c>
    </row>
    <row r="836" spans="1:11" ht="13" x14ac:dyDescent="0.15">
      <c r="A836" s="23">
        <v>12</v>
      </c>
      <c r="B836">
        <f ca="1">IFERROR(__xludf.DUMMYFUNCTION("""COMPUTED_VALUE"""),10002)</f>
        <v>10002</v>
      </c>
      <c r="C836" s="33">
        <f ca="1">IFERROR(__xludf.DUMMYFUNCTION("""COMPUTED_VALUE"""),10)</f>
        <v>10</v>
      </c>
      <c r="D836">
        <f ca="1">IFERROR(__xludf.DUMMYFUNCTION("""COMPUTED_VALUE"""),1)</f>
        <v>1</v>
      </c>
      <c r="E836">
        <f ca="1">IFERROR(__xludf.DUMMYFUNCTION("""COMPUTED_VALUE"""),20)</f>
        <v>20</v>
      </c>
      <c r="F836" t="str">
        <f ca="1">IFERROR(__xludf.DUMMYFUNCTION("filter(Formulas!$C:$C,Formulas!$A:$A=B836)"),"""formula"":[{""sku"":""1201"",""req"":1},{""sku"":""1105"",""req"":1},{""sku"":""1013"",""req"":5},{""sku"":""1210"",""req"":1},{""sku"":""1116"",""req"":1}]")</f>
        <v>"formula":[{"sku":"1201","req":1},{"sku":"1105","req":1},{"sku":"1013","req":5},{"sku":"1210","req":1},{"sku":"1116","req":1}]</v>
      </c>
      <c r="G836">
        <f ca="1">IFERROR(__xludf.DUMMYFUNCTION("""COMPUTED_VALUE"""),1)</f>
        <v>1</v>
      </c>
      <c r="H836" s="30" t="str">
        <f ca="1">IFERROR(__xludf.DUMMYFUNCTION("IF(D836,filter(Productos!AC:AC,Productos!A:A=B836),)"),"cocina")</f>
        <v>cocina</v>
      </c>
      <c r="I836" s="33">
        <f ca="1">IFERROR(__xludf.DUMMYFUNCTION("""COMPUTED_VALUE"""),4500)</f>
        <v>4500</v>
      </c>
      <c r="K836" t="str">
        <f t="shared" ca="1" si="0"/>
        <v>{"sku":"10002", "costo":10, "grupo":"12", "lote":1, "tiempo":20, "formula":[{"sku":"1201","req":1},{"sku":"1105","req":1},{"sku":"1013","req":5},{"sku":"1210","req":1},{"sku":"1116","req":1}], "vencimiento":1, "precio":4500, "tipo":"cocina"},</v>
      </c>
    </row>
    <row r="837" spans="1:11" ht="13" x14ac:dyDescent="0.15">
      <c r="A837" s="38">
        <v>12</v>
      </c>
      <c r="B837">
        <f ca="1">IFERROR(__xludf.DUMMYFUNCTION("""COMPUTED_VALUE"""),10003)</f>
        <v>10003</v>
      </c>
      <c r="C837" s="33">
        <f ca="1">IFERROR(__xludf.DUMMYFUNCTION("""COMPUTED_VALUE"""),10)</f>
        <v>10</v>
      </c>
      <c r="D837">
        <f ca="1">IFERROR(__xludf.DUMMYFUNCTION("""COMPUTED_VALUE"""),1)</f>
        <v>1</v>
      </c>
      <c r="E837">
        <f ca="1">IFERROR(__xludf.DUMMYFUNCTION("""COMPUTED_VALUE"""),30)</f>
        <v>30</v>
      </c>
      <c r="F837" t="str">
        <f ca="1">IFERROR(__xludf.DUMMYFUNCTION("filter(Formulas!$C:$C,Formulas!$A:$A=B837)"),"""formula"":[{""sku"":""1201"",""req"":1},{""sku"":""1105"",""req"":1},{""sku"":""1013"",""req"":5},{""sku"":""1210"",""req"":1},{""sku"":""1211"",""req"":1},{""sku"":""1116"",""req"":1}]")</f>
        <v>"formula":[{"sku":"1201","req":1},{"sku":"1105","req":1},{"sku":"1013","req":5},{"sku":"1210","req":1},{"sku":"1211","req":1},{"sku":"1116","req":1}]</v>
      </c>
      <c r="G837">
        <f ca="1">IFERROR(__xludf.DUMMYFUNCTION("""COMPUTED_VALUE"""),1)</f>
        <v>1</v>
      </c>
      <c r="H837" s="30" t="str">
        <f ca="1">IFERROR(__xludf.DUMMYFUNCTION("IF(D837,filter(Productos!AC:AC,Productos!A:A=B837),)"),"cocina")</f>
        <v>cocina</v>
      </c>
      <c r="I837" s="33">
        <f ca="1">IFERROR(__xludf.DUMMYFUNCTION("""COMPUTED_VALUE"""),4700)</f>
        <v>4700</v>
      </c>
      <c r="K837" t="str">
        <f t="shared" ca="1" si="0"/>
        <v>{"sku":"10003", "costo":10, "grupo":"12", "lote":1, "tiempo":30, "formula":[{"sku":"1201","req":1},{"sku":"1105","req":1},{"sku":"1013","req":5},{"sku":"1210","req":1},{"sku":"1211","req":1},{"sku":"1116","req":1}], "vencimiento":1, "precio":4700, "tipo":"cocina"},</v>
      </c>
    </row>
    <row r="838" spans="1:11" ht="13" x14ac:dyDescent="0.15">
      <c r="A838" s="23">
        <v>12</v>
      </c>
      <c r="B838">
        <f ca="1">IFERROR(__xludf.DUMMYFUNCTION("""COMPUTED_VALUE"""),10004)</f>
        <v>10004</v>
      </c>
      <c r="C838" s="33">
        <f ca="1">IFERROR(__xludf.DUMMYFUNCTION("""COMPUTED_VALUE"""),10)</f>
        <v>10</v>
      </c>
      <c r="D838">
        <f ca="1">IFERROR(__xludf.DUMMYFUNCTION("""COMPUTED_VALUE"""),1)</f>
        <v>1</v>
      </c>
      <c r="E838">
        <f ca="1">IFERROR(__xludf.DUMMYFUNCTION("""COMPUTED_VALUE"""),10)</f>
        <v>10</v>
      </c>
      <c r="F838" t="str">
        <f ca="1">IFERROR(__xludf.DUMMYFUNCTION("filter(Formulas!$C:$C,Formulas!$A:$A=B838)"),"""formula"":[{""sku"":""1201"",""req"":1},{""sku"":""1106"",""req"":4},{""sku"":""1210"",""req"":1},{""sku"":""1211"",""req"":1},{""sku"":""1116"",""req"":1}]")</f>
        <v>"formula":[{"sku":"1201","req":1},{"sku":"1106","req":4},{"sku":"1210","req":1},{"sku":"1211","req":1},{"sku":"1116","req":1}]</v>
      </c>
      <c r="G838">
        <f ca="1">IFERROR(__xludf.DUMMYFUNCTION("""COMPUTED_VALUE"""),1)</f>
        <v>1</v>
      </c>
      <c r="H838" s="30" t="str">
        <f ca="1">IFERROR(__xludf.DUMMYFUNCTION("IF(D838,filter(Productos!AC:AC,Productos!A:A=B838),)"),"cocina")</f>
        <v>cocina</v>
      </c>
      <c r="I838" s="33">
        <f ca="1">IFERROR(__xludf.DUMMYFUNCTION("""COMPUTED_VALUE"""),4700)</f>
        <v>4700</v>
      </c>
      <c r="K838" t="str">
        <f t="shared" ca="1" si="0"/>
        <v>{"sku":"10004", "costo":10, "grupo":"12", "lote":1, "tiempo":10, "formula":[{"sku":"1201","req":1},{"sku":"1106","req":4},{"sku":"1210","req":1},{"sku":"1211","req":1},{"sku":"1116","req":1}], "vencimiento":1, "precio":4700, "tipo":"cocina"},</v>
      </c>
    </row>
    <row r="839" spans="1:11" ht="13" x14ac:dyDescent="0.15">
      <c r="A839" s="38">
        <v>12</v>
      </c>
      <c r="B839">
        <f ca="1">IFERROR(__xludf.DUMMYFUNCTION("""COMPUTED_VALUE"""),10005)</f>
        <v>10005</v>
      </c>
      <c r="C839" s="33">
        <f ca="1">IFERROR(__xludf.DUMMYFUNCTION("""COMPUTED_VALUE"""),10)</f>
        <v>10</v>
      </c>
      <c r="D839">
        <f ca="1">IFERROR(__xludf.DUMMYFUNCTION("""COMPUTED_VALUE"""),1)</f>
        <v>1</v>
      </c>
      <c r="E839">
        <f ca="1">IFERROR(__xludf.DUMMYFUNCTION("""COMPUTED_VALUE"""),20)</f>
        <v>20</v>
      </c>
      <c r="F839" t="str">
        <f ca="1">IFERROR(__xludf.DUMMYFUNCTION("filter(Formulas!$C:$C,Formulas!$A:$A=B839)"),"""formula"":[{""sku"":""1201"",""req"":1},{""sku"":""1106"",""req"":4},{""sku"":""1013"",""req"":5},{""sku"":""1210"",""req"":1},{""sku"":""1116"",""req"":1}]")</f>
        <v>"formula":[{"sku":"1201","req":1},{"sku":"1106","req":4},{"sku":"1013","req":5},{"sku":"1210","req":1},{"sku":"1116","req":1}]</v>
      </c>
      <c r="G839">
        <f ca="1">IFERROR(__xludf.DUMMYFUNCTION("""COMPUTED_VALUE"""),1)</f>
        <v>1</v>
      </c>
      <c r="H839" s="30" t="str">
        <f ca="1">IFERROR(__xludf.DUMMYFUNCTION("IF(D839,filter(Productos!AC:AC,Productos!A:A=B839),)"),"cocina")</f>
        <v>cocina</v>
      </c>
      <c r="I839" s="33">
        <f ca="1">IFERROR(__xludf.DUMMYFUNCTION("""COMPUTED_VALUE"""),4700)</f>
        <v>4700</v>
      </c>
      <c r="K839" t="str">
        <f t="shared" ca="1" si="0"/>
        <v>{"sku":"10005", "costo":10, "grupo":"12", "lote":1, "tiempo":20, "formula":[{"sku":"1201","req":1},{"sku":"1106","req":4},{"sku":"1013","req":5},{"sku":"1210","req":1},{"sku":"1116","req":1}], "vencimiento":1, "precio":4700, "tipo":"cocina"},</v>
      </c>
    </row>
    <row r="840" spans="1:11" ht="13" x14ac:dyDescent="0.15">
      <c r="A840" s="23">
        <v>12</v>
      </c>
      <c r="B840">
        <f ca="1">IFERROR(__xludf.DUMMYFUNCTION("""COMPUTED_VALUE"""),10006)</f>
        <v>10006</v>
      </c>
      <c r="C840" s="33">
        <f ca="1">IFERROR(__xludf.DUMMYFUNCTION("""COMPUTED_VALUE"""),10)</f>
        <v>10</v>
      </c>
      <c r="D840">
        <f ca="1">IFERROR(__xludf.DUMMYFUNCTION("""COMPUTED_VALUE"""),1)</f>
        <v>1</v>
      </c>
      <c r="E840">
        <f ca="1">IFERROR(__xludf.DUMMYFUNCTION("""COMPUTED_VALUE"""),10)</f>
        <v>10</v>
      </c>
      <c r="F840" t="str">
        <f ca="1">IFERROR(__xludf.DUMMYFUNCTION("filter(Formulas!$C:$C,Formulas!$A:$A=B840)"),"""formula"":[{""sku"":""1201"",""req"":1},{""sku"":""1210"",""req"":1},{""sku"":""1107"",""req"":1},{""sku"":""1211"",""req"":1},{""sku"":""1116"",""req"":1}]")</f>
        <v>"formula":[{"sku":"1201","req":1},{"sku":"1210","req":1},{"sku":"1107","req":1},{"sku":"1211","req":1},{"sku":"1116","req":1}]</v>
      </c>
      <c r="G840">
        <f ca="1">IFERROR(__xludf.DUMMYFUNCTION("""COMPUTED_VALUE"""),1)</f>
        <v>1</v>
      </c>
      <c r="H840" s="30" t="str">
        <f ca="1">IFERROR(__xludf.DUMMYFUNCTION("IF(D840,filter(Productos!AC:AC,Productos!A:A=B840),)"),"cocina")</f>
        <v>cocina</v>
      </c>
      <c r="I840" s="33">
        <f ca="1">IFERROR(__xludf.DUMMYFUNCTION("""COMPUTED_VALUE"""),4900)</f>
        <v>4900</v>
      </c>
      <c r="K840" t="str">
        <f t="shared" ca="1" si="0"/>
        <v>{"sku":"10006", "costo":10, "grupo":"12", "lote":1, "tiempo":10, "formula":[{"sku":"1201","req":1},{"sku":"1210","req":1},{"sku":"1107","req":1},{"sku":"1211","req":1},{"sku":"1116","req":1}], "vencimiento":1, "precio":4900, "tipo":"cocina"},</v>
      </c>
    </row>
    <row r="841" spans="1:11" ht="13" x14ac:dyDescent="0.15">
      <c r="A841" s="38">
        <v>12</v>
      </c>
      <c r="B841">
        <f ca="1">IFERROR(__xludf.DUMMYFUNCTION("""COMPUTED_VALUE"""),10007)</f>
        <v>10007</v>
      </c>
      <c r="C841" s="33">
        <f ca="1">IFERROR(__xludf.DUMMYFUNCTION("""COMPUTED_VALUE"""),10)</f>
        <v>10</v>
      </c>
      <c r="D841">
        <f ca="1">IFERROR(__xludf.DUMMYFUNCTION("""COMPUTED_VALUE"""),1)</f>
        <v>1</v>
      </c>
      <c r="E841">
        <f ca="1">IFERROR(__xludf.DUMMYFUNCTION("""COMPUTED_VALUE"""),20)</f>
        <v>20</v>
      </c>
      <c r="F841" t="str">
        <f ca="1">IFERROR(__xludf.DUMMYFUNCTION("filter(Formulas!$C:$C,Formulas!$A:$A=B841)"),"""formula"":[{""sku"":""1201"",""req"":1},{""sku"":""1013"",""req"":5},{""sku"":""1210"",""req"":1},{""sku"":""1107"",""req"":1},{""sku"":""1116"",""req"":1}]")</f>
        <v>"formula":[{"sku":"1201","req":1},{"sku":"1013","req":5},{"sku":"1210","req":1},{"sku":"1107","req":1},{"sku":"1116","req":1}]</v>
      </c>
      <c r="G841">
        <f ca="1">IFERROR(__xludf.DUMMYFUNCTION("""COMPUTED_VALUE"""),1)</f>
        <v>1</v>
      </c>
      <c r="H841" s="30" t="str">
        <f ca="1">IFERROR(__xludf.DUMMYFUNCTION("IF(D841,filter(Productos!AC:AC,Productos!A:A=B841),)"),"cocina")</f>
        <v>cocina</v>
      </c>
      <c r="I841" s="33">
        <f ca="1">IFERROR(__xludf.DUMMYFUNCTION("""COMPUTED_VALUE"""),4900)</f>
        <v>4900</v>
      </c>
      <c r="K841" t="str">
        <f t="shared" ca="1" si="0"/>
        <v>{"sku":"10007", "costo":10, "grupo":"12", "lote":1, "tiempo":20, "formula":[{"sku":"1201","req":1},{"sku":"1013","req":5},{"sku":"1210","req":1},{"sku":"1107","req":1},{"sku":"1116","req":1}], "vencimiento":1, "precio":4900, "tipo":"cocina"},</v>
      </c>
    </row>
    <row r="842" spans="1:11" ht="13" x14ac:dyDescent="0.15">
      <c r="A842" s="23">
        <v>12</v>
      </c>
      <c r="B842">
        <f ca="1">IFERROR(__xludf.DUMMYFUNCTION("""COMPUTED_VALUE"""),10008)</f>
        <v>10008</v>
      </c>
      <c r="C842" s="33">
        <f ca="1">IFERROR(__xludf.DUMMYFUNCTION("""COMPUTED_VALUE"""),10)</f>
        <v>10</v>
      </c>
      <c r="D842">
        <f ca="1">IFERROR(__xludf.DUMMYFUNCTION("""COMPUTED_VALUE"""),1)</f>
        <v>1</v>
      </c>
      <c r="E842">
        <f ca="1">IFERROR(__xludf.DUMMYFUNCTION("""COMPUTED_VALUE"""),20)</f>
        <v>20</v>
      </c>
      <c r="F842" t="str">
        <f ca="1">IFERROR(__xludf.DUMMYFUNCTION("filter(Formulas!$C:$C,Formulas!$A:$A=B842)"),"""formula"":[{""sku"":""1201"",""req"":1},{""sku"":""1109"",""req"":1},{""sku"":""1210"",""req"":1},{""sku"":""1211"",""req"":1},{""sku"":""1116"",""req"":1}]")</f>
        <v>"formula":[{"sku":"1201","req":1},{"sku":"1109","req":1},{"sku":"1210","req":1},{"sku":"1211","req":1},{"sku":"1116","req":1}]</v>
      </c>
      <c r="G842">
        <f ca="1">IFERROR(__xludf.DUMMYFUNCTION("""COMPUTED_VALUE"""),1)</f>
        <v>1</v>
      </c>
      <c r="H842" s="30" t="str">
        <f ca="1">IFERROR(__xludf.DUMMYFUNCTION("IF(D842,filter(Productos!AC:AC,Productos!A:A=B842),)"),"cocina")</f>
        <v>cocina</v>
      </c>
      <c r="I842" s="33">
        <f ca="1">IFERROR(__xludf.DUMMYFUNCTION("""COMPUTED_VALUE"""),4900)</f>
        <v>4900</v>
      </c>
      <c r="K842" t="str">
        <f t="shared" ca="1" si="0"/>
        <v>{"sku":"10008", "costo":10, "grupo":"12", "lote":1, "tiempo":20, "formula":[{"sku":"1201","req":1},{"sku":"1109","req":1},{"sku":"1210","req":1},{"sku":"1211","req":1},{"sku":"1116","req":1}], "vencimiento":1, "precio":4900, "tipo":"cocina"},</v>
      </c>
    </row>
    <row r="843" spans="1:11" ht="13" x14ac:dyDescent="0.15">
      <c r="A843" s="38">
        <v>12</v>
      </c>
      <c r="B843">
        <f ca="1">IFERROR(__xludf.DUMMYFUNCTION("""COMPUTED_VALUE"""),10009)</f>
        <v>10009</v>
      </c>
      <c r="C843" s="33">
        <f ca="1">IFERROR(__xludf.DUMMYFUNCTION("""COMPUTED_VALUE"""),10)</f>
        <v>10</v>
      </c>
      <c r="D843">
        <f ca="1">IFERROR(__xludf.DUMMYFUNCTION("""COMPUTED_VALUE"""),1)</f>
        <v>1</v>
      </c>
      <c r="E843">
        <f ca="1">IFERROR(__xludf.DUMMYFUNCTION("""COMPUTED_VALUE"""),30)</f>
        <v>30</v>
      </c>
      <c r="F843" t="str">
        <f ca="1">IFERROR(__xludf.DUMMYFUNCTION("filter(Formulas!$C:$C,Formulas!$A:$A=B843)"),"""formula"":[{""sku"":""1201"",""req"":1},{""sku"":""1109"",""req"":1},{""sku"":""1013"",""req"":5},{""sku"":""1210"",""req"":1},{""sku"":""1116"",""req"":1}]")</f>
        <v>"formula":[{"sku":"1201","req":1},{"sku":"1109","req":1},{"sku":"1013","req":5},{"sku":"1210","req":1},{"sku":"1116","req":1}]</v>
      </c>
      <c r="G843">
        <f ca="1">IFERROR(__xludf.DUMMYFUNCTION("""COMPUTED_VALUE"""),1)</f>
        <v>1</v>
      </c>
      <c r="H843" s="30" t="str">
        <f ca="1">IFERROR(__xludf.DUMMYFUNCTION("IF(D843,filter(Productos!AC:AC,Productos!A:A=B843),)"),"cocina")</f>
        <v>cocina</v>
      </c>
      <c r="I843" s="33">
        <f ca="1">IFERROR(__xludf.DUMMYFUNCTION("""COMPUTED_VALUE"""),4900)</f>
        <v>4900</v>
      </c>
      <c r="K843" t="str">
        <f t="shared" ca="1" si="0"/>
        <v>{"sku":"10009", "costo":10, "grupo":"12", "lote":1, "tiempo":30, "formula":[{"sku":"1201","req":1},{"sku":"1109","req":1},{"sku":"1013","req":5},{"sku":"1210","req":1},{"sku":"1116","req":1}], "vencimiento":1, "precio":4900, "tipo":"cocina"},</v>
      </c>
    </row>
    <row r="844" spans="1:11" ht="13" x14ac:dyDescent="0.15">
      <c r="A844" s="23">
        <v>12</v>
      </c>
      <c r="B844">
        <f ca="1">IFERROR(__xludf.DUMMYFUNCTION("""COMPUTED_VALUE"""),10010)</f>
        <v>10010</v>
      </c>
      <c r="C844" s="33">
        <f ca="1">IFERROR(__xludf.DUMMYFUNCTION("""COMPUTED_VALUE"""),10)</f>
        <v>10</v>
      </c>
      <c r="D844">
        <f ca="1">IFERROR(__xludf.DUMMYFUNCTION("""COMPUTED_VALUE"""),1)</f>
        <v>1</v>
      </c>
      <c r="E844">
        <f ca="1">IFERROR(__xludf.DUMMYFUNCTION("""COMPUTED_VALUE"""),10)</f>
        <v>10</v>
      </c>
      <c r="F844" t="str">
        <f ca="1">IFERROR(__xludf.DUMMYFUNCTION("filter(Formulas!$C:$C,Formulas!$A:$A=B844)"),"""formula"":[{""sku"":""1201"",""req"":1},{""sku"":""1106"",""req"":4},{""sku"":""1210"",""req"":1},{""sku"":""1110"",""req"":1},{""sku"":""1116"",""req"":1}]")</f>
        <v>"formula":[{"sku":"1201","req":1},{"sku":"1106","req":4},{"sku":"1210","req":1},{"sku":"1110","req":1},{"sku":"1116","req":1}]</v>
      </c>
      <c r="G844">
        <f ca="1">IFERROR(__xludf.DUMMYFUNCTION("""COMPUTED_VALUE"""),1)</f>
        <v>1</v>
      </c>
      <c r="H844" s="30" t="str">
        <f ca="1">IFERROR(__xludf.DUMMYFUNCTION("IF(D844,filter(Productos!AC:AC,Productos!A:A=B844),)"),"cocina")</f>
        <v>cocina</v>
      </c>
      <c r="I844" s="33">
        <f ca="1">IFERROR(__xludf.DUMMYFUNCTION("""COMPUTED_VALUE"""),4900)</f>
        <v>4900</v>
      </c>
      <c r="K844" t="str">
        <f t="shared" ca="1" si="0"/>
        <v>{"sku":"10010", "costo":10, "grupo":"12", "lote":1, "tiempo":10, "formula":[{"sku":"1201","req":1},{"sku":"1106","req":4},{"sku":"1210","req":1},{"sku":"1110","req":1},{"sku":"1116","req":1}], "vencimiento":1, "precio":4900, "tipo":"cocina"},</v>
      </c>
    </row>
    <row r="845" spans="1:11" ht="13" x14ac:dyDescent="0.15">
      <c r="A845" s="38">
        <v>12</v>
      </c>
      <c r="B845">
        <f ca="1">IFERROR(__xludf.DUMMYFUNCTION("""COMPUTED_VALUE"""),10011)</f>
        <v>10011</v>
      </c>
      <c r="C845" s="33">
        <f ca="1">IFERROR(__xludf.DUMMYFUNCTION("""COMPUTED_VALUE"""),10)</f>
        <v>10</v>
      </c>
      <c r="D845">
        <f ca="1">IFERROR(__xludf.DUMMYFUNCTION("""COMPUTED_VALUE"""),1)</f>
        <v>1</v>
      </c>
      <c r="E845">
        <f ca="1">IFERROR(__xludf.DUMMYFUNCTION("""COMPUTED_VALUE"""),20)</f>
        <v>20</v>
      </c>
      <c r="F845" t="str">
        <f ca="1">IFERROR(__xludf.DUMMYFUNCTION("filter(Formulas!$C:$C,Formulas!$A:$A=B845)"),"""formula"":[{""sku"":""1201"",""req"":1},{""sku"":""1106"",""req"":4},{""sku"":""1114"",""req"":1},{""sku"":""1110"",""req"":1},{""sku"":""1112"",""req"":1},{""sku"":""1116"",""req"":1}]")</f>
        <v>"formula":[{"sku":"1201","req":1},{"sku":"1106","req":4},{"sku":"1114","req":1},{"sku":"1110","req":1},{"sku":"1112","req":1},{"sku":"1116","req":1}]</v>
      </c>
      <c r="G845">
        <f ca="1">IFERROR(__xludf.DUMMYFUNCTION("""COMPUTED_VALUE"""),1)</f>
        <v>1</v>
      </c>
      <c r="H845" s="30" t="str">
        <f ca="1">IFERROR(__xludf.DUMMYFUNCTION("IF(D845,filter(Productos!AC:AC,Productos!A:A=B845),)"),"cocina")</f>
        <v>cocina</v>
      </c>
      <c r="I845" s="33">
        <f ca="1">IFERROR(__xludf.DUMMYFUNCTION("""COMPUTED_VALUE"""),5700)</f>
        <v>5700</v>
      </c>
      <c r="K845" t="str">
        <f t="shared" ca="1" si="0"/>
        <v>{"sku":"10011", "costo":10, "grupo":"12", "lote":1, "tiempo":20, "formula":[{"sku":"1201","req":1},{"sku":"1106","req":4},{"sku":"1114","req":1},{"sku":"1110","req":1},{"sku":"1112","req":1},{"sku":"1116","req":1}], "vencimiento":1, "precio":5700, "tipo":"cocina"},</v>
      </c>
    </row>
    <row r="846" spans="1:11" ht="13" x14ac:dyDescent="0.15">
      <c r="A846" s="23">
        <v>12</v>
      </c>
      <c r="B846">
        <f ca="1">IFERROR(__xludf.DUMMYFUNCTION("""COMPUTED_VALUE"""),10012)</f>
        <v>10012</v>
      </c>
      <c r="C846" s="33">
        <f ca="1">IFERROR(__xludf.DUMMYFUNCTION("""COMPUTED_VALUE"""),10)</f>
        <v>10</v>
      </c>
      <c r="D846">
        <f ca="1">IFERROR(__xludf.DUMMYFUNCTION("""COMPUTED_VALUE"""),1)</f>
        <v>1</v>
      </c>
      <c r="E846">
        <f ca="1">IFERROR(__xludf.DUMMYFUNCTION("""COMPUTED_VALUE"""),20)</f>
        <v>20</v>
      </c>
      <c r="F846" t="str">
        <f ca="1">IFERROR(__xludf.DUMMYFUNCTION("filter(Formulas!$C:$C,Formulas!$A:$A=B846)"),"""formula"":[{""sku"":""1201"",""req"":1},{""sku"":""1106"",""req"":4},{""sku"":""1110"",""req"":1},{""sku"":""1112"",""req"":1},{""sku"":""1108"",""req"":1},{""sku"":""1116"",""req"":1}]")</f>
        <v>"formula":[{"sku":"1201","req":1},{"sku":"1106","req":4},{"sku":"1110","req":1},{"sku":"1112","req":1},{"sku":"1108","req":1},{"sku":"1116","req":1}]</v>
      </c>
      <c r="G846">
        <f ca="1">IFERROR(__xludf.DUMMYFUNCTION("""COMPUTED_VALUE"""),1)</f>
        <v>1</v>
      </c>
      <c r="H846" s="30" t="str">
        <f ca="1">IFERROR(__xludf.DUMMYFUNCTION("IF(D846,filter(Productos!AC:AC,Productos!A:A=B846),)"),"cocina")</f>
        <v>cocina</v>
      </c>
      <c r="I846" s="33">
        <f ca="1">IFERROR(__xludf.DUMMYFUNCTION("""COMPUTED_VALUE"""),5700)</f>
        <v>5700</v>
      </c>
      <c r="K846" t="str">
        <f t="shared" ca="1" si="0"/>
        <v>{"sku":"10012", "costo":10, "grupo":"12", "lote":1, "tiempo":20, "formula":[{"sku":"1201","req":1},{"sku":"1106","req":4},{"sku":"1110","req":1},{"sku":"1112","req":1},{"sku":"1108","req":1},{"sku":"1116","req":1}], "vencimiento":1, "precio":5700, "tipo":"cocina"},</v>
      </c>
    </row>
    <row r="847" spans="1:11" ht="13" x14ac:dyDescent="0.15">
      <c r="A847" s="38">
        <v>12</v>
      </c>
      <c r="B847">
        <f ca="1">IFERROR(__xludf.DUMMYFUNCTION("""COMPUTED_VALUE"""),10013)</f>
        <v>10013</v>
      </c>
      <c r="C847" s="33">
        <f ca="1">IFERROR(__xludf.DUMMYFUNCTION("""COMPUTED_VALUE"""),10)</f>
        <v>10</v>
      </c>
      <c r="D847">
        <f ca="1">IFERROR(__xludf.DUMMYFUNCTION("""COMPUTED_VALUE"""),1)</f>
        <v>1</v>
      </c>
      <c r="E847">
        <f ca="1">IFERROR(__xludf.DUMMYFUNCTION("""COMPUTED_VALUE"""),10)</f>
        <v>10</v>
      </c>
      <c r="F847" t="str">
        <f ca="1">IFERROR(__xludf.DUMMYFUNCTION("filter(Formulas!$C:$C,Formulas!$A:$A=B847)"),"""formula"":[{""sku"":""1201"",""req"":1},{""sku"":""1106"",""req"":4},{""sku"":""1110"",""req"":1},{""sku"":""1112"",""req"":1},{""sku"":""1116"",""req"":1}]")</f>
        <v>"formula":[{"sku":"1201","req":1},{"sku":"1106","req":4},{"sku":"1110","req":1},{"sku":"1112","req":1},{"sku":"1116","req":1}]</v>
      </c>
      <c r="G847">
        <f ca="1">IFERROR(__xludf.DUMMYFUNCTION("""COMPUTED_VALUE"""),1)</f>
        <v>1</v>
      </c>
      <c r="H847" s="30" t="str">
        <f ca="1">IFERROR(__xludf.DUMMYFUNCTION("IF(D847,filter(Productos!AC:AC,Productos!A:A=B847),)"),"cocina")</f>
        <v>cocina</v>
      </c>
      <c r="I847" s="33">
        <f ca="1">IFERROR(__xludf.DUMMYFUNCTION("""COMPUTED_VALUE"""),5700)</f>
        <v>5700</v>
      </c>
      <c r="K847" t="str">
        <f t="shared" ca="1" si="0"/>
        <v>{"sku":"10013", "costo":10, "grupo":"12", "lote":1, "tiempo":10, "formula":[{"sku":"1201","req":1},{"sku":"1106","req":4},{"sku":"1110","req":1},{"sku":"1112","req":1},{"sku":"1116","req":1}], "vencimiento":1, "precio":5700, "tipo":"cocina"},</v>
      </c>
    </row>
    <row r="848" spans="1:11" ht="13" x14ac:dyDescent="0.15">
      <c r="A848" s="23">
        <v>12</v>
      </c>
      <c r="B848">
        <f ca="1">IFERROR(__xludf.DUMMYFUNCTION("""COMPUTED_VALUE"""),10014)</f>
        <v>10014</v>
      </c>
      <c r="C848" s="33">
        <f ca="1">IFERROR(__xludf.DUMMYFUNCTION("""COMPUTED_VALUE"""),10)</f>
        <v>10</v>
      </c>
      <c r="D848">
        <f ca="1">IFERROR(__xludf.DUMMYFUNCTION("""COMPUTED_VALUE"""),1)</f>
        <v>1</v>
      </c>
      <c r="E848">
        <f ca="1">IFERROR(__xludf.DUMMYFUNCTION("""COMPUTED_VALUE"""),10)</f>
        <v>10</v>
      </c>
      <c r="F848" t="str">
        <f ca="1">IFERROR(__xludf.DUMMYFUNCTION("filter(Formulas!$C:$C,Formulas!$A:$A=B848)"),"""formula"":[{""sku"":""1201"",""req"":1},{""sku"":""1105"",""req"":1},{""sku"":""1110"",""req"":1},{""sku"":""1112"",""req"":1},{""sku"":""1116"",""req"":1}]")</f>
        <v>"formula":[{"sku":"1201","req":1},{"sku":"1105","req":1},{"sku":"1110","req":1},{"sku":"1112","req":1},{"sku":"1116","req":1}]</v>
      </c>
      <c r="G848">
        <f ca="1">IFERROR(__xludf.DUMMYFUNCTION("""COMPUTED_VALUE"""),1)</f>
        <v>1</v>
      </c>
      <c r="H848" s="30" t="str">
        <f ca="1">IFERROR(__xludf.DUMMYFUNCTION("IF(D848,filter(Productos!AC:AC,Productos!A:A=B848),)"),"cocina")</f>
        <v>cocina</v>
      </c>
      <c r="I848" s="33">
        <f ca="1">IFERROR(__xludf.DUMMYFUNCTION("""COMPUTED_VALUE"""),4900)</f>
        <v>4900</v>
      </c>
      <c r="K848" t="str">
        <f t="shared" ca="1" si="0"/>
        <v>{"sku":"10014", "costo":10, "grupo":"12", "lote":1, "tiempo":10, "formula":[{"sku":"1201","req":1},{"sku":"1105","req":1},{"sku":"1110","req":1},{"sku":"1112","req":1},{"sku":"1116","req":1}], "vencimiento":1, "precio":4900, "tipo":"cocina"},</v>
      </c>
    </row>
    <row r="849" spans="1:11" ht="13" x14ac:dyDescent="0.15">
      <c r="A849" s="38">
        <v>12</v>
      </c>
      <c r="B849">
        <f ca="1">IFERROR(__xludf.DUMMYFUNCTION("""COMPUTED_VALUE"""),10015)</f>
        <v>10015</v>
      </c>
      <c r="C849" s="33">
        <f ca="1">IFERROR(__xludf.DUMMYFUNCTION("""COMPUTED_VALUE"""),10)</f>
        <v>10</v>
      </c>
      <c r="D849">
        <f ca="1">IFERROR(__xludf.DUMMYFUNCTION("""COMPUTED_VALUE"""),1)</f>
        <v>1</v>
      </c>
      <c r="E849">
        <f ca="1">IFERROR(__xludf.DUMMYFUNCTION("""COMPUTED_VALUE"""),20)</f>
        <v>20</v>
      </c>
      <c r="F849" t="str">
        <f ca="1">IFERROR(__xludf.DUMMYFUNCTION("filter(Formulas!$C:$C,Formulas!$A:$A=B849)"),"""formula"":[{""sku"":""1201"",""req"":1},{""sku"":""1109"",""req"":1},{""sku"":""1115"",""req"":1},{""sku"":""1110"",""req"":1},{""sku"":""1112"",""req"":1},{""sku"":""1116"",""req"":1}]")</f>
        <v>"formula":[{"sku":"1201","req":1},{"sku":"1109","req":1},{"sku":"1115","req":1},{"sku":"1110","req":1},{"sku":"1112","req":1},{"sku":"1116","req":1}]</v>
      </c>
      <c r="G849">
        <f ca="1">IFERROR(__xludf.DUMMYFUNCTION("""COMPUTED_VALUE"""),1)</f>
        <v>1</v>
      </c>
      <c r="H849" s="30" t="str">
        <f ca="1">IFERROR(__xludf.DUMMYFUNCTION("IF(D849,filter(Productos!AC:AC,Productos!A:A=B849),)"),"cocina")</f>
        <v>cocina</v>
      </c>
      <c r="I849" s="33">
        <f ca="1">IFERROR(__xludf.DUMMYFUNCTION("""COMPUTED_VALUE"""),5700)</f>
        <v>5700</v>
      </c>
      <c r="K849" t="str">
        <f t="shared" ca="1" si="0"/>
        <v>{"sku":"10015", "costo":10, "grupo":"12", "lote":1, "tiempo":20, "formula":[{"sku":"1201","req":1},{"sku":"1109","req":1},{"sku":"1115","req":1},{"sku":"1110","req":1},{"sku":"1112","req":1},{"sku":"1116","req":1}], "vencimiento":1, "precio":5700, "tipo":"cocina"},</v>
      </c>
    </row>
    <row r="850" spans="1:11" ht="13" x14ac:dyDescent="0.15">
      <c r="A850" s="23">
        <v>12</v>
      </c>
      <c r="B850">
        <f ca="1">IFERROR(__xludf.DUMMYFUNCTION("""COMPUTED_VALUE"""),10016)</f>
        <v>10016</v>
      </c>
      <c r="C850" s="33">
        <f ca="1">IFERROR(__xludf.DUMMYFUNCTION("""COMPUTED_VALUE"""),10)</f>
        <v>10</v>
      </c>
      <c r="D850">
        <f ca="1">IFERROR(__xludf.DUMMYFUNCTION("""COMPUTED_VALUE"""),1)</f>
        <v>1</v>
      </c>
      <c r="E850">
        <f ca="1">IFERROR(__xludf.DUMMYFUNCTION("""COMPUTED_VALUE"""),20)</f>
        <v>20</v>
      </c>
      <c r="F850" t="str">
        <f ca="1">IFERROR(__xludf.DUMMYFUNCTION("filter(Formulas!$C:$C,Formulas!$A:$A=B850)"),"""formula"":[{""sku"":""1201"",""req"":1},{""sku"":""1106"",""req"":4},{""sku"":""1110"",""req"":1},{""sku"":""1112"",""req"":1},{""sku"":""1107"",""req"":1},{""sku"":""1116"",""req"":1}]")</f>
        <v>"formula":[{"sku":"1201","req":1},{"sku":"1106","req":4},{"sku":"1110","req":1},{"sku":"1112","req":1},{"sku":"1107","req":1},{"sku":"1116","req":1}]</v>
      </c>
      <c r="G850">
        <f ca="1">IFERROR(__xludf.DUMMYFUNCTION("""COMPUTED_VALUE"""),1)</f>
        <v>1</v>
      </c>
      <c r="H850" s="30" t="str">
        <f ca="1">IFERROR(__xludf.DUMMYFUNCTION("IF(D850,filter(Productos!AC:AC,Productos!A:A=B850),)"),"cocina")</f>
        <v>cocina</v>
      </c>
      <c r="I850" s="33">
        <f ca="1">IFERROR(__xludf.DUMMYFUNCTION("""COMPUTED_VALUE"""),5700)</f>
        <v>5700</v>
      </c>
      <c r="K850" t="str">
        <f t="shared" ca="1" si="0"/>
        <v>{"sku":"10016", "costo":10, "grupo":"12", "lote":1, "tiempo":20, "formula":[{"sku":"1201","req":1},{"sku":"1106","req":4},{"sku":"1110","req":1},{"sku":"1112","req":1},{"sku":"1107","req":1},{"sku":"1116","req":1}], "vencimiento":1, "precio":5700, "tipo":"cocina"},</v>
      </c>
    </row>
    <row r="851" spans="1:11" ht="13" x14ac:dyDescent="0.15">
      <c r="A851" s="38">
        <v>12</v>
      </c>
      <c r="B851">
        <f ca="1">IFERROR(__xludf.DUMMYFUNCTION("""COMPUTED_VALUE"""),10017)</f>
        <v>10017</v>
      </c>
      <c r="C851" s="33">
        <f ca="1">IFERROR(__xludf.DUMMYFUNCTION("""COMPUTED_VALUE"""),10)</f>
        <v>10</v>
      </c>
      <c r="D851">
        <f ca="1">IFERROR(__xludf.DUMMYFUNCTION("""COMPUTED_VALUE"""),1)</f>
        <v>1</v>
      </c>
      <c r="E851">
        <f ca="1">IFERROR(__xludf.DUMMYFUNCTION("""COMPUTED_VALUE"""),10)</f>
        <v>10</v>
      </c>
      <c r="F851" t="str">
        <f ca="1">IFERROR(__xludf.DUMMYFUNCTION("filter(Formulas!$C:$C,Formulas!$A:$A=B851)"),"""formula"":[{""sku"":""1201"",""req"":1},{""sku"":""1110"",""req"":1},{""sku"":""1112"",""req"":1},{""sku"":""1107"",""req"":1},{""sku"":""1116"",""req"":1}]")</f>
        <v>"formula":[{"sku":"1201","req":1},{"sku":"1110","req":1},{"sku":"1112","req":1},{"sku":"1107","req":1},{"sku":"1116","req":1}]</v>
      </c>
      <c r="G851">
        <f ca="1">IFERROR(__xludf.DUMMYFUNCTION("""COMPUTED_VALUE"""),1)</f>
        <v>1</v>
      </c>
      <c r="H851" s="30" t="str">
        <f ca="1">IFERROR(__xludf.DUMMYFUNCTION("IF(D851,filter(Productos!AC:AC,Productos!A:A=B851),)"),"cocina")</f>
        <v>cocina</v>
      </c>
      <c r="I851" s="33">
        <f ca="1">IFERROR(__xludf.DUMMYFUNCTION("""COMPUTED_VALUE"""),5700)</f>
        <v>5700</v>
      </c>
      <c r="K851" t="str">
        <f t="shared" ca="1" si="0"/>
        <v>{"sku":"10017", "costo":10, "grupo":"12", "lote":1, "tiempo":10, "formula":[{"sku":"1201","req":1},{"sku":"1110","req":1},{"sku":"1112","req":1},{"sku":"1107","req":1},{"sku":"1116","req":1}], "vencimiento":1, "precio":5700, "tipo":"cocina"},</v>
      </c>
    </row>
    <row r="852" spans="1:11" ht="13" x14ac:dyDescent="0.15">
      <c r="A852" s="23">
        <v>12</v>
      </c>
      <c r="B852">
        <f ca="1">IFERROR(__xludf.DUMMYFUNCTION("""COMPUTED_VALUE"""),10018)</f>
        <v>10018</v>
      </c>
      <c r="C852" s="33">
        <f ca="1">IFERROR(__xludf.DUMMYFUNCTION("""COMPUTED_VALUE"""),10)</f>
        <v>10</v>
      </c>
      <c r="D852">
        <f ca="1">IFERROR(__xludf.DUMMYFUNCTION("""COMPUTED_VALUE"""),1)</f>
        <v>1</v>
      </c>
      <c r="E852">
        <f ca="1">IFERROR(__xludf.DUMMYFUNCTION("""COMPUTED_VALUE"""),10)</f>
        <v>10</v>
      </c>
      <c r="F852" t="str">
        <f ca="1">IFERROR(__xludf.DUMMYFUNCTION("filter(Formulas!$C:$C,Formulas!$A:$A=B852)"),"""formula"":[{""sku"":""1201"",""req"":1},{""sku"":""1105"",""req"":1},{""sku"":""1112"",""req"":1},{""sku"":""1407"",""req"":1},{""sku"":""1116"",""req"":1}]")</f>
        <v>"formula":[{"sku":"1201","req":1},{"sku":"1105","req":1},{"sku":"1112","req":1},{"sku":"1407","req":1},{"sku":"1116","req":1}]</v>
      </c>
      <c r="G852">
        <f ca="1">IFERROR(__xludf.DUMMYFUNCTION("""COMPUTED_VALUE"""),1)</f>
        <v>1</v>
      </c>
      <c r="H852" s="30" t="str">
        <f ca="1">IFERROR(__xludf.DUMMYFUNCTION("IF(D852,filter(Productos!AC:AC,Productos!A:A=B852),)"),"cocina")</f>
        <v>cocina</v>
      </c>
      <c r="I852" s="33">
        <f ca="1">IFERROR(__xludf.DUMMYFUNCTION("""COMPUTED_VALUE"""),5700)</f>
        <v>5700</v>
      </c>
      <c r="K852" t="str">
        <f t="shared" ca="1" si="0"/>
        <v>{"sku":"10018", "costo":10, "grupo":"12", "lote":1, "tiempo":10, "formula":[{"sku":"1201","req":1},{"sku":"1105","req":1},{"sku":"1112","req":1},{"sku":"1407","req":1},{"sku":"1116","req":1}], "vencimiento":1, "precio":5700, "tipo":"cocina"},</v>
      </c>
    </row>
    <row r="853" spans="1:11" ht="13" x14ac:dyDescent="0.15">
      <c r="A853" s="38">
        <v>12</v>
      </c>
      <c r="B853">
        <f ca="1">IFERROR(__xludf.DUMMYFUNCTION("""COMPUTED_VALUE"""),10019)</f>
        <v>10019</v>
      </c>
      <c r="C853" s="33">
        <f ca="1">IFERROR(__xludf.DUMMYFUNCTION("""COMPUTED_VALUE"""),10)</f>
        <v>10</v>
      </c>
      <c r="D853">
        <f ca="1">IFERROR(__xludf.DUMMYFUNCTION("""COMPUTED_VALUE"""),1)</f>
        <v>1</v>
      </c>
      <c r="E853">
        <f ca="1">IFERROR(__xludf.DUMMYFUNCTION("""COMPUTED_VALUE"""),10)</f>
        <v>10</v>
      </c>
      <c r="F853" t="str">
        <f ca="1">IFERROR(__xludf.DUMMYFUNCTION("filter(Formulas!$C:$C,Formulas!$A:$A=B853)"),"""formula"":[{""sku"":""1201"",""req"":1},{""sku"":""1106"",""req"":4},{""sku"":""1210"",""req"":1},{""sku"":""1116"",""req"":1},{""sku"":""1407"",""req"":1}]")</f>
        <v>"formula":[{"sku":"1201","req":1},{"sku":"1106","req":4},{"sku":"1210","req":1},{"sku":"1116","req":1},{"sku":"1407","req":1}]</v>
      </c>
      <c r="G853">
        <f ca="1">IFERROR(__xludf.DUMMYFUNCTION("""COMPUTED_VALUE"""),1)</f>
        <v>1</v>
      </c>
      <c r="H853" s="30" t="str">
        <f ca="1">IFERROR(__xludf.DUMMYFUNCTION("IF(D853,filter(Productos!AC:AC,Productos!A:A=B853),)"),"cocina")</f>
        <v>cocina</v>
      </c>
      <c r="I853" s="33">
        <f ca="1">IFERROR(__xludf.DUMMYFUNCTION("""COMPUTED_VALUE"""),5700)</f>
        <v>5700</v>
      </c>
      <c r="K853" t="str">
        <f t="shared" ca="1" si="0"/>
        <v>{"sku":"10019", "costo":10, "grupo":"12", "lote":1, "tiempo":10, "formula":[{"sku":"1201","req":1},{"sku":"1106","req":4},{"sku":"1210","req":1},{"sku":"1116","req":1},{"sku":"1407","req":1}], "vencimiento":1, "precio":5700, "tipo":"cocina"},</v>
      </c>
    </row>
    <row r="854" spans="1:11" ht="13" x14ac:dyDescent="0.15">
      <c r="A854" s="23">
        <v>12</v>
      </c>
      <c r="B854">
        <f ca="1">IFERROR(__xludf.DUMMYFUNCTION("""COMPUTED_VALUE"""),10020)</f>
        <v>10020</v>
      </c>
      <c r="C854" s="33">
        <f ca="1">IFERROR(__xludf.DUMMYFUNCTION("""COMPUTED_VALUE"""),10)</f>
        <v>10</v>
      </c>
      <c r="D854">
        <f ca="1">IFERROR(__xludf.DUMMYFUNCTION("""COMPUTED_VALUE"""),1)</f>
        <v>1</v>
      </c>
      <c r="E854">
        <f ca="1">IFERROR(__xludf.DUMMYFUNCTION("""COMPUTED_VALUE"""),20)</f>
        <v>20</v>
      </c>
      <c r="F854" t="str">
        <f ca="1">IFERROR(__xludf.DUMMYFUNCTION("filter(Formulas!$C:$C,Formulas!$A:$A=B854)"),"""formula"":[{""sku"":""1201"",""req"":1},{""sku"":""1116"",""req"":1},{""sku"":""1106"",""req"":4},{""sku"":""1112"",""req"":1},{""sku"":""1114"",""req"":1},{""sku"":""1407"",""req"":1}]")</f>
        <v>"formula":[{"sku":"1201","req":1},{"sku":"1116","req":1},{"sku":"1106","req":4},{"sku":"1112","req":1},{"sku":"1114","req":1},{"sku":"1407","req":1}]</v>
      </c>
      <c r="G854">
        <f ca="1">IFERROR(__xludf.DUMMYFUNCTION("""COMPUTED_VALUE"""),1)</f>
        <v>1</v>
      </c>
      <c r="H854" s="30" t="str">
        <f ca="1">IFERROR(__xludf.DUMMYFUNCTION("IF(D854,filter(Productos!AC:AC,Productos!A:A=B854),)"),"cocina")</f>
        <v>cocina</v>
      </c>
      <c r="I854" s="33">
        <f ca="1">IFERROR(__xludf.DUMMYFUNCTION("""COMPUTED_VALUE"""),5900)</f>
        <v>5900</v>
      </c>
      <c r="K854" t="str">
        <f t="shared" ca="1" si="0"/>
        <v>{"sku":"10020", "costo":10, "grupo":"12", "lote":1, "tiempo":20, "formula":[{"sku":"1201","req":1},{"sku":"1116","req":1},{"sku":"1106","req":4},{"sku":"1112","req":1},{"sku":"1114","req":1},{"sku":"1407","req":1}], "vencimiento":1, "precio":5900, "tipo":"cocina"},</v>
      </c>
    </row>
    <row r="855" spans="1:11" ht="13" x14ac:dyDescent="0.15">
      <c r="A855" s="38">
        <v>12</v>
      </c>
      <c r="B855">
        <f ca="1">IFERROR(__xludf.DUMMYFUNCTION("""COMPUTED_VALUE"""),10021)</f>
        <v>10021</v>
      </c>
      <c r="C855" s="33">
        <f ca="1">IFERROR(__xludf.DUMMYFUNCTION("""COMPUTED_VALUE"""),10)</f>
        <v>10</v>
      </c>
      <c r="D855">
        <f ca="1">IFERROR(__xludf.DUMMYFUNCTION("""COMPUTED_VALUE"""),1)</f>
        <v>1</v>
      </c>
      <c r="E855">
        <f ca="1">IFERROR(__xludf.DUMMYFUNCTION("""COMPUTED_VALUE"""),10)</f>
        <v>10</v>
      </c>
      <c r="F855" t="str">
        <f ca="1">IFERROR(__xludf.DUMMYFUNCTION("filter(Formulas!$C:$C,Formulas!$A:$A=B855)"),"""formula"":[{""sku"":""1201"",""req"":1},{""sku"":""1116"",""req"":1},{""sku"":""1109"",""req"":1},{""sku"":""1114"",""req"":1},{""sku"":""1407"",""req"":1}]")</f>
        <v>"formula":[{"sku":"1201","req":1},{"sku":"1116","req":1},{"sku":"1109","req":1},{"sku":"1114","req":1},{"sku":"1407","req":1}]</v>
      </c>
      <c r="G855">
        <f ca="1">IFERROR(__xludf.DUMMYFUNCTION("""COMPUTED_VALUE"""),1)</f>
        <v>1</v>
      </c>
      <c r="H855" s="30" t="str">
        <f ca="1">IFERROR(__xludf.DUMMYFUNCTION("IF(D855,filter(Productos!AC:AC,Productos!A:A=B855),)"),"cocina")</f>
        <v>cocina</v>
      </c>
      <c r="I855" s="33">
        <f ca="1">IFERROR(__xludf.DUMMYFUNCTION("""COMPUTED_VALUE"""),5900)</f>
        <v>5900</v>
      </c>
      <c r="K855" t="str">
        <f t="shared" ca="1" si="0"/>
        <v>{"sku":"10021", "costo":10, "grupo":"12", "lote":1, "tiempo":10, "formula":[{"sku":"1201","req":1},{"sku":"1116","req":1},{"sku":"1109","req":1},{"sku":"1114","req":1},{"sku":"1407","req":1}], "vencimiento":1, "precio":5900, "tipo":"cocina"},</v>
      </c>
    </row>
    <row r="856" spans="1:11" ht="13" x14ac:dyDescent="0.15">
      <c r="A856" s="23">
        <v>12</v>
      </c>
      <c r="B856">
        <f ca="1">IFERROR(__xludf.DUMMYFUNCTION("""COMPUTED_VALUE"""),10022)</f>
        <v>10022</v>
      </c>
      <c r="C856" s="33">
        <f ca="1">IFERROR(__xludf.DUMMYFUNCTION("""COMPUTED_VALUE"""),10)</f>
        <v>10</v>
      </c>
      <c r="D856">
        <f ca="1">IFERROR(__xludf.DUMMYFUNCTION("""COMPUTED_VALUE"""),1)</f>
        <v>1</v>
      </c>
      <c r="E856">
        <f ca="1">IFERROR(__xludf.DUMMYFUNCTION("""COMPUTED_VALUE"""),20)</f>
        <v>20</v>
      </c>
      <c r="F856" t="str">
        <f ca="1">IFERROR(__xludf.DUMMYFUNCTION("filter(Formulas!$C:$C,Formulas!$A:$A=B856)"),"""formula"":[{""sku"":""1201"",""req"":1},{""sku"":""1116"",""req"":1},{""sku"":""1107"",""req"":1},{""sku"":""1112"",""req"":1},{""sku"":""1210"",""req"":1},{""sku"":""1215"",""req"":1}]")</f>
        <v>"formula":[{"sku":"1201","req":1},{"sku":"1116","req":1},{"sku":"1107","req":1},{"sku":"1112","req":1},{"sku":"1210","req":1},{"sku":"1215","req":1}]</v>
      </c>
      <c r="G856">
        <f ca="1">IFERROR(__xludf.DUMMYFUNCTION("""COMPUTED_VALUE"""),1)</f>
        <v>1</v>
      </c>
      <c r="H856" s="30" t="str">
        <f ca="1">IFERROR(__xludf.DUMMYFUNCTION("IF(D856,filter(Productos!AC:AC,Productos!A:A=B856),)"),"cocina")</f>
        <v>cocina</v>
      </c>
      <c r="I856" s="33">
        <f ca="1">IFERROR(__xludf.DUMMYFUNCTION("""COMPUTED_VALUE"""),5500)</f>
        <v>5500</v>
      </c>
      <c r="K856" t="str">
        <f t="shared" ca="1" si="0"/>
        <v>{"sku":"10022", "costo":10, "grupo":"12", "lote":1, "tiempo":20, "formula":[{"sku":"1201","req":1},{"sku":"1116","req":1},{"sku":"1107","req":1},{"sku":"1112","req":1},{"sku":"1210","req":1},{"sku":"1215","req":1}], "vencimiento":1, "precio":5500, "tipo":"cocina"},</v>
      </c>
    </row>
    <row r="857" spans="1:11" ht="13" x14ac:dyDescent="0.15">
      <c r="A857" s="38">
        <v>12</v>
      </c>
      <c r="B857">
        <f ca="1">IFERROR(__xludf.DUMMYFUNCTION("""COMPUTED_VALUE"""),10023)</f>
        <v>10023</v>
      </c>
      <c r="C857" s="33">
        <f ca="1">IFERROR(__xludf.DUMMYFUNCTION("""COMPUTED_VALUE"""),10)</f>
        <v>10</v>
      </c>
      <c r="D857">
        <f ca="1">IFERROR(__xludf.DUMMYFUNCTION("""COMPUTED_VALUE"""),1)</f>
        <v>1</v>
      </c>
      <c r="E857">
        <f ca="1">IFERROR(__xludf.DUMMYFUNCTION("""COMPUTED_VALUE"""),20)</f>
        <v>20</v>
      </c>
      <c r="F857" t="str">
        <f ca="1">IFERROR(__xludf.DUMMYFUNCTION("filter(Formulas!$C:$C,Formulas!$A:$A=B857)"),"""formula"":[{""sku"":""1201"",""req"":1},{""sku"":""1116"",""req"":1},{""sku"":""1109"",""req"":1},{""sku"":""1112"",""req"":1},{""sku"":""1210"",""req"":1},{""sku"":""1215"",""req"":1}]")</f>
        <v>"formula":[{"sku":"1201","req":1},{"sku":"1116","req":1},{"sku":"1109","req":1},{"sku":"1112","req":1},{"sku":"1210","req":1},{"sku":"1215","req":1}]</v>
      </c>
      <c r="G857">
        <f ca="1">IFERROR(__xludf.DUMMYFUNCTION("""COMPUTED_VALUE"""),1)</f>
        <v>1</v>
      </c>
      <c r="H857" s="30" t="str">
        <f ca="1">IFERROR(__xludf.DUMMYFUNCTION("IF(D857,filter(Productos!AC:AC,Productos!A:A=B857),)"),"cocina")</f>
        <v>cocina</v>
      </c>
      <c r="I857" s="33">
        <f ca="1">IFERROR(__xludf.DUMMYFUNCTION("""COMPUTED_VALUE"""),5500)</f>
        <v>5500</v>
      </c>
      <c r="K857" t="str">
        <f t="shared" ca="1" si="0"/>
        <v>{"sku":"10023", "costo":10, "grupo":"12", "lote":1, "tiempo":20, "formula":[{"sku":"1201","req":1},{"sku":"1116","req":1},{"sku":"1109","req":1},{"sku":"1112","req":1},{"sku":"1210","req":1},{"sku":"1215","req":1}], "vencimiento":1, "precio":5500, "tipo":"cocina"},</v>
      </c>
    </row>
    <row r="858" spans="1:11" ht="13" x14ac:dyDescent="0.15">
      <c r="A858" s="23">
        <v>12</v>
      </c>
      <c r="B858">
        <f ca="1">IFERROR(__xludf.DUMMYFUNCTION("""COMPUTED_VALUE"""),10024)</f>
        <v>10024</v>
      </c>
      <c r="C858" s="33">
        <f ca="1">IFERROR(__xludf.DUMMYFUNCTION("""COMPUTED_VALUE"""),10)</f>
        <v>10</v>
      </c>
      <c r="D858">
        <f ca="1">IFERROR(__xludf.DUMMYFUNCTION("""COMPUTED_VALUE"""),1)</f>
        <v>1</v>
      </c>
      <c r="E858">
        <f ca="1">IFERROR(__xludf.DUMMYFUNCTION("""COMPUTED_VALUE"""),20)</f>
        <v>20</v>
      </c>
      <c r="F858" t="str">
        <f ca="1">IFERROR(__xludf.DUMMYFUNCTION("filter(Formulas!$C:$C,Formulas!$A:$A=B858)"),"""formula"":[{""sku"":""1201"",""req"":1},{""sku"":""1116"",""req"":1},{""sku"":""1210"",""req"":1},{""sku"":""1114"",""req"":1},{""sku"":""1115"",""req"":1},{""sku"":""1211"",""req"":1}]")</f>
        <v>"formula":[{"sku":"1201","req":1},{"sku":"1116","req":1},{"sku":"1210","req":1},{"sku":"1114","req":1},{"sku":"1115","req":1},{"sku":"1211","req":1}]</v>
      </c>
      <c r="G858">
        <f ca="1">IFERROR(__xludf.DUMMYFUNCTION("""COMPUTED_VALUE"""),1)</f>
        <v>1</v>
      </c>
      <c r="H858" s="30" t="str">
        <f ca="1">IFERROR(__xludf.DUMMYFUNCTION("IF(D858,filter(Productos!AC:AC,Productos!A:A=B858),)"),"cocina")</f>
        <v>cocina</v>
      </c>
      <c r="I858" s="33">
        <f ca="1">IFERROR(__xludf.DUMMYFUNCTION("""COMPUTED_VALUE"""),4900)</f>
        <v>4900</v>
      </c>
      <c r="K858" t="str">
        <f t="shared" ca="1" si="0"/>
        <v>{"sku":"10024", "costo":10, "grupo":"12", "lote":1, "tiempo":20, "formula":[{"sku":"1201","req":1},{"sku":"1116","req":1},{"sku":"1210","req":1},{"sku":"1114","req":1},{"sku":"1115","req":1},{"sku":"1211","req":1}], "vencimiento":1, "precio":4900, "tipo":"cocina"},</v>
      </c>
    </row>
    <row r="859" spans="1:11" ht="13" x14ac:dyDescent="0.15">
      <c r="A859" s="38">
        <v>12</v>
      </c>
      <c r="B859">
        <f ca="1">IFERROR(__xludf.DUMMYFUNCTION("""COMPUTED_VALUE"""),10025)</f>
        <v>10025</v>
      </c>
      <c r="C859" s="33">
        <f ca="1">IFERROR(__xludf.DUMMYFUNCTION("""COMPUTED_VALUE"""),10)</f>
        <v>10</v>
      </c>
      <c r="D859">
        <f ca="1">IFERROR(__xludf.DUMMYFUNCTION("""COMPUTED_VALUE"""),1)</f>
        <v>1</v>
      </c>
      <c r="E859">
        <f ca="1">IFERROR(__xludf.DUMMYFUNCTION("""COMPUTED_VALUE"""),20)</f>
        <v>20</v>
      </c>
      <c r="F859" t="str">
        <f ca="1">IFERROR(__xludf.DUMMYFUNCTION("filter(Formulas!$C:$C,Formulas!$A:$A=B859)"),"""formula"":[{""sku"":""1201"",""req"":1},{""sku"":""1116"",""req"":1},{""sku"":""1210"",""req"":1},{""sku"":""1114"",""req"":1},{""sku"":""1115"",""req"":1},{""sku"":""1013"",""req"":5}]")</f>
        <v>"formula":[{"sku":"1201","req":1},{"sku":"1116","req":1},{"sku":"1210","req":1},{"sku":"1114","req":1},{"sku":"1115","req":1},{"sku":"1013","req":5}]</v>
      </c>
      <c r="G859">
        <f ca="1">IFERROR(__xludf.DUMMYFUNCTION("""COMPUTED_VALUE"""),1)</f>
        <v>1</v>
      </c>
      <c r="H859" s="30" t="str">
        <f ca="1">IFERROR(__xludf.DUMMYFUNCTION("IF(D859,filter(Productos!AC:AC,Productos!A:A=B859),)"),"cocina")</f>
        <v>cocina</v>
      </c>
      <c r="I859" s="33">
        <f ca="1">IFERROR(__xludf.DUMMYFUNCTION("""COMPUTED_VALUE"""),4900)</f>
        <v>4900</v>
      </c>
      <c r="K859" t="str">
        <f t="shared" ca="1" si="0"/>
        <v>{"sku":"10025", "costo":10, "grupo":"12", "lote":1, "tiempo":20, "formula":[{"sku":"1201","req":1},{"sku":"1116","req":1},{"sku":"1210","req":1},{"sku":"1114","req":1},{"sku":"1115","req":1},{"sku":"1013","req":5}], "vencimiento":1, "precio":4900, "tipo":"cocina"},</v>
      </c>
    </row>
    <row r="860" spans="1:11" ht="13" x14ac:dyDescent="0.15">
      <c r="A860" s="23">
        <v>12</v>
      </c>
      <c r="B860">
        <f ca="1">IFERROR(__xludf.DUMMYFUNCTION("""COMPUTED_VALUE"""),20001)</f>
        <v>20001</v>
      </c>
      <c r="C860" s="33">
        <f ca="1">IFERROR(__xludf.DUMMYFUNCTION("""COMPUTED_VALUE"""),10)</f>
        <v>10</v>
      </c>
      <c r="D860">
        <f ca="1">IFERROR(__xludf.DUMMYFUNCTION("""COMPUTED_VALUE"""),1)</f>
        <v>1</v>
      </c>
      <c r="E860">
        <f ca="1">IFERROR(__xludf.DUMMYFUNCTION("""COMPUTED_VALUE"""),10)</f>
        <v>10</v>
      </c>
      <c r="F860" t="str">
        <f ca="1">IFERROR(__xludf.DUMMYFUNCTION("filter(Formulas!$C:$C,Formulas!$A:$A=B860)"),"""formula"":[{""sku"":""1301"",""req"":1},{""sku"":""1207"",""req"":1},{""sku"":""1310"",""req"":1},{""sku"":""1112"",""req"":1},{""sku"":""1216"",""req"":1}]")</f>
        <v>"formula":[{"sku":"1301","req":1},{"sku":"1207","req":1},{"sku":"1310","req":1},{"sku":"1112","req":1},{"sku":"1216","req":1}]</v>
      </c>
      <c r="G860">
        <f ca="1">IFERROR(__xludf.DUMMYFUNCTION("""COMPUTED_VALUE"""),1)</f>
        <v>1</v>
      </c>
      <c r="H860" s="30" t="str">
        <f ca="1">IFERROR(__xludf.DUMMYFUNCTION("IF(D860,filter(Productos!AC:AC,Productos!A:A=B860),)"),"cocina")</f>
        <v>cocina</v>
      </c>
      <c r="I860" s="33">
        <f ca="1">IFERROR(__xludf.DUMMYFUNCTION("""COMPUTED_VALUE"""),2700)</f>
        <v>2700</v>
      </c>
      <c r="K860" t="str">
        <f t="shared" ca="1" si="0"/>
        <v>{"sku":"20001", "costo":10, "grupo":"12", "lote":1, "tiempo":10, "formula":[{"sku":"1301","req":1},{"sku":"1207","req":1},{"sku":"1310","req":1},{"sku":"1112","req":1},{"sku":"1216","req":1}], "vencimiento":1, "precio":2700, "tipo":"cocina"},</v>
      </c>
    </row>
    <row r="861" spans="1:11" ht="13" x14ac:dyDescent="0.15">
      <c r="A861" s="38">
        <v>12</v>
      </c>
      <c r="B861">
        <f ca="1">IFERROR(__xludf.DUMMYFUNCTION("""COMPUTED_VALUE"""),20002)</f>
        <v>20002</v>
      </c>
      <c r="C861" s="33">
        <f ca="1">IFERROR(__xludf.DUMMYFUNCTION("""COMPUTED_VALUE"""),10)</f>
        <v>10</v>
      </c>
      <c r="D861">
        <f ca="1">IFERROR(__xludf.DUMMYFUNCTION("""COMPUTED_VALUE"""),1)</f>
        <v>1</v>
      </c>
      <c r="E861">
        <f ca="1">IFERROR(__xludf.DUMMYFUNCTION("""COMPUTED_VALUE"""),10)</f>
        <v>10</v>
      </c>
      <c r="F861" t="str">
        <f ca="1">IFERROR(__xludf.DUMMYFUNCTION("filter(Formulas!$C:$C,Formulas!$A:$A=B861)"),"""formula"":[{""sku"":""1301"",""req"":1},{""sku"":""1216"",""req"":1},{""sku"":""1106"",""req"":4}]")</f>
        <v>"formula":[{"sku":"1301","req":1},{"sku":"1216","req":1},{"sku":"1106","req":4}]</v>
      </c>
      <c r="G861">
        <f ca="1">IFERROR(__xludf.DUMMYFUNCTION("""COMPUTED_VALUE"""),1)</f>
        <v>1</v>
      </c>
      <c r="H861" s="30" t="str">
        <f ca="1">IFERROR(__xludf.DUMMYFUNCTION("IF(D861,filter(Productos!AC:AC,Productos!A:A=B861),)"),"cocina")</f>
        <v>cocina</v>
      </c>
      <c r="I861" s="33">
        <f ca="1">IFERROR(__xludf.DUMMYFUNCTION("""COMPUTED_VALUE"""),2700)</f>
        <v>2700</v>
      </c>
      <c r="K861" t="str">
        <f t="shared" ca="1" si="0"/>
        <v>{"sku":"20002", "costo":10, "grupo":"12", "lote":1, "tiempo":10, "formula":[{"sku":"1301","req":1},{"sku":"1216","req":1},{"sku":"1106","req":4}], "vencimiento":1, "precio":2700, "tipo":"cocina"},</v>
      </c>
    </row>
    <row r="862" spans="1:11" ht="13" x14ac:dyDescent="0.15">
      <c r="A862" s="23">
        <v>12</v>
      </c>
      <c r="B862">
        <f ca="1">IFERROR(__xludf.DUMMYFUNCTION("""COMPUTED_VALUE"""),20003)</f>
        <v>20003</v>
      </c>
      <c r="C862" s="33">
        <f ca="1">IFERROR(__xludf.DUMMYFUNCTION("""COMPUTED_VALUE"""),10)</f>
        <v>10</v>
      </c>
      <c r="D862">
        <f ca="1">IFERROR(__xludf.DUMMYFUNCTION("""COMPUTED_VALUE"""),1)</f>
        <v>1</v>
      </c>
      <c r="E862">
        <f ca="1">IFERROR(__xludf.DUMMYFUNCTION("""COMPUTED_VALUE"""),10)</f>
        <v>10</v>
      </c>
      <c r="F862" t="str">
        <f ca="1">IFERROR(__xludf.DUMMYFUNCTION("filter(Formulas!$C:$C,Formulas!$A:$A=B862)"),"""formula"":[{""sku"":""1301"",""req"":1},{""sku"":""1216"",""req"":1},{""sku"":""1207"",""req"":1}]")</f>
        <v>"formula":[{"sku":"1301","req":1},{"sku":"1216","req":1},{"sku":"1207","req":1}]</v>
      </c>
      <c r="G862">
        <f ca="1">IFERROR(__xludf.DUMMYFUNCTION("""COMPUTED_VALUE"""),1)</f>
        <v>1</v>
      </c>
      <c r="H862" s="30" t="str">
        <f ca="1">IFERROR(__xludf.DUMMYFUNCTION("IF(D862,filter(Productos!AC:AC,Productos!A:A=B862),)"),"cocina")</f>
        <v>cocina</v>
      </c>
      <c r="I862" s="33">
        <f ca="1">IFERROR(__xludf.DUMMYFUNCTION("""COMPUTED_VALUE"""),2700)</f>
        <v>2700</v>
      </c>
      <c r="K862" t="str">
        <f t="shared" ca="1" si="0"/>
        <v>{"sku":"20003", "costo":10, "grupo":"12", "lote":1, "tiempo":10, "formula":[{"sku":"1301","req":1},{"sku":"1216","req":1},{"sku":"1207","req":1}], "vencimiento":1, "precio":2700, "tipo":"cocina"},</v>
      </c>
    </row>
    <row r="863" spans="1:11" ht="13" x14ac:dyDescent="0.15">
      <c r="A863" s="38">
        <v>12</v>
      </c>
      <c r="B863">
        <f ca="1">IFERROR(__xludf.DUMMYFUNCTION("""COMPUTED_VALUE"""),20004)</f>
        <v>20004</v>
      </c>
      <c r="C863" s="33">
        <f ca="1">IFERROR(__xludf.DUMMYFUNCTION("""COMPUTED_VALUE"""),10)</f>
        <v>10</v>
      </c>
      <c r="D863">
        <f ca="1">IFERROR(__xludf.DUMMYFUNCTION("""COMPUTED_VALUE"""),1)</f>
        <v>1</v>
      </c>
      <c r="E863">
        <f ca="1">IFERROR(__xludf.DUMMYFUNCTION("""COMPUTED_VALUE"""),10)</f>
        <v>10</v>
      </c>
      <c r="F863" t="str">
        <f ca="1">IFERROR(__xludf.DUMMYFUNCTION("filter(Formulas!$C:$C,Formulas!$A:$A=B863)"),"""formula"":[{""sku"":""1301"",""req"":1},{""sku"":""1216"",""req"":1},{""sku"":""1209"",""req"":1}]")</f>
        <v>"formula":[{"sku":"1301","req":1},{"sku":"1216","req":1},{"sku":"1209","req":1}]</v>
      </c>
      <c r="G863">
        <f ca="1">IFERROR(__xludf.DUMMYFUNCTION("""COMPUTED_VALUE"""),1)</f>
        <v>1</v>
      </c>
      <c r="H863" s="30" t="str">
        <f ca="1">IFERROR(__xludf.DUMMYFUNCTION("IF(D863,filter(Productos!AC:AC,Productos!A:A=B863),)"),"cocina")</f>
        <v>cocina</v>
      </c>
      <c r="I863" s="33">
        <f ca="1">IFERROR(__xludf.DUMMYFUNCTION("""COMPUTED_VALUE"""),2700)</f>
        <v>2700</v>
      </c>
      <c r="K863" t="str">
        <f t="shared" ca="1" si="0"/>
        <v>{"sku":"20004", "costo":10, "grupo":"12", "lote":1, "tiempo":10, "formula":[{"sku":"1301","req":1},{"sku":"1216","req":1},{"sku":"1209","req":1}], "vencimiento":1, "precio":2700, "tipo":"cocina"},</v>
      </c>
    </row>
    <row r="864" spans="1:11" ht="13" x14ac:dyDescent="0.15">
      <c r="A864" s="23">
        <v>12</v>
      </c>
      <c r="B864">
        <f ca="1">IFERROR(__xludf.DUMMYFUNCTION("""COMPUTED_VALUE"""),20005)</f>
        <v>20005</v>
      </c>
      <c r="C864" s="33">
        <f ca="1">IFERROR(__xludf.DUMMYFUNCTION("""COMPUTED_VALUE"""),10)</f>
        <v>10</v>
      </c>
      <c r="D864">
        <f ca="1">IFERROR(__xludf.DUMMYFUNCTION("""COMPUTED_VALUE"""),1)</f>
        <v>1</v>
      </c>
      <c r="E864">
        <f ca="1">IFERROR(__xludf.DUMMYFUNCTION("""COMPUTED_VALUE"""),20)</f>
        <v>20</v>
      </c>
      <c r="F864" t="str">
        <f ca="1">IFERROR(__xludf.DUMMYFUNCTION("filter(Formulas!$C:$C,Formulas!$A:$A=B864)"),"""formula"":[{""sku"":""1301"",""req"":1},{""sku"":""1216"",""req"":1},{""sku"":""1209"",""req"":1},{""sku"":""1310"",""req"":1},{""sku"":""1112"",""req"":1}]")</f>
        <v>"formula":[{"sku":"1301","req":1},{"sku":"1216","req":1},{"sku":"1209","req":1},{"sku":"1310","req":1},{"sku":"1112","req":1}]</v>
      </c>
      <c r="G864">
        <f ca="1">IFERROR(__xludf.DUMMYFUNCTION("""COMPUTED_VALUE"""),1)</f>
        <v>1</v>
      </c>
      <c r="H864" s="30" t="str">
        <f ca="1">IFERROR(__xludf.DUMMYFUNCTION("IF(D864,filter(Productos!AC:AC,Productos!A:A=B864),)"),"cocina")</f>
        <v>cocina</v>
      </c>
      <c r="I864" s="33">
        <f ca="1">IFERROR(__xludf.DUMMYFUNCTION("""COMPUTED_VALUE"""),2700)</f>
        <v>2700</v>
      </c>
      <c r="K864" t="str">
        <f t="shared" ca="1" si="0"/>
        <v>{"sku":"20005", "costo":10, "grupo":"12", "lote":1, "tiempo":20, "formula":[{"sku":"1301","req":1},{"sku":"1216","req":1},{"sku":"1209","req":1},{"sku":"1310","req":1},{"sku":"1112","req":1}], "vencimiento":1, "precio":2700, "tipo":"cocina"},</v>
      </c>
    </row>
    <row r="865" spans="1:11" ht="13" x14ac:dyDescent="0.15">
      <c r="A865" s="38">
        <v>12</v>
      </c>
      <c r="B865">
        <f ca="1">IFERROR(__xludf.DUMMYFUNCTION("""COMPUTED_VALUE"""),30001)</f>
        <v>30001</v>
      </c>
      <c r="C865" s="33">
        <f ca="1">IFERROR(__xludf.DUMMYFUNCTION("""COMPUTED_VALUE"""),10)</f>
        <v>10</v>
      </c>
      <c r="D865">
        <f ca="1">IFERROR(__xludf.DUMMYFUNCTION("""COMPUTED_VALUE"""),1)</f>
        <v>1</v>
      </c>
      <c r="E865">
        <f ca="1">IFERROR(__xludf.DUMMYFUNCTION("""COMPUTED_VALUE"""),10)</f>
        <v>10</v>
      </c>
      <c r="F865" t="str">
        <f ca="1">IFERROR(__xludf.DUMMYFUNCTION("filter(Formulas!$C:$C,Formulas!$A:$A=B865)"),"""formula"":[{""sku"":""1307"",""req"":3}]")</f>
        <v>"formula":[{"sku":"1307","req":3}]</v>
      </c>
      <c r="G865">
        <f ca="1">IFERROR(__xludf.DUMMYFUNCTION("""COMPUTED_VALUE"""),1)</f>
        <v>1</v>
      </c>
      <c r="H865" s="30" t="str">
        <f ca="1">IFERROR(__xludf.DUMMYFUNCTION("IF(D865,filter(Productos!AC:AC,Productos!A:A=B865),)"),"cocina")</f>
        <v>cocina</v>
      </c>
      <c r="I865" s="33">
        <f ca="1">IFERROR(__xludf.DUMMYFUNCTION("""COMPUTED_VALUE"""),7900)</f>
        <v>7900</v>
      </c>
      <c r="K865" t="str">
        <f t="shared" ca="1" si="0"/>
        <v>{"sku":"30001", "costo":10, "grupo":"12", "lote":1, "tiempo":10, "formula":[{"sku":"1307","req":3}], "vencimiento":1, "precio":7900, "tipo":"cocina"},</v>
      </c>
    </row>
    <row r="866" spans="1:11" ht="13" x14ac:dyDescent="0.15">
      <c r="A866" s="23">
        <v>12</v>
      </c>
      <c r="B866">
        <f ca="1">IFERROR(__xludf.DUMMYFUNCTION("""COMPUTED_VALUE"""),30002)</f>
        <v>30002</v>
      </c>
      <c r="C866" s="33">
        <f ca="1">IFERROR(__xludf.DUMMYFUNCTION("""COMPUTED_VALUE"""),10)</f>
        <v>10</v>
      </c>
      <c r="D866">
        <f ca="1">IFERROR(__xludf.DUMMYFUNCTION("""COMPUTED_VALUE"""),1)</f>
        <v>1</v>
      </c>
      <c r="E866">
        <f ca="1">IFERROR(__xludf.DUMMYFUNCTION("""COMPUTED_VALUE"""),10)</f>
        <v>10</v>
      </c>
      <c r="F866" t="str">
        <f ca="1">IFERROR(__xludf.DUMMYFUNCTION("filter(Formulas!$C:$C,Formulas!$A:$A=B866)"),"""formula"":[{""sku"":""1307"",""req"":4}]")</f>
        <v>"formula":[{"sku":"1307","req":4}]</v>
      </c>
      <c r="G866">
        <f ca="1">IFERROR(__xludf.DUMMYFUNCTION("""COMPUTED_VALUE"""),1)</f>
        <v>1</v>
      </c>
      <c r="H866" s="30" t="str">
        <f ca="1">IFERROR(__xludf.DUMMYFUNCTION("IF(D866,filter(Productos!AC:AC,Productos!A:A=B866),)"),"cocina")</f>
        <v>cocina</v>
      </c>
      <c r="I866" s="33">
        <f ca="1">IFERROR(__xludf.DUMMYFUNCTION("""COMPUTED_VALUE"""),9900)</f>
        <v>9900</v>
      </c>
      <c r="K866" t="str">
        <f t="shared" ca="1" si="0"/>
        <v>{"sku":"30002", "costo":10, "grupo":"12", "lote":1, "tiempo":10, "formula":[{"sku":"1307","req":4}], "vencimiento":1, "precio":9900, "tipo":"cocina"},</v>
      </c>
    </row>
    <row r="867" spans="1:11" ht="13" x14ac:dyDescent="0.15">
      <c r="A867" s="38">
        <v>12</v>
      </c>
      <c r="B867">
        <f ca="1">IFERROR(__xludf.DUMMYFUNCTION("""COMPUTED_VALUE"""),30003)</f>
        <v>30003</v>
      </c>
      <c r="C867" s="33">
        <f ca="1">IFERROR(__xludf.DUMMYFUNCTION("""COMPUTED_VALUE"""),10)</f>
        <v>10</v>
      </c>
      <c r="D867">
        <f ca="1">IFERROR(__xludf.DUMMYFUNCTION("""COMPUTED_VALUE"""),1)</f>
        <v>1</v>
      </c>
      <c r="E867">
        <f ca="1">IFERROR(__xludf.DUMMYFUNCTION("""COMPUTED_VALUE"""),10)</f>
        <v>10</v>
      </c>
      <c r="F867" t="str">
        <f ca="1">IFERROR(__xludf.DUMMYFUNCTION("filter(Formulas!$C:$C,Formulas!$A:$A=B867)"),"""formula"":[{""sku"":""1307"",""req"":5}]")</f>
        <v>"formula":[{"sku":"1307","req":5}]</v>
      </c>
      <c r="G867">
        <f ca="1">IFERROR(__xludf.DUMMYFUNCTION("""COMPUTED_VALUE"""),1)</f>
        <v>1</v>
      </c>
      <c r="H867" s="30" t="str">
        <f ca="1">IFERROR(__xludf.DUMMYFUNCTION("IF(D867,filter(Productos!AC:AC,Productos!A:A=B867),)"),"cocina")</f>
        <v>cocina</v>
      </c>
      <c r="I867" s="33">
        <f ca="1">IFERROR(__xludf.DUMMYFUNCTION("""COMPUTED_VALUE"""),12500)</f>
        <v>12500</v>
      </c>
      <c r="K867" t="str">
        <f t="shared" ca="1" si="0"/>
        <v>{"sku":"30003", "costo":10, "grupo":"12", "lote":1, "tiempo":10, "formula":[{"sku":"1307","req":5}], "vencimiento":1, "precio":12500, "tipo":"cocina"},</v>
      </c>
    </row>
    <row r="868" spans="1:11" ht="13" x14ac:dyDescent="0.15">
      <c r="A868" s="23">
        <v>12</v>
      </c>
      <c r="B868">
        <f ca="1">IFERROR(__xludf.DUMMYFUNCTION("""COMPUTED_VALUE"""),30004)</f>
        <v>30004</v>
      </c>
      <c r="C868" s="33">
        <f ca="1">IFERROR(__xludf.DUMMYFUNCTION("""COMPUTED_VALUE"""),10)</f>
        <v>10</v>
      </c>
      <c r="D868">
        <f ca="1">IFERROR(__xludf.DUMMYFUNCTION("""COMPUTED_VALUE"""),1)</f>
        <v>1</v>
      </c>
      <c r="E868">
        <f ca="1">IFERROR(__xludf.DUMMYFUNCTION("""COMPUTED_VALUE"""),10)</f>
        <v>10</v>
      </c>
      <c r="F868" t="str">
        <f ca="1">IFERROR(__xludf.DUMMYFUNCTION("filter(Formulas!$C:$C,Formulas!$A:$A=B868)"),"""formula"":[{""sku"":""1309"",""req"":3}]")</f>
        <v>"formula":[{"sku":"1309","req":3}]</v>
      </c>
      <c r="G868">
        <f ca="1">IFERROR(__xludf.DUMMYFUNCTION("""COMPUTED_VALUE"""),1)</f>
        <v>1</v>
      </c>
      <c r="H868" s="30" t="str">
        <f ca="1">IFERROR(__xludf.DUMMYFUNCTION("IF(D868,filter(Productos!AC:AC,Productos!A:A=B868),)"),"cocina")</f>
        <v>cocina</v>
      </c>
      <c r="I868" s="33">
        <f ca="1">IFERROR(__xludf.DUMMYFUNCTION("""COMPUTED_VALUE"""),7900)</f>
        <v>7900</v>
      </c>
      <c r="K868" t="str">
        <f t="shared" ca="1" si="0"/>
        <v>{"sku":"30004", "costo":10, "grupo":"12", "lote":1, "tiempo":10, "formula":[{"sku":"1309","req":3}], "vencimiento":1, "precio":7900, "tipo":"cocina"},</v>
      </c>
    </row>
    <row r="869" spans="1:11" ht="13" x14ac:dyDescent="0.15">
      <c r="A869" s="38">
        <v>12</v>
      </c>
      <c r="B869">
        <f ca="1">IFERROR(__xludf.DUMMYFUNCTION("""COMPUTED_VALUE"""),30005)</f>
        <v>30005</v>
      </c>
      <c r="C869" s="33">
        <f ca="1">IFERROR(__xludf.DUMMYFUNCTION("""COMPUTED_VALUE"""),10)</f>
        <v>10</v>
      </c>
      <c r="D869">
        <f ca="1">IFERROR(__xludf.DUMMYFUNCTION("""COMPUTED_VALUE"""),1)</f>
        <v>1</v>
      </c>
      <c r="E869">
        <f ca="1">IFERROR(__xludf.DUMMYFUNCTION("""COMPUTED_VALUE"""),10)</f>
        <v>10</v>
      </c>
      <c r="F869" t="str">
        <f ca="1">IFERROR(__xludf.DUMMYFUNCTION("filter(Formulas!$C:$C,Formulas!$A:$A=B869)"),"""formula"":[{""sku"":""1309"",""req"":4}]")</f>
        <v>"formula":[{"sku":"1309","req":4}]</v>
      </c>
      <c r="G869">
        <f ca="1">IFERROR(__xludf.DUMMYFUNCTION("""COMPUTED_VALUE"""),1)</f>
        <v>1</v>
      </c>
      <c r="H869" s="30" t="str">
        <f ca="1">IFERROR(__xludf.DUMMYFUNCTION("IF(D869,filter(Productos!AC:AC,Productos!A:A=B869),)"),"cocina")</f>
        <v>cocina</v>
      </c>
      <c r="I869" s="33">
        <f ca="1">IFERROR(__xludf.DUMMYFUNCTION("""COMPUTED_VALUE"""),9900)</f>
        <v>9900</v>
      </c>
      <c r="K869" t="str">
        <f t="shared" ca="1" si="0"/>
        <v>{"sku":"30005", "costo":10, "grupo":"12", "lote":1, "tiempo":10, "formula":[{"sku":"1309","req":4}], "vencimiento":1, "precio":9900, "tipo":"cocina"},</v>
      </c>
    </row>
    <row r="870" spans="1:11" ht="13" x14ac:dyDescent="0.15">
      <c r="A870" s="38">
        <v>12</v>
      </c>
      <c r="B870">
        <f ca="1">IFERROR(__xludf.DUMMYFUNCTION("""COMPUTED_VALUE"""),30006)</f>
        <v>30006</v>
      </c>
      <c r="C870" s="33">
        <f ca="1">IFERROR(__xludf.DUMMYFUNCTION("""COMPUTED_VALUE"""),10)</f>
        <v>10</v>
      </c>
      <c r="D870">
        <f ca="1">IFERROR(__xludf.DUMMYFUNCTION("""COMPUTED_VALUE"""),1)</f>
        <v>1</v>
      </c>
      <c r="E870">
        <f ca="1">IFERROR(__xludf.DUMMYFUNCTION("""COMPUTED_VALUE"""),10)</f>
        <v>10</v>
      </c>
      <c r="F870" t="str">
        <f ca="1">IFERROR(__xludf.DUMMYFUNCTION("filter(Formulas!$C:$C,Formulas!$A:$A=B870)"),"""formula"":[{""sku"":""1309"",""req"":5}]")</f>
        <v>"formula":[{"sku":"1309","req":5}]</v>
      </c>
      <c r="G870">
        <f ca="1">IFERROR(__xludf.DUMMYFUNCTION("""COMPUTED_VALUE"""),1)</f>
        <v>1</v>
      </c>
      <c r="H870" s="30" t="str">
        <f ca="1">IFERROR(__xludf.DUMMYFUNCTION("IF(D870,filter(Productos!AC:AC,Productos!A:A=B870),)"),"cocina")</f>
        <v>cocina</v>
      </c>
      <c r="I870" s="33">
        <f ca="1">IFERROR(__xludf.DUMMYFUNCTION("""COMPUTED_VALUE"""),12500)</f>
        <v>12500</v>
      </c>
      <c r="K870" t="str">
        <f t="shared" ca="1" si="0"/>
        <v>{"sku":"30006", "costo":10, "grupo":"12", "lote":1, "tiempo":10, "formula":[{"sku":"1309","req":5}], "vencimiento":1, "precio":12500, "tipo":"cocina"},</v>
      </c>
    </row>
    <row r="871" spans="1:11" ht="13" x14ac:dyDescent="0.15">
      <c r="A871" s="38">
        <v>12</v>
      </c>
      <c r="B871">
        <f ca="1">IFERROR(__xludf.DUMMYFUNCTION("""COMPUTED_VALUE"""),30007)</f>
        <v>30007</v>
      </c>
      <c r="C871" s="33">
        <f ca="1">IFERROR(__xludf.DUMMYFUNCTION("""COMPUTED_VALUE"""),10)</f>
        <v>10</v>
      </c>
      <c r="D871">
        <f ca="1">IFERROR(__xludf.DUMMYFUNCTION("""COMPUTED_VALUE"""),1)</f>
        <v>1</v>
      </c>
      <c r="E871">
        <f ca="1">IFERROR(__xludf.DUMMYFUNCTION("""COMPUTED_VALUE"""),10)</f>
        <v>10</v>
      </c>
      <c r="F871" t="str">
        <f ca="1">IFERROR(__xludf.DUMMYFUNCTION("filter(Formulas!$C:$C,Formulas!$A:$A=B871)"),"""formula"":[{""sku"":""1309"",""req"":2},{""sku"":""1307"",""req"":2}]")</f>
        <v>"formula":[{"sku":"1309","req":2},{"sku":"1307","req":2}]</v>
      </c>
      <c r="G871">
        <f ca="1">IFERROR(__xludf.DUMMYFUNCTION("""COMPUTED_VALUE"""),1)</f>
        <v>1</v>
      </c>
      <c r="H871" s="30" t="str">
        <f ca="1">IFERROR(__xludf.DUMMYFUNCTION("IF(D871,filter(Productos!AC:AC,Productos!A:A=B871),)"),"cocina")</f>
        <v>cocina</v>
      </c>
      <c r="I871" s="33">
        <f ca="1">IFERROR(__xludf.DUMMYFUNCTION("""COMPUTED_VALUE"""),9900)</f>
        <v>9900</v>
      </c>
      <c r="K871" t="str">
        <f t="shared" ca="1" si="0"/>
        <v>{"sku":"30007", "costo":10, "grupo":"12", "lote":1, "tiempo":10, "formula":[{"sku":"1309","req":2},{"sku":"1307","req":2}], "vencimiento":1, "precio":9900, "tipo":"cocina"},</v>
      </c>
    </row>
    <row r="872" spans="1:11" ht="13" x14ac:dyDescent="0.15">
      <c r="A872" s="38">
        <v>12</v>
      </c>
      <c r="B872">
        <f ca="1">IFERROR(__xludf.DUMMYFUNCTION("""COMPUTED_VALUE"""),30008)</f>
        <v>30008</v>
      </c>
      <c r="C872" s="33">
        <f ca="1">IFERROR(__xludf.DUMMYFUNCTION("""COMPUTED_VALUE"""),10)</f>
        <v>10</v>
      </c>
      <c r="D872">
        <f ca="1">IFERROR(__xludf.DUMMYFUNCTION("""COMPUTED_VALUE"""),1)</f>
        <v>1</v>
      </c>
      <c r="E872">
        <f ca="1">IFERROR(__xludf.DUMMYFUNCTION("""COMPUTED_VALUE"""),10)</f>
        <v>10</v>
      </c>
      <c r="F872" t="str">
        <f ca="1">IFERROR(__xludf.DUMMYFUNCTION("filter(Formulas!$C:$C,Formulas!$A:$A=B872)"),"""formula"":[{""sku"":""1309"",""req"":3},{""sku"":""1307"",""req"":3}]")</f>
        <v>"formula":[{"sku":"1309","req":3},{"sku":"1307","req":3}]</v>
      </c>
      <c r="G872">
        <f ca="1">IFERROR(__xludf.DUMMYFUNCTION("""COMPUTED_VALUE"""),1)</f>
        <v>1</v>
      </c>
      <c r="H872" s="30" t="str">
        <f ca="1">IFERROR(__xludf.DUMMYFUNCTION("IF(D872,filter(Productos!AC:AC,Productos!A:A=B872),)"),"cocina")</f>
        <v>cocina</v>
      </c>
      <c r="I872" s="33">
        <f ca="1">IFERROR(__xludf.DUMMYFUNCTION("""COMPUTED_VALUE"""),15990)</f>
        <v>15990</v>
      </c>
      <c r="K872" t="str">
        <f t="shared" ca="1" si="0"/>
        <v>{"sku":"30008", "costo":10, "grupo":"12", "lote":1, "tiempo":10, "formula":[{"sku":"1309","req":3},{"sku":"1307","req":3}], "vencimiento":1, "precio":15990, "tipo":"cocina"},</v>
      </c>
    </row>
    <row r="873" spans="1:11" ht="13" x14ac:dyDescent="0.15">
      <c r="H873" s="30" t="str">
        <f ca="1">IFERROR(__xludf.DUMMYFUNCTION("IF(D873,filter(Productos!AC:AC,Productos!A:A=B873),)"),"")</f>
        <v/>
      </c>
      <c r="K873">
        <f t="shared" si="0"/>
        <v>0</v>
      </c>
    </row>
    <row r="874" spans="1:11" ht="13" x14ac:dyDescent="0.15">
      <c r="A874" s="34" t="s">
        <v>234</v>
      </c>
      <c r="B874" s="35" t="s">
        <v>235</v>
      </c>
      <c r="C874" s="36"/>
      <c r="D874" s="36"/>
      <c r="E874" s="36"/>
      <c r="F874" s="36"/>
      <c r="G874" s="37"/>
      <c r="H874" s="30" t="str">
        <f ca="1">IFERROR(__xludf.DUMMYFUNCTION("IF(D874,filter(Productos!AC:AC,Productos!A:A=B874),)"),"")</f>
        <v/>
      </c>
      <c r="K874">
        <f t="shared" si="0"/>
        <v>0</v>
      </c>
    </row>
    <row r="875" spans="1:11" ht="13" x14ac:dyDescent="0.15">
      <c r="A875" s="38">
        <v>13</v>
      </c>
      <c r="B875" s="25">
        <f ca="1">IFERROR(__xludf.DUMMYFUNCTION("filter(Productos!$A$2:$A1017,INDIRECT(B874))"),1001)</f>
        <v>1001</v>
      </c>
      <c r="C875" s="33">
        <f ca="1">IFERROR(__xludf.DUMMYFUNCTION("filter(Productos!$D$2:$D1017,INDIRECT(B874))"),3000)</f>
        <v>3000</v>
      </c>
      <c r="D875" s="25">
        <f ca="1">IFERROR(__xludf.DUMMYFUNCTION("filter(Productos!$K$2:$L1017,INDIRECT(B874))"),10)</f>
        <v>10</v>
      </c>
      <c r="E875" s="25">
        <f ca="1">IFERROR(__xludf.DUMMYFUNCTION("""COMPUTED_VALUE"""),240)</f>
        <v>240</v>
      </c>
      <c r="F875" s="36" t="str">
        <f ca="1">IFERROR(__xludf.DUMMYFUNCTION("filter(Formulas!$C:$C,Formulas!$A:$A=B875)"),"""formula"":null")</f>
        <v>"formula":null</v>
      </c>
      <c r="G875" s="39">
        <f ca="1">IFERROR(__xludf.DUMMYFUNCTION("filter(Productos!$H$2:$H1017,INDIRECT(B874))"),720)</f>
        <v>720</v>
      </c>
      <c r="H875" s="30" t="str">
        <f ca="1">IFERROR(__xludf.DUMMYFUNCTION("IF(D875,filter(Productos!AC:AC,Productos!A:A=B875),)"),"fabrica")</f>
        <v>fabrica</v>
      </c>
      <c r="I875" s="33" t="str">
        <f ca="1">IFERROR(__xludf.DUMMYFUNCTION("filter(Productos!$E$2:$E1017,INDIRECT(B874))"),"")</f>
        <v/>
      </c>
      <c r="K875" t="e">
        <f t="shared" ca="1" si="0"/>
        <v>#VALUE!</v>
      </c>
    </row>
    <row r="876" spans="1:11" ht="13" x14ac:dyDescent="0.15">
      <c r="A876" s="23">
        <v>13</v>
      </c>
      <c r="B876">
        <f ca="1">IFERROR(__xludf.DUMMYFUNCTION("""COMPUTED_VALUE"""),1003)</f>
        <v>1003</v>
      </c>
      <c r="C876" s="33">
        <f ca="1">IFERROR(__xludf.DUMMYFUNCTION("""COMPUTED_VALUE"""),1290)</f>
        <v>1290</v>
      </c>
      <c r="D876">
        <f ca="1">IFERROR(__xludf.DUMMYFUNCTION("""COMPUTED_VALUE"""),100)</f>
        <v>100</v>
      </c>
      <c r="E876">
        <f ca="1">IFERROR(__xludf.DUMMYFUNCTION("""COMPUTED_VALUE"""),320)</f>
        <v>320</v>
      </c>
      <c r="F876" t="str">
        <f ca="1">IFERROR(__xludf.DUMMYFUNCTION("filter(Formulas!$C:$C,Formulas!$A:$A=B876)"),"""formula"":null")</f>
        <v>"formula":null</v>
      </c>
      <c r="G876">
        <f ca="1">IFERROR(__xludf.DUMMYFUNCTION("""COMPUTED_VALUE"""),720)</f>
        <v>720</v>
      </c>
      <c r="H876" s="30" t="str">
        <f ca="1">IFERROR(__xludf.DUMMYFUNCTION("IF(D876,filter(Productos!AC:AC,Productos!A:A=B876),)"),"fabrica")</f>
        <v>fabrica</v>
      </c>
      <c r="I876" s="33" t="str">
        <f ca="1">IFERROR(__xludf.DUMMYFUNCTION("""COMPUTED_VALUE"""),"")</f>
        <v/>
      </c>
      <c r="K876" t="e">
        <f t="shared" ca="1" si="0"/>
        <v>#VALUE!</v>
      </c>
    </row>
    <row r="877" spans="1:11" ht="13" x14ac:dyDescent="0.15">
      <c r="A877" s="38">
        <v>13</v>
      </c>
      <c r="B877">
        <f ca="1">IFERROR(__xludf.DUMMYFUNCTION("""COMPUTED_VALUE"""),1004)</f>
        <v>1004</v>
      </c>
      <c r="C877" s="33">
        <f ca="1">IFERROR(__xludf.DUMMYFUNCTION("""COMPUTED_VALUE"""),2190)</f>
        <v>2190</v>
      </c>
      <c r="D877">
        <f ca="1">IFERROR(__xludf.DUMMYFUNCTION("""COMPUTED_VALUE"""),100)</f>
        <v>100</v>
      </c>
      <c r="E877">
        <f ca="1">IFERROR(__xludf.DUMMYFUNCTION("""COMPUTED_VALUE"""),400)</f>
        <v>400</v>
      </c>
      <c r="F877" t="str">
        <f ca="1">IFERROR(__xludf.DUMMYFUNCTION("filter(Formulas!$C:$C,Formulas!$A:$A=B877)"),"""formula"":null")</f>
        <v>"formula":null</v>
      </c>
      <c r="G877">
        <f ca="1">IFERROR(__xludf.DUMMYFUNCTION("""COMPUTED_VALUE"""),720)</f>
        <v>720</v>
      </c>
      <c r="H877" s="30" t="str">
        <f ca="1">IFERROR(__xludf.DUMMYFUNCTION("IF(D877,filter(Productos!AC:AC,Productos!A:A=B877),)"),"fabrica")</f>
        <v>fabrica</v>
      </c>
      <c r="I877" s="33" t="str">
        <f ca="1">IFERROR(__xludf.DUMMYFUNCTION("""COMPUTED_VALUE"""),"")</f>
        <v/>
      </c>
      <c r="K877" t="e">
        <f t="shared" ca="1" si="0"/>
        <v>#VALUE!</v>
      </c>
    </row>
    <row r="878" spans="1:11" ht="13" x14ac:dyDescent="0.15">
      <c r="A878" s="23">
        <v>13</v>
      </c>
      <c r="B878">
        <f ca="1">IFERROR(__xludf.DUMMYFUNCTION("""COMPUTED_VALUE"""),1007)</f>
        <v>1007</v>
      </c>
      <c r="C878" s="33">
        <f ca="1">IFERROR(__xludf.DUMMYFUNCTION("""COMPUTED_VALUE"""),32990)</f>
        <v>32990</v>
      </c>
      <c r="D878">
        <f ca="1">IFERROR(__xludf.DUMMYFUNCTION("""COMPUTED_VALUE"""),8)</f>
        <v>8</v>
      </c>
      <c r="E878">
        <f ca="1">IFERROR(__xludf.DUMMYFUNCTION("""COMPUTED_VALUE"""),300)</f>
        <v>300</v>
      </c>
      <c r="F878" t="str">
        <f ca="1">IFERROR(__xludf.DUMMYFUNCTION("filter(Formulas!$C:$C,Formulas!$A:$A=B878)"),"""formula"":null")</f>
        <v>"formula":null</v>
      </c>
      <c r="G878">
        <f ca="1">IFERROR(__xludf.DUMMYFUNCTION("""COMPUTED_VALUE"""),20)</f>
        <v>20</v>
      </c>
      <c r="H878" s="30" t="str">
        <f ca="1">IFERROR(__xludf.DUMMYFUNCTION("IF(D878,filter(Productos!AC:AC,Productos!A:A=B878),)"),"fabrica")</f>
        <v>fabrica</v>
      </c>
      <c r="I878" s="33" t="str">
        <f ca="1">IFERROR(__xludf.DUMMYFUNCTION("""COMPUTED_VALUE"""),"")</f>
        <v/>
      </c>
      <c r="K878" t="e">
        <f t="shared" ca="1" si="0"/>
        <v>#VALUE!</v>
      </c>
    </row>
    <row r="879" spans="1:11" ht="13" x14ac:dyDescent="0.15">
      <c r="A879" s="38">
        <v>13</v>
      </c>
      <c r="B879">
        <f ca="1">IFERROR(__xludf.DUMMYFUNCTION("""COMPUTED_VALUE"""),1010)</f>
        <v>1010</v>
      </c>
      <c r="C879" s="33">
        <f ca="1">IFERROR(__xludf.DUMMYFUNCTION("""COMPUTED_VALUE"""),2990)</f>
        <v>2990</v>
      </c>
      <c r="D879">
        <f ca="1">IFERROR(__xludf.DUMMYFUNCTION("""COMPUTED_VALUE"""),5)</f>
        <v>5</v>
      </c>
      <c r="E879">
        <f ca="1">IFERROR(__xludf.DUMMYFUNCTION("""COMPUTED_VALUE"""),480)</f>
        <v>480</v>
      </c>
      <c r="F879" t="str">
        <f ca="1">IFERROR(__xludf.DUMMYFUNCTION("filter(Formulas!$C:$C,Formulas!$A:$A=B879)"),"""formula"":null")</f>
        <v>"formula":null</v>
      </c>
      <c r="G879">
        <f ca="1">IFERROR(__xludf.DUMMYFUNCTION("""COMPUTED_VALUE"""),30)</f>
        <v>30</v>
      </c>
      <c r="H879" s="30" t="str">
        <f ca="1">IFERROR(__xludf.DUMMYFUNCTION("IF(D879,filter(Productos!AC:AC,Productos!A:A=B879),)"),"fabrica")</f>
        <v>fabrica</v>
      </c>
      <c r="I879" s="33" t="str">
        <f ca="1">IFERROR(__xludf.DUMMYFUNCTION("""COMPUTED_VALUE"""),"")</f>
        <v/>
      </c>
      <c r="K879" t="e">
        <f t="shared" ca="1" si="0"/>
        <v>#VALUE!</v>
      </c>
    </row>
    <row r="880" spans="1:11" ht="13" x14ac:dyDescent="0.15">
      <c r="A880" s="23">
        <v>13</v>
      </c>
      <c r="B880">
        <f ca="1">IFERROR(__xludf.DUMMYFUNCTION("""COMPUTED_VALUE"""),1012)</f>
        <v>1012</v>
      </c>
      <c r="C880" s="33">
        <f ca="1">IFERROR(__xludf.DUMMYFUNCTION("""COMPUTED_VALUE"""),9990)</f>
        <v>9990</v>
      </c>
      <c r="D880">
        <f ca="1">IFERROR(__xludf.DUMMYFUNCTION("""COMPUTED_VALUE"""),7)</f>
        <v>7</v>
      </c>
      <c r="E880">
        <f ca="1">IFERROR(__xludf.DUMMYFUNCTION("""COMPUTED_VALUE"""),150)</f>
        <v>150</v>
      </c>
      <c r="F880" t="str">
        <f ca="1">IFERROR(__xludf.DUMMYFUNCTION("filter(Formulas!$C:$C,Formulas!$A:$A=B880)"),"""formula"":null")</f>
        <v>"formula":null</v>
      </c>
      <c r="G880">
        <f ca="1">IFERROR(__xludf.DUMMYFUNCTION("""COMPUTED_VALUE"""),72)</f>
        <v>72</v>
      </c>
      <c r="H880" s="30" t="str">
        <f ca="1">IFERROR(__xludf.DUMMYFUNCTION("IF(D880,filter(Productos!AC:AC,Productos!A:A=B880),)"),"fabrica")</f>
        <v>fabrica</v>
      </c>
      <c r="I880" s="33" t="str">
        <f ca="1">IFERROR(__xludf.DUMMYFUNCTION("""COMPUTED_VALUE"""),"")</f>
        <v/>
      </c>
      <c r="K880" t="e">
        <f t="shared" ca="1" si="0"/>
        <v>#VALUE!</v>
      </c>
    </row>
    <row r="881" spans="1:11" ht="13" x14ac:dyDescent="0.15">
      <c r="A881" s="38">
        <v>13</v>
      </c>
      <c r="B881">
        <f ca="1">IFERROR(__xludf.DUMMYFUNCTION("""COMPUTED_VALUE"""),1013)</f>
        <v>1013</v>
      </c>
      <c r="C881" s="33">
        <f ca="1">IFERROR(__xludf.DUMMYFUNCTION("""COMPUTED_VALUE"""),1400)</f>
        <v>1400</v>
      </c>
      <c r="D881">
        <f ca="1">IFERROR(__xludf.DUMMYFUNCTION("""COMPUTED_VALUE"""),10)</f>
        <v>10</v>
      </c>
      <c r="E881">
        <f ca="1">IFERROR(__xludf.DUMMYFUNCTION("""COMPUTED_VALUE"""),320)</f>
        <v>320</v>
      </c>
      <c r="F881" t="str">
        <f ca="1">IFERROR(__xludf.DUMMYFUNCTION("filter(Formulas!$C:$C,Formulas!$A:$A=B881)"),"""formula"":null")</f>
        <v>"formula":null</v>
      </c>
      <c r="G881">
        <f ca="1">IFERROR(__xludf.DUMMYFUNCTION("""COMPUTED_VALUE"""),12)</f>
        <v>12</v>
      </c>
      <c r="H881" s="30" t="str">
        <f ca="1">IFERROR(__xludf.DUMMYFUNCTION("IF(D881,filter(Productos!AC:AC,Productos!A:A=B881),)"),"fabrica")</f>
        <v>fabrica</v>
      </c>
      <c r="I881" s="33" t="str">
        <f ca="1">IFERROR(__xludf.DUMMYFUNCTION("""COMPUTED_VALUE"""),"")</f>
        <v/>
      </c>
      <c r="K881" t="e">
        <f t="shared" ca="1" si="0"/>
        <v>#VALUE!</v>
      </c>
    </row>
    <row r="882" spans="1:11" ht="13" x14ac:dyDescent="0.15">
      <c r="A882" s="23">
        <v>13</v>
      </c>
      <c r="B882">
        <f ca="1">IFERROR(__xludf.DUMMYFUNCTION("""COMPUTED_VALUE"""),1016)</f>
        <v>1016</v>
      </c>
      <c r="C882" s="33">
        <f ca="1">IFERROR(__xludf.DUMMYFUNCTION("""COMPUTED_VALUE"""),2790)</f>
        <v>2790</v>
      </c>
      <c r="D882">
        <f ca="1">IFERROR(__xludf.DUMMYFUNCTION("""COMPUTED_VALUE"""),8)</f>
        <v>8</v>
      </c>
      <c r="E882">
        <f ca="1">IFERROR(__xludf.DUMMYFUNCTION("""COMPUTED_VALUE"""),600)</f>
        <v>600</v>
      </c>
      <c r="F882" t="str">
        <f ca="1">IFERROR(__xludf.DUMMYFUNCTION("filter(Formulas!$C:$C,Formulas!$A:$A=B882)"),"""formula"":null")</f>
        <v>"formula":null</v>
      </c>
      <c r="G882">
        <f ca="1">IFERROR(__xludf.DUMMYFUNCTION("""COMPUTED_VALUE"""),240)</f>
        <v>240</v>
      </c>
      <c r="H882" s="30" t="str">
        <f ca="1">IFERROR(__xludf.DUMMYFUNCTION("IF(D882,filter(Productos!AC:AC,Productos!A:A=B882),)"),"fabrica")</f>
        <v>fabrica</v>
      </c>
      <c r="I882" t="str">
        <f ca="1">IFERROR(__xludf.DUMMYFUNCTION("""COMPUTED_VALUE"""),"")</f>
        <v/>
      </c>
      <c r="K882" t="e">
        <f t="shared" ca="1" si="0"/>
        <v>#VALUE!</v>
      </c>
    </row>
    <row r="883" spans="1:11" ht="13" x14ac:dyDescent="0.15">
      <c r="A883" s="38">
        <v>13</v>
      </c>
      <c r="B883">
        <f ca="1">IFERROR(__xludf.DUMMYFUNCTION("""COMPUTED_VALUE"""),1101)</f>
        <v>1101</v>
      </c>
      <c r="C883" s="33">
        <f ca="1">IFERROR(__xludf.DUMMYFUNCTION("""COMPUTED_VALUE"""),500)</f>
        <v>500</v>
      </c>
      <c r="D883">
        <f ca="1">IFERROR(__xludf.DUMMYFUNCTION("""COMPUTED_VALUE"""),10)</f>
        <v>10</v>
      </c>
      <c r="E883">
        <f ca="1">IFERROR(__xludf.DUMMYFUNCTION("""COMPUTED_VALUE"""),40)</f>
        <v>40</v>
      </c>
      <c r="F883" t="str">
        <f ca="1">IFERROR(__xludf.DUMMYFUNCTION("filter(Formulas!$C:$C,Formulas!$A:$A=B883)"),"""formula"":[{""sku"":""1001"",""req"":8},{""sku"":""1003"",""req"":3},{""sku"":""1004"",""req"":2},{""sku"":""1002"",""req"":4}]")</f>
        <v>"formula":[{"sku":"1001","req":8},{"sku":"1003","req":3},{"sku":"1004","req":2},{"sku":"1002","req":4}]</v>
      </c>
      <c r="G883">
        <f ca="1">IFERROR(__xludf.DUMMYFUNCTION("""COMPUTED_VALUE"""),3)</f>
        <v>3</v>
      </c>
      <c r="H883" s="30" t="str">
        <f ca="1">IFERROR(__xludf.DUMMYFUNCTION("IF(D883,filter(Productos!AC:AC,Productos!A:A=B883),)"),"fabrica")</f>
        <v>fabrica</v>
      </c>
      <c r="I883" s="33" t="str">
        <f ca="1">IFERROR(__xludf.DUMMYFUNCTION("""COMPUTED_VALUE"""),"")</f>
        <v/>
      </c>
      <c r="K883" t="e">
        <f t="shared" ca="1" si="0"/>
        <v>#VALUE!</v>
      </c>
    </row>
    <row r="884" spans="1:11" ht="13" x14ac:dyDescent="0.15">
      <c r="A884" s="23">
        <v>13</v>
      </c>
      <c r="B884">
        <f ca="1">IFERROR(__xludf.DUMMYFUNCTION("""COMPUTED_VALUE"""),1105)</f>
        <v>1105</v>
      </c>
      <c r="C884" s="33">
        <f ca="1">IFERROR(__xludf.DUMMYFUNCTION("""COMPUTED_VALUE"""),10)</f>
        <v>10</v>
      </c>
      <c r="D884">
        <f ca="1">IFERROR(__xludf.DUMMYFUNCTION("""COMPUTED_VALUE"""),10)</f>
        <v>10</v>
      </c>
      <c r="E884">
        <f ca="1">IFERROR(__xludf.DUMMYFUNCTION("""COMPUTED_VALUE"""),10)</f>
        <v>10</v>
      </c>
      <c r="F884" t="str">
        <f ca="1">IFERROR(__xludf.DUMMYFUNCTION("filter(Formulas!$C:$C,Formulas!$A:$A=B884)"),"""formula"":[{""sku"":""1005"",""req"":1}]")</f>
        <v>"formula":[{"sku":"1005","req":1}]</v>
      </c>
      <c r="G884">
        <f ca="1">IFERROR(__xludf.DUMMYFUNCTION("""COMPUTED_VALUE"""),3)</f>
        <v>3</v>
      </c>
      <c r="H884" s="30" t="str">
        <f ca="1">IFERROR(__xludf.DUMMYFUNCTION("IF(D884,filter(Productos!AC:AC,Productos!A:A=B884),)"),"fabrica")</f>
        <v>fabrica</v>
      </c>
      <c r="I884" s="33" t="str">
        <f ca="1">IFERROR(__xludf.DUMMYFUNCTION("""COMPUTED_VALUE"""),"")</f>
        <v/>
      </c>
      <c r="K884" t="e">
        <f t="shared" ca="1" si="0"/>
        <v>#VALUE!</v>
      </c>
    </row>
    <row r="885" spans="1:11" ht="13" x14ac:dyDescent="0.15">
      <c r="A885" s="38">
        <v>13</v>
      </c>
      <c r="B885">
        <f ca="1">IFERROR(__xludf.DUMMYFUNCTION("""COMPUTED_VALUE"""),1106)</f>
        <v>1106</v>
      </c>
      <c r="C885" s="33">
        <f ca="1">IFERROR(__xludf.DUMMYFUNCTION("""COMPUTED_VALUE"""),700)</f>
        <v>700</v>
      </c>
      <c r="D885">
        <f ca="1">IFERROR(__xludf.DUMMYFUNCTION("""COMPUTED_VALUE"""),100)</f>
        <v>100</v>
      </c>
      <c r="E885">
        <f ca="1">IFERROR(__xludf.DUMMYFUNCTION("""COMPUTED_VALUE"""),30)</f>
        <v>30</v>
      </c>
      <c r="F885" t="str">
        <f ca="1">IFERROR(__xludf.DUMMYFUNCTION("filter(Formulas!$C:$C,Formulas!$A:$A=B885)"),"""formula"":[{""sku"":""1006"",""req"":1}]")</f>
        <v>"formula":[{"sku":"1006","req":1}]</v>
      </c>
      <c r="G885">
        <f ca="1">IFERROR(__xludf.DUMMYFUNCTION("""COMPUTED_VALUE"""),4)</f>
        <v>4</v>
      </c>
      <c r="H885" s="30" t="str">
        <f ca="1">IFERROR(__xludf.DUMMYFUNCTION("IF(D885,filter(Productos!AC:AC,Productos!A:A=B885),)"),"fabrica")</f>
        <v>fabrica</v>
      </c>
      <c r="I885" s="33" t="str">
        <f ca="1">IFERROR(__xludf.DUMMYFUNCTION("""COMPUTED_VALUE"""),"")</f>
        <v/>
      </c>
      <c r="K885" t="e">
        <f t="shared" ca="1" si="0"/>
        <v>#VALUE!</v>
      </c>
    </row>
    <row r="886" spans="1:11" ht="13" x14ac:dyDescent="0.15">
      <c r="A886" s="23">
        <v>13</v>
      </c>
      <c r="B886">
        <f ca="1">IFERROR(__xludf.DUMMYFUNCTION("""COMPUTED_VALUE"""),1107)</f>
        <v>1107</v>
      </c>
      <c r="C886" s="33">
        <f ca="1">IFERROR(__xludf.DUMMYFUNCTION("""COMPUTED_VALUE"""),10)</f>
        <v>10</v>
      </c>
      <c r="D886">
        <f ca="1">IFERROR(__xludf.DUMMYFUNCTION("""COMPUTED_VALUE"""),11)</f>
        <v>11</v>
      </c>
      <c r="E886">
        <f ca="1">IFERROR(__xludf.DUMMYFUNCTION("""COMPUTED_VALUE"""),20)</f>
        <v>20</v>
      </c>
      <c r="F886" t="str">
        <f ca="1">IFERROR(__xludf.DUMMYFUNCTION("filter(Formulas!$C:$C,Formulas!$A:$A=B886)"),"""formula"":[{""sku"":""1007"",""req"":1}]")</f>
        <v>"formula":[{"sku":"1007","req":1}]</v>
      </c>
      <c r="G886">
        <f ca="1">IFERROR(__xludf.DUMMYFUNCTION("""COMPUTED_VALUE"""),2)</f>
        <v>2</v>
      </c>
      <c r="H886" s="30" t="str">
        <f ca="1">IFERROR(__xludf.DUMMYFUNCTION("IF(D886,filter(Productos!AC:AC,Productos!A:A=B886),)"),"fabrica")</f>
        <v>fabrica</v>
      </c>
      <c r="I886" s="33" t="str">
        <f ca="1">IFERROR(__xludf.DUMMYFUNCTION("""COMPUTED_VALUE"""),"")</f>
        <v/>
      </c>
      <c r="K886" t="e">
        <f t="shared" ca="1" si="0"/>
        <v>#VALUE!</v>
      </c>
    </row>
    <row r="887" spans="1:11" ht="13" x14ac:dyDescent="0.15">
      <c r="A887" s="38">
        <v>13</v>
      </c>
      <c r="B887">
        <f ca="1">IFERROR(__xludf.DUMMYFUNCTION("""COMPUTED_VALUE"""),1108)</f>
        <v>1108</v>
      </c>
      <c r="C887" s="33">
        <f ca="1">IFERROR(__xludf.DUMMYFUNCTION("""COMPUTED_VALUE"""),10)</f>
        <v>10</v>
      </c>
      <c r="D887">
        <f ca="1">IFERROR(__xludf.DUMMYFUNCTION("""COMPUTED_VALUE"""),6)</f>
        <v>6</v>
      </c>
      <c r="E887">
        <f ca="1">IFERROR(__xludf.DUMMYFUNCTION("""COMPUTED_VALUE"""),20)</f>
        <v>20</v>
      </c>
      <c r="F887" t="str">
        <f ca="1">IFERROR(__xludf.DUMMYFUNCTION("filter(Formulas!$C:$C,Formulas!$A:$A=B887)"),"""formula"":[{""sku"":""1008"",""req"":1}]")</f>
        <v>"formula":[{"sku":"1008","req":1}]</v>
      </c>
      <c r="G887">
        <f ca="1">IFERROR(__xludf.DUMMYFUNCTION("""COMPUTED_VALUE"""),4)</f>
        <v>4</v>
      </c>
      <c r="H887" s="30" t="str">
        <f ca="1">IFERROR(__xludf.DUMMYFUNCTION("IF(D887,filter(Productos!AC:AC,Productos!A:A=B887),)"),"fabrica")</f>
        <v>fabrica</v>
      </c>
      <c r="I887" s="33" t="str">
        <f ca="1">IFERROR(__xludf.DUMMYFUNCTION("""COMPUTED_VALUE"""),"")</f>
        <v/>
      </c>
      <c r="K887" t="e">
        <f t="shared" ca="1" si="0"/>
        <v>#VALUE!</v>
      </c>
    </row>
    <row r="888" spans="1:11" ht="13" x14ac:dyDescent="0.15">
      <c r="A888" s="23">
        <v>13</v>
      </c>
      <c r="B888">
        <f ca="1">IFERROR(__xludf.DUMMYFUNCTION("""COMPUTED_VALUE"""),1109)</f>
        <v>1109</v>
      </c>
      <c r="C888" s="33">
        <f ca="1">IFERROR(__xludf.DUMMYFUNCTION("""COMPUTED_VALUE"""),10)</f>
        <v>10</v>
      </c>
      <c r="D888">
        <f ca="1">IFERROR(__xludf.DUMMYFUNCTION("""COMPUTED_VALUE"""),12)</f>
        <v>12</v>
      </c>
      <c r="E888">
        <f ca="1">IFERROR(__xludf.DUMMYFUNCTION("""COMPUTED_VALUE"""),30)</f>
        <v>30</v>
      </c>
      <c r="F888" t="str">
        <f ca="1">IFERROR(__xludf.DUMMYFUNCTION("filter(Formulas!$C:$C,Formulas!$A:$A=B888)"),"""formula"":[{""sku"":""1009"",""req"":1}]")</f>
        <v>"formula":[{"sku":"1009","req":1}]</v>
      </c>
      <c r="G888">
        <f ca="1">IFERROR(__xludf.DUMMYFUNCTION("""COMPUTED_VALUE"""),1.5)</f>
        <v>1.5</v>
      </c>
      <c r="H888" s="30" t="str">
        <f ca="1">IFERROR(__xludf.DUMMYFUNCTION("IF(D888,filter(Productos!AC:AC,Productos!A:A=B888),)"),"fabrica")</f>
        <v>fabrica</v>
      </c>
      <c r="I888" s="33" t="str">
        <f ca="1">IFERROR(__xludf.DUMMYFUNCTION("""COMPUTED_VALUE"""),"")</f>
        <v/>
      </c>
      <c r="K888" t="e">
        <f t="shared" ca="1" si="0"/>
        <v>#VALUE!</v>
      </c>
    </row>
    <row r="889" spans="1:11" ht="13" x14ac:dyDescent="0.15">
      <c r="A889" s="38">
        <v>13</v>
      </c>
      <c r="B889">
        <f ca="1">IFERROR(__xludf.DUMMYFUNCTION("""COMPUTED_VALUE"""),1110)</f>
        <v>1110</v>
      </c>
      <c r="C889" s="33">
        <f ca="1">IFERROR(__xludf.DUMMYFUNCTION("""COMPUTED_VALUE"""),10)</f>
        <v>10</v>
      </c>
      <c r="D889">
        <f ca="1">IFERROR(__xludf.DUMMYFUNCTION("""COMPUTED_VALUE"""),6)</f>
        <v>6</v>
      </c>
      <c r="E889">
        <f ca="1">IFERROR(__xludf.DUMMYFUNCTION("""COMPUTED_VALUE"""),10)</f>
        <v>10</v>
      </c>
      <c r="F889" t="str">
        <f ca="1">IFERROR(__xludf.DUMMYFUNCTION("filter(Formulas!$C:$C,Formulas!$A:$A=B889)"),"""formula"":[{""sku"":""1010"",""req"":1}]")</f>
        <v>"formula":[{"sku":"1010","req":1}]</v>
      </c>
      <c r="G889">
        <f ca="1">IFERROR(__xludf.DUMMYFUNCTION("""COMPUTED_VALUE"""),2)</f>
        <v>2</v>
      </c>
      <c r="H889" s="30" t="str">
        <f ca="1">IFERROR(__xludf.DUMMYFUNCTION("IF(D889,filter(Productos!AC:AC,Productos!A:A=B889),)"),"fabrica")</f>
        <v>fabrica</v>
      </c>
      <c r="I889" s="33" t="str">
        <f ca="1">IFERROR(__xludf.DUMMYFUNCTION("""COMPUTED_VALUE"""),"")</f>
        <v/>
      </c>
      <c r="K889" t="e">
        <f t="shared" ca="1" si="0"/>
        <v>#VALUE!</v>
      </c>
    </row>
    <row r="890" spans="1:11" ht="13" x14ac:dyDescent="0.15">
      <c r="A890" s="23">
        <v>13</v>
      </c>
      <c r="B890">
        <f ca="1">IFERROR(__xludf.DUMMYFUNCTION("""COMPUTED_VALUE"""),1111)</f>
        <v>1111</v>
      </c>
      <c r="C890" s="33">
        <f ca="1">IFERROR(__xludf.DUMMYFUNCTION("""COMPUTED_VALUE"""),120)</f>
        <v>120</v>
      </c>
      <c r="D890">
        <f ca="1">IFERROR(__xludf.DUMMYFUNCTION("""COMPUTED_VALUE"""),2)</f>
        <v>2</v>
      </c>
      <c r="E890">
        <f ca="1">IFERROR(__xludf.DUMMYFUNCTION("""COMPUTED_VALUE"""),30)</f>
        <v>30</v>
      </c>
      <c r="F890" t="str">
        <f ca="1">IFERROR(__xludf.DUMMYFUNCTION("filter(Formulas!$C:$C,Formulas!$A:$A=B890)"),"""formula"":[{""sku"":""1011"",""req"":2}]")</f>
        <v>"formula":[{"sku":"1011","req":2}]</v>
      </c>
      <c r="G890">
        <f ca="1">IFERROR(__xludf.DUMMYFUNCTION("""COMPUTED_VALUE"""),12)</f>
        <v>12</v>
      </c>
      <c r="H890" s="30" t="str">
        <f ca="1">IFERROR(__xludf.DUMMYFUNCTION("IF(D890,filter(Productos!AC:AC,Productos!A:A=B890),)"),"fabrica")</f>
        <v>fabrica</v>
      </c>
      <c r="I890" s="33" t="str">
        <f ca="1">IFERROR(__xludf.DUMMYFUNCTION("""COMPUTED_VALUE"""),"")</f>
        <v/>
      </c>
      <c r="K890" t="e">
        <f t="shared" ca="1" si="0"/>
        <v>#VALUE!</v>
      </c>
    </row>
    <row r="891" spans="1:11" ht="13" x14ac:dyDescent="0.15">
      <c r="A891" s="38">
        <v>13</v>
      </c>
      <c r="B891">
        <f ca="1">IFERROR(__xludf.DUMMYFUNCTION("""COMPUTED_VALUE"""),1112)</f>
        <v>1112</v>
      </c>
      <c r="C891" s="33">
        <f ca="1">IFERROR(__xludf.DUMMYFUNCTION("""COMPUTED_VALUE"""),10)</f>
        <v>10</v>
      </c>
      <c r="D891">
        <f ca="1">IFERROR(__xludf.DUMMYFUNCTION("""COMPUTED_VALUE"""),20)</f>
        <v>20</v>
      </c>
      <c r="E891">
        <f ca="1">IFERROR(__xludf.DUMMYFUNCTION("""COMPUTED_VALUE"""),10)</f>
        <v>10</v>
      </c>
      <c r="F891" t="str">
        <f ca="1">IFERROR(__xludf.DUMMYFUNCTION("filter(Formulas!$C:$C,Formulas!$A:$A=B891)"),"""formula"":[{""sku"":""1012"",""req"":1}]")</f>
        <v>"formula":[{"sku":"1012","req":1}]</v>
      </c>
      <c r="G891">
        <f ca="1">IFERROR(__xludf.DUMMYFUNCTION("""COMPUTED_VALUE"""),24)</f>
        <v>24</v>
      </c>
      <c r="H891" s="30" t="str">
        <f ca="1">IFERROR(__xludf.DUMMYFUNCTION("IF(D891,filter(Productos!AC:AC,Productos!A:A=B891),)"),"fabrica")</f>
        <v>fabrica</v>
      </c>
      <c r="I891" s="33" t="str">
        <f ca="1">IFERROR(__xludf.DUMMYFUNCTION("""COMPUTED_VALUE"""),"")</f>
        <v/>
      </c>
      <c r="K891" t="e">
        <f t="shared" ca="1" si="0"/>
        <v>#VALUE!</v>
      </c>
    </row>
    <row r="892" spans="1:11" ht="13" x14ac:dyDescent="0.15">
      <c r="A892" s="23">
        <v>13</v>
      </c>
      <c r="B892">
        <f ca="1">IFERROR(__xludf.DUMMYFUNCTION("""COMPUTED_VALUE"""),1114)</f>
        <v>1114</v>
      </c>
      <c r="C892" s="33">
        <f ca="1">IFERROR(__xludf.DUMMYFUNCTION("""COMPUTED_VALUE"""),10)</f>
        <v>10</v>
      </c>
      <c r="D892">
        <f ca="1">IFERROR(__xludf.DUMMYFUNCTION("""COMPUTED_VALUE"""),4)</f>
        <v>4</v>
      </c>
      <c r="E892">
        <f ca="1">IFERROR(__xludf.DUMMYFUNCTION("""COMPUTED_VALUE"""),10)</f>
        <v>10</v>
      </c>
      <c r="F892" t="str">
        <f ca="1">IFERROR(__xludf.DUMMYFUNCTION("filter(Formulas!$C:$C,Formulas!$A:$A=B892)"),"""formula"":[{""sku"":""1014"",""req"":1}]")</f>
        <v>"formula":[{"sku":"1014","req":1}]</v>
      </c>
      <c r="G892">
        <f ca="1">IFERROR(__xludf.DUMMYFUNCTION("""COMPUTED_VALUE"""),2)</f>
        <v>2</v>
      </c>
      <c r="H892" s="30" t="str">
        <f ca="1">IFERROR(__xludf.DUMMYFUNCTION("IF(D892,filter(Productos!AC:AC,Productos!A:A=B892),)"),"fabrica")</f>
        <v>fabrica</v>
      </c>
      <c r="I892" s="33" t="str">
        <f ca="1">IFERROR(__xludf.DUMMYFUNCTION("""COMPUTED_VALUE"""),"")</f>
        <v/>
      </c>
      <c r="K892" t="e">
        <f t="shared" ca="1" si="0"/>
        <v>#VALUE!</v>
      </c>
    </row>
    <row r="893" spans="1:11" ht="13" x14ac:dyDescent="0.15">
      <c r="A893" s="38">
        <v>13</v>
      </c>
      <c r="B893">
        <f ca="1">IFERROR(__xludf.DUMMYFUNCTION("""COMPUTED_VALUE"""),1115)</f>
        <v>1115</v>
      </c>
      <c r="C893" s="33">
        <f ca="1">IFERROR(__xludf.DUMMYFUNCTION("""COMPUTED_VALUE"""),10)</f>
        <v>10</v>
      </c>
      <c r="D893">
        <f ca="1">IFERROR(__xludf.DUMMYFUNCTION("""COMPUTED_VALUE"""),8)</f>
        <v>8</v>
      </c>
      <c r="E893">
        <f ca="1">IFERROR(__xludf.DUMMYFUNCTION("""COMPUTED_VALUE"""),10)</f>
        <v>10</v>
      </c>
      <c r="F893" t="str">
        <f ca="1">IFERROR(__xludf.DUMMYFUNCTION("filter(Formulas!$C:$C,Formulas!$A:$A=B893)"),"""formula"":[{""sku"":""1015"",""req"":2}]")</f>
        <v>"formula":[{"sku":"1015","req":2}]</v>
      </c>
      <c r="G893">
        <f ca="1">IFERROR(__xludf.DUMMYFUNCTION("""COMPUTED_VALUE"""),3)</f>
        <v>3</v>
      </c>
      <c r="H893" s="30" t="str">
        <f ca="1">IFERROR(__xludf.DUMMYFUNCTION("IF(D893,filter(Productos!AC:AC,Productos!A:A=B893),)"),"fabrica")</f>
        <v>fabrica</v>
      </c>
      <c r="I893" s="33" t="str">
        <f ca="1">IFERROR(__xludf.DUMMYFUNCTION("""COMPUTED_VALUE"""),"")</f>
        <v/>
      </c>
      <c r="K893" t="e">
        <f t="shared" ca="1" si="0"/>
        <v>#VALUE!</v>
      </c>
    </row>
    <row r="894" spans="1:11" ht="13" x14ac:dyDescent="0.15">
      <c r="A894" s="23">
        <v>13</v>
      </c>
      <c r="B894">
        <f ca="1">IFERROR(__xludf.DUMMYFUNCTION("""COMPUTED_VALUE"""),1116)</f>
        <v>1116</v>
      </c>
      <c r="C894" s="33">
        <f ca="1">IFERROR(__xludf.DUMMYFUNCTION("""COMPUTED_VALUE"""),10)</f>
        <v>10</v>
      </c>
      <c r="D894">
        <f ca="1">IFERROR(__xludf.DUMMYFUNCTION("""COMPUTED_VALUE"""),10)</f>
        <v>10</v>
      </c>
      <c r="E894">
        <f ca="1">IFERROR(__xludf.DUMMYFUNCTION("""COMPUTED_VALUE"""),40)</f>
        <v>40</v>
      </c>
      <c r="F894" t="str">
        <f ca="1">IFERROR(__xludf.DUMMYFUNCTION("filter(Formulas!$C:$C,Formulas!$A:$A=B894)"),"""formula"":[{""sku"":""1016"",""req"":11}]")</f>
        <v>"formula":[{"sku":"1016","req":11}]</v>
      </c>
      <c r="G894">
        <f ca="1">IFERROR(__xludf.DUMMYFUNCTION("""COMPUTED_VALUE"""),24)</f>
        <v>24</v>
      </c>
      <c r="H894" s="30" t="str">
        <f ca="1">IFERROR(__xludf.DUMMYFUNCTION("IF(D894,filter(Productos!AC:AC,Productos!A:A=B894),)"),"fabrica")</f>
        <v>fabrica</v>
      </c>
      <c r="I894" t="str">
        <f ca="1">IFERROR(__xludf.DUMMYFUNCTION("""COMPUTED_VALUE"""),"")</f>
        <v/>
      </c>
      <c r="K894" t="e">
        <f t="shared" ca="1" si="0"/>
        <v>#VALUE!</v>
      </c>
    </row>
    <row r="895" spans="1:11" ht="13" x14ac:dyDescent="0.15">
      <c r="A895" s="38">
        <v>13</v>
      </c>
      <c r="B895">
        <f ca="1">IFERROR(__xludf.DUMMYFUNCTION("""COMPUTED_VALUE"""),1201)</f>
        <v>1201</v>
      </c>
      <c r="C895" s="33">
        <f ca="1">IFERROR(__xludf.DUMMYFUNCTION("""COMPUTED_VALUE"""),10)</f>
        <v>10</v>
      </c>
      <c r="D895">
        <f ca="1">IFERROR(__xludf.DUMMYFUNCTION("""COMPUTED_VALUE"""),10)</f>
        <v>10</v>
      </c>
      <c r="E895">
        <f ca="1">IFERROR(__xludf.DUMMYFUNCTION("""COMPUTED_VALUE"""),10)</f>
        <v>10</v>
      </c>
      <c r="F895" t="str">
        <f ca="1">IFERROR(__xludf.DUMMYFUNCTION("filter(Formulas!$C:$C,Formulas!$A:$A=B895)"),"""formula"":[{""sku"":""1101"",""req"":1}]")</f>
        <v>"formula":[{"sku":"1101","req":1}]</v>
      </c>
      <c r="G895">
        <f ca="1">IFERROR(__xludf.DUMMYFUNCTION("""COMPUTED_VALUE"""),2)</f>
        <v>2</v>
      </c>
      <c r="H895" s="30" t="str">
        <f ca="1">IFERROR(__xludf.DUMMYFUNCTION("IF(D895,filter(Productos!AC:AC,Productos!A:A=B895),)"),"fabrica")</f>
        <v>fabrica</v>
      </c>
      <c r="I895" s="33" t="str">
        <f ca="1">IFERROR(__xludf.DUMMYFUNCTION("""COMPUTED_VALUE"""),"")</f>
        <v/>
      </c>
      <c r="K895" t="e">
        <f t="shared" ca="1" si="0"/>
        <v>#VALUE!</v>
      </c>
    </row>
    <row r="896" spans="1:11" ht="13" x14ac:dyDescent="0.15">
      <c r="A896" s="23">
        <v>13</v>
      </c>
      <c r="B896">
        <f ca="1">IFERROR(__xludf.DUMMYFUNCTION("""COMPUTED_VALUE"""),1207)</f>
        <v>1207</v>
      </c>
      <c r="C896" s="33">
        <f ca="1">IFERROR(__xludf.DUMMYFUNCTION("""COMPUTED_VALUE"""),30)</f>
        <v>30</v>
      </c>
      <c r="D896">
        <f ca="1">IFERROR(__xludf.DUMMYFUNCTION("""COMPUTED_VALUE"""),12)</f>
        <v>12</v>
      </c>
      <c r="E896">
        <f ca="1">IFERROR(__xludf.DUMMYFUNCTION("""COMPUTED_VALUE"""),20)</f>
        <v>20</v>
      </c>
      <c r="F896" t="str">
        <f ca="1">IFERROR(__xludf.DUMMYFUNCTION("filter(Formulas!$C:$C,Formulas!$A:$A=B896)"),"""formula"":[{""sku"":""1007"",""req"":1}]")</f>
        <v>"formula":[{"sku":"1007","req":1}]</v>
      </c>
      <c r="G896">
        <f ca="1">IFERROR(__xludf.DUMMYFUNCTION("""COMPUTED_VALUE"""),2)</f>
        <v>2</v>
      </c>
      <c r="H896" s="30" t="str">
        <f ca="1">IFERROR(__xludf.DUMMYFUNCTION("IF(D896,filter(Productos!AC:AC,Productos!A:A=B896),)"),"fabrica")</f>
        <v>fabrica</v>
      </c>
      <c r="I896" s="33" t="str">
        <f ca="1">IFERROR(__xludf.DUMMYFUNCTION("""COMPUTED_VALUE"""),"")</f>
        <v/>
      </c>
      <c r="K896" t="e">
        <f t="shared" ca="1" si="0"/>
        <v>#VALUE!</v>
      </c>
    </row>
    <row r="897" spans="1:11" ht="13" x14ac:dyDescent="0.15">
      <c r="A897" s="38">
        <v>13</v>
      </c>
      <c r="B897">
        <f ca="1">IFERROR(__xludf.DUMMYFUNCTION("""COMPUTED_VALUE"""),1209)</f>
        <v>1209</v>
      </c>
      <c r="C897" s="33">
        <f ca="1">IFERROR(__xludf.DUMMYFUNCTION("""COMPUTED_VALUE"""),30)</f>
        <v>30</v>
      </c>
      <c r="D897">
        <f ca="1">IFERROR(__xludf.DUMMYFUNCTION("""COMPUTED_VALUE"""),14)</f>
        <v>14</v>
      </c>
      <c r="E897">
        <f ca="1">IFERROR(__xludf.DUMMYFUNCTION("""COMPUTED_VALUE"""),30)</f>
        <v>30</v>
      </c>
      <c r="F897" t="str">
        <f ca="1">IFERROR(__xludf.DUMMYFUNCTION("filter(Formulas!$C:$C,Formulas!$A:$A=B897)"),"""formula"":[{""sku"":""1009"",""req"":1}]")</f>
        <v>"formula":[{"sku":"1009","req":1}]</v>
      </c>
      <c r="G897">
        <f ca="1">IFERROR(__xludf.DUMMYFUNCTION("""COMPUTED_VALUE"""),1.5)</f>
        <v>1.5</v>
      </c>
      <c r="H897" s="30" t="str">
        <f ca="1">IFERROR(__xludf.DUMMYFUNCTION("IF(D897,filter(Productos!AC:AC,Productos!A:A=B897),)"),"fabrica")</f>
        <v>fabrica</v>
      </c>
      <c r="I897" s="33" t="str">
        <f ca="1">IFERROR(__xludf.DUMMYFUNCTION("""COMPUTED_VALUE"""),"")</f>
        <v/>
      </c>
      <c r="K897" t="e">
        <f t="shared" ca="1" si="0"/>
        <v>#VALUE!</v>
      </c>
    </row>
    <row r="898" spans="1:11" ht="13" x14ac:dyDescent="0.15">
      <c r="A898" s="23">
        <v>13</v>
      </c>
      <c r="B898">
        <f ca="1">IFERROR(__xludf.DUMMYFUNCTION("""COMPUTED_VALUE"""),1210)</f>
        <v>1210</v>
      </c>
      <c r="C898" s="33">
        <f ca="1">IFERROR(__xludf.DUMMYFUNCTION("""COMPUTED_VALUE"""),10)</f>
        <v>10</v>
      </c>
      <c r="D898">
        <f ca="1">IFERROR(__xludf.DUMMYFUNCTION("""COMPUTED_VALUE"""),9)</f>
        <v>9</v>
      </c>
      <c r="E898">
        <f ca="1">IFERROR(__xludf.DUMMYFUNCTION("""COMPUTED_VALUE"""),10)</f>
        <v>10</v>
      </c>
      <c r="F898" t="str">
        <f ca="1">IFERROR(__xludf.DUMMYFUNCTION("filter(Formulas!$C:$C,Formulas!$A:$A=B898)"),"""formula"":[{""sku"":""1010"",""req"":1}]")</f>
        <v>"formula":[{"sku":"1010","req":1}]</v>
      </c>
      <c r="G898">
        <f ca="1">IFERROR(__xludf.DUMMYFUNCTION("""COMPUTED_VALUE"""),2.3)</f>
        <v>2.2999999999999998</v>
      </c>
      <c r="H898" s="30" t="str">
        <f ca="1">IFERROR(__xludf.DUMMYFUNCTION("IF(D898,filter(Productos!AC:AC,Productos!A:A=B898),)"),"fabrica")</f>
        <v>fabrica</v>
      </c>
      <c r="I898" s="33" t="str">
        <f ca="1">IFERROR(__xludf.DUMMYFUNCTION("""COMPUTED_VALUE"""),"")</f>
        <v/>
      </c>
      <c r="K898" t="e">
        <f t="shared" ca="1" si="0"/>
        <v>#VALUE!</v>
      </c>
    </row>
    <row r="899" spans="1:11" ht="13" x14ac:dyDescent="0.15">
      <c r="A899" s="38">
        <v>13</v>
      </c>
      <c r="B899">
        <f ca="1">IFERROR(__xludf.DUMMYFUNCTION("""COMPUTED_VALUE"""),1211)</f>
        <v>1211</v>
      </c>
      <c r="C899" s="33">
        <f ca="1">IFERROR(__xludf.DUMMYFUNCTION("""COMPUTED_VALUE"""),10)</f>
        <v>10</v>
      </c>
      <c r="D899">
        <f ca="1">IFERROR(__xludf.DUMMYFUNCTION("""COMPUTED_VALUE"""),10)</f>
        <v>10</v>
      </c>
      <c r="E899">
        <f ca="1">IFERROR(__xludf.DUMMYFUNCTION("""COMPUTED_VALUE"""),10)</f>
        <v>10</v>
      </c>
      <c r="F899" t="str">
        <f ca="1">IFERROR(__xludf.DUMMYFUNCTION("filter(Formulas!$C:$C,Formulas!$A:$A=B899)"),"""formula"":[{""sku"":""1111"",""req"":1}]")</f>
        <v>"formula":[{"sku":"1111","req":1}]</v>
      </c>
      <c r="G899">
        <f ca="1">IFERROR(__xludf.DUMMYFUNCTION("""COMPUTED_VALUE"""),12)</f>
        <v>12</v>
      </c>
      <c r="H899" s="30" t="str">
        <f ca="1">IFERROR(__xludf.DUMMYFUNCTION("IF(D899,filter(Productos!AC:AC,Productos!A:A=B899),)"),"fabrica")</f>
        <v>fabrica</v>
      </c>
      <c r="I899" s="33" t="str">
        <f ca="1">IFERROR(__xludf.DUMMYFUNCTION("""COMPUTED_VALUE"""),"")</f>
        <v/>
      </c>
      <c r="K899" t="e">
        <f t="shared" ca="1" si="0"/>
        <v>#VALUE!</v>
      </c>
    </row>
    <row r="900" spans="1:11" ht="13" x14ac:dyDescent="0.15">
      <c r="A900" s="23">
        <v>13</v>
      </c>
      <c r="B900">
        <f ca="1">IFERROR(__xludf.DUMMYFUNCTION("""COMPUTED_VALUE"""),1215)</f>
        <v>1215</v>
      </c>
      <c r="C900" s="33">
        <f ca="1">IFERROR(__xludf.DUMMYFUNCTION("""COMPUTED_VALUE"""),0)</f>
        <v>0</v>
      </c>
      <c r="D900">
        <f ca="1">IFERROR(__xludf.DUMMYFUNCTION("""COMPUTED_VALUE"""),8)</f>
        <v>8</v>
      </c>
      <c r="E900">
        <f ca="1">IFERROR(__xludf.DUMMYFUNCTION("""COMPUTED_VALUE"""),10)</f>
        <v>10</v>
      </c>
      <c r="F900" t="str">
        <f ca="1">IFERROR(__xludf.DUMMYFUNCTION("filter(Formulas!$C:$C,Formulas!$A:$A=B900)"),"""formula"":[{""sku"":""1015"",""req"":4}]")</f>
        <v>"formula":[{"sku":"1015","req":4}]</v>
      </c>
      <c r="G900">
        <f ca="1">IFERROR(__xludf.DUMMYFUNCTION("""COMPUTED_VALUE"""),3)</f>
        <v>3</v>
      </c>
      <c r="H900" s="30" t="str">
        <f ca="1">IFERROR(__xludf.DUMMYFUNCTION("IF(D900,filter(Productos!AC:AC,Productos!A:A=B900),)"),"fabrica")</f>
        <v>fabrica</v>
      </c>
      <c r="I900" s="33" t="str">
        <f ca="1">IFERROR(__xludf.DUMMYFUNCTION("""COMPUTED_VALUE"""),"")</f>
        <v/>
      </c>
      <c r="K900" t="e">
        <f t="shared" ca="1" si="0"/>
        <v>#VALUE!</v>
      </c>
    </row>
    <row r="901" spans="1:11" ht="13" x14ac:dyDescent="0.15">
      <c r="A901" s="38">
        <v>13</v>
      </c>
      <c r="B901">
        <f ca="1">IFERROR(__xludf.DUMMYFUNCTION("""COMPUTED_VALUE"""),1216)</f>
        <v>1216</v>
      </c>
      <c r="C901" s="33">
        <f ca="1">IFERROR(__xludf.DUMMYFUNCTION("""COMPUTED_VALUE"""),10)</f>
        <v>10</v>
      </c>
      <c r="D901">
        <f ca="1">IFERROR(__xludf.DUMMYFUNCTION("""COMPUTED_VALUE"""),10)</f>
        <v>10</v>
      </c>
      <c r="E901">
        <f ca="1">IFERROR(__xludf.DUMMYFUNCTION("""COMPUTED_VALUE"""),30)</f>
        <v>30</v>
      </c>
      <c r="F901" t="str">
        <f ca="1">IFERROR(__xludf.DUMMYFUNCTION("filter(Formulas!$C:$C,Formulas!$A:$A=B901)"),"""formula"":[{""sku"":""1016"",""req"":2}]")</f>
        <v>"formula":[{"sku":"1016","req":2}]</v>
      </c>
      <c r="G901">
        <f ca="1">IFERROR(__xludf.DUMMYFUNCTION("""COMPUTED_VALUE"""),24)</f>
        <v>24</v>
      </c>
      <c r="H901" s="30" t="str">
        <f ca="1">IFERROR(__xludf.DUMMYFUNCTION("IF(D901,filter(Productos!AC:AC,Productos!A:A=B901),)"),"fabrica")</f>
        <v>fabrica</v>
      </c>
      <c r="I901" t="str">
        <f ca="1">IFERROR(__xludf.DUMMYFUNCTION("""COMPUTED_VALUE"""),"")</f>
        <v/>
      </c>
      <c r="K901" t="e">
        <f t="shared" ca="1" si="0"/>
        <v>#VALUE!</v>
      </c>
    </row>
    <row r="902" spans="1:11" ht="13" x14ac:dyDescent="0.15">
      <c r="A902" s="23">
        <v>13</v>
      </c>
      <c r="B902">
        <f ca="1">IFERROR(__xludf.DUMMYFUNCTION("""COMPUTED_VALUE"""),1301)</f>
        <v>1301</v>
      </c>
      <c r="C902" s="33">
        <f ca="1">IFERROR(__xludf.DUMMYFUNCTION("""COMPUTED_VALUE"""),10)</f>
        <v>10</v>
      </c>
      <c r="D902">
        <f ca="1">IFERROR(__xludf.DUMMYFUNCTION("""COMPUTED_VALUE"""),5)</f>
        <v>5</v>
      </c>
      <c r="E902">
        <f ca="1">IFERROR(__xludf.DUMMYFUNCTION("""COMPUTED_VALUE"""),10)</f>
        <v>10</v>
      </c>
      <c r="F902" t="str">
        <f ca="1">IFERROR(__xludf.DUMMYFUNCTION("filter(Formulas!$C:$C,Formulas!$A:$A=B902)"),"""formula"":[{""sku"":""1101"",""req"":1}]")</f>
        <v>"formula":[{"sku":"1101","req":1}]</v>
      </c>
      <c r="G902">
        <f ca="1">IFERROR(__xludf.DUMMYFUNCTION("""COMPUTED_VALUE"""),2)</f>
        <v>2</v>
      </c>
      <c r="H902" s="30" t="str">
        <f ca="1">IFERROR(__xludf.DUMMYFUNCTION("IF(D902,filter(Productos!AC:AC,Productos!A:A=B902),)"),"fabrica")</f>
        <v>fabrica</v>
      </c>
      <c r="I902" s="33" t="str">
        <f ca="1">IFERROR(__xludf.DUMMYFUNCTION("""COMPUTED_VALUE"""),"")</f>
        <v/>
      </c>
      <c r="K902" t="e">
        <f t="shared" ca="1" si="0"/>
        <v>#VALUE!</v>
      </c>
    </row>
    <row r="903" spans="1:11" ht="13" x14ac:dyDescent="0.15">
      <c r="A903" s="38">
        <v>13</v>
      </c>
      <c r="B903">
        <f ca="1">IFERROR(__xludf.DUMMYFUNCTION("""COMPUTED_VALUE"""),1307)</f>
        <v>1307</v>
      </c>
      <c r="C903" s="33">
        <f ca="1">IFERROR(__xludf.DUMMYFUNCTION("""COMPUTED_VALUE"""),50)</f>
        <v>50</v>
      </c>
      <c r="D903">
        <f ca="1">IFERROR(__xludf.DUMMYFUNCTION("""COMPUTED_VALUE"""),11)</f>
        <v>11</v>
      </c>
      <c r="E903">
        <f ca="1">IFERROR(__xludf.DUMMYFUNCTION("""COMPUTED_VALUE"""),30)</f>
        <v>30</v>
      </c>
      <c r="F903" t="str">
        <f ca="1">IFERROR(__xludf.DUMMYFUNCTION("filter(Formulas!$C:$C,Formulas!$A:$A=B903)"),"""formula"":[{""sku"":""1007"",""req"":1}]")</f>
        <v>"formula":[{"sku":"1007","req":1}]</v>
      </c>
      <c r="G903">
        <f ca="1">IFERROR(__xludf.DUMMYFUNCTION("""COMPUTED_VALUE"""),1.2)</f>
        <v>1.2</v>
      </c>
      <c r="H903" s="30" t="str">
        <f ca="1">IFERROR(__xludf.DUMMYFUNCTION("IF(D903,filter(Productos!AC:AC,Productos!A:A=B903),)"),"fabrica")</f>
        <v>fabrica</v>
      </c>
      <c r="I903" s="33" t="str">
        <f ca="1">IFERROR(__xludf.DUMMYFUNCTION("""COMPUTED_VALUE"""),"")</f>
        <v/>
      </c>
      <c r="K903" t="e">
        <f t="shared" ca="1" si="0"/>
        <v>#VALUE!</v>
      </c>
    </row>
    <row r="904" spans="1:11" ht="13" x14ac:dyDescent="0.15">
      <c r="A904" s="23">
        <v>13</v>
      </c>
      <c r="B904">
        <f ca="1">IFERROR(__xludf.DUMMYFUNCTION("""COMPUTED_VALUE"""),1309)</f>
        <v>1309</v>
      </c>
      <c r="C904" s="33">
        <f ca="1">IFERROR(__xludf.DUMMYFUNCTION("""COMPUTED_VALUE"""),50)</f>
        <v>50</v>
      </c>
      <c r="D904">
        <f ca="1">IFERROR(__xludf.DUMMYFUNCTION("""COMPUTED_VALUE"""),11)</f>
        <v>11</v>
      </c>
      <c r="E904">
        <f ca="1">IFERROR(__xludf.DUMMYFUNCTION("""COMPUTED_VALUE"""),50)</f>
        <v>50</v>
      </c>
      <c r="F904" t="str">
        <f ca="1">IFERROR(__xludf.DUMMYFUNCTION("filter(Formulas!$C:$C,Formulas!$A:$A=B904)"),"""formula"":[{""sku"":""1009"",""req"":1}]")</f>
        <v>"formula":[{"sku":"1009","req":1}]</v>
      </c>
      <c r="G904">
        <f ca="1">IFERROR(__xludf.DUMMYFUNCTION("""COMPUTED_VALUE"""),1.2)</f>
        <v>1.2</v>
      </c>
      <c r="H904" s="30" t="str">
        <f ca="1">IFERROR(__xludf.DUMMYFUNCTION("IF(D904,filter(Productos!AC:AC,Productos!A:A=B904),)"),"fabrica")</f>
        <v>fabrica</v>
      </c>
      <c r="I904" s="33" t="str">
        <f ca="1">IFERROR(__xludf.DUMMYFUNCTION("""COMPUTED_VALUE"""),"")</f>
        <v/>
      </c>
      <c r="K904" t="e">
        <f t="shared" ca="1" si="0"/>
        <v>#VALUE!</v>
      </c>
    </row>
    <row r="905" spans="1:11" ht="13" x14ac:dyDescent="0.15">
      <c r="A905" s="38">
        <v>13</v>
      </c>
      <c r="B905">
        <f ca="1">IFERROR(__xludf.DUMMYFUNCTION("""COMPUTED_VALUE"""),1310)</f>
        <v>1310</v>
      </c>
      <c r="C905" s="33">
        <f ca="1">IFERROR(__xludf.DUMMYFUNCTION("""COMPUTED_VALUE"""),10)</f>
        <v>10</v>
      </c>
      <c r="D905">
        <f ca="1">IFERROR(__xludf.DUMMYFUNCTION("""COMPUTED_VALUE"""),12)</f>
        <v>12</v>
      </c>
      <c r="E905">
        <f ca="1">IFERROR(__xludf.DUMMYFUNCTION("""COMPUTED_VALUE"""),10)</f>
        <v>10</v>
      </c>
      <c r="F905" t="str">
        <f ca="1">IFERROR(__xludf.DUMMYFUNCTION("filter(Formulas!$C:$C,Formulas!$A:$A=B905)"),"""formula"":[{""sku"":""1010"",""req"":1}]")</f>
        <v>"formula":[{"sku":"1010","req":1}]</v>
      </c>
      <c r="G905">
        <f ca="1">IFERROR(__xludf.DUMMYFUNCTION("""COMPUTED_VALUE"""),2)</f>
        <v>2</v>
      </c>
      <c r="H905" s="30" t="str">
        <f ca="1">IFERROR(__xludf.DUMMYFUNCTION("IF(D905,filter(Productos!AC:AC,Productos!A:A=B905),)"),"fabrica")</f>
        <v>fabrica</v>
      </c>
      <c r="I905" s="33" t="str">
        <f ca="1">IFERROR(__xludf.DUMMYFUNCTION("""COMPUTED_VALUE"""),"")</f>
        <v/>
      </c>
      <c r="K905" t="e">
        <f t="shared" ca="1" si="0"/>
        <v>#VALUE!</v>
      </c>
    </row>
    <row r="906" spans="1:11" ht="13" x14ac:dyDescent="0.15">
      <c r="A906" s="23">
        <v>13</v>
      </c>
      <c r="B906">
        <f ca="1">IFERROR(__xludf.DUMMYFUNCTION("""COMPUTED_VALUE"""),1407)</f>
        <v>1407</v>
      </c>
      <c r="C906" s="33">
        <f ca="1">IFERROR(__xludf.DUMMYFUNCTION("""COMPUTED_VALUE"""),10)</f>
        <v>10</v>
      </c>
      <c r="D906">
        <f ca="1">IFERROR(__xludf.DUMMYFUNCTION("""COMPUTED_VALUE"""),14)</f>
        <v>14</v>
      </c>
      <c r="E906">
        <f ca="1">IFERROR(__xludf.DUMMYFUNCTION("""COMPUTED_VALUE"""),30)</f>
        <v>30</v>
      </c>
      <c r="F906" t="str">
        <f ca="1">IFERROR(__xludf.DUMMYFUNCTION("filter(Formulas!$C:$C,Formulas!$A:$A=B906)"),"""formula"":[{""sku"":""1007"",""req"":1}]")</f>
        <v>"formula":[{"sku":"1007","req":1}]</v>
      </c>
      <c r="G906">
        <f ca="1">IFERROR(__xludf.DUMMYFUNCTION("""COMPUTED_VALUE"""),2)</f>
        <v>2</v>
      </c>
      <c r="H906" s="30" t="str">
        <f ca="1">IFERROR(__xludf.DUMMYFUNCTION("IF(D906,filter(Productos!AC:AC,Productos!A:A=B906),)"),"fabrica")</f>
        <v>fabrica</v>
      </c>
      <c r="I906" s="33" t="str">
        <f ca="1">IFERROR(__xludf.DUMMYFUNCTION("""COMPUTED_VALUE"""),"")</f>
        <v/>
      </c>
      <c r="K906" t="e">
        <f t="shared" ca="1" si="0"/>
        <v>#VALUE!</v>
      </c>
    </row>
    <row r="907" spans="1:11" ht="13" x14ac:dyDescent="0.15">
      <c r="A907" s="38">
        <v>13</v>
      </c>
      <c r="B907">
        <f ca="1">IFERROR(__xludf.DUMMYFUNCTION("""COMPUTED_VALUE"""),10001)</f>
        <v>10001</v>
      </c>
      <c r="C907" s="33">
        <f ca="1">IFERROR(__xludf.DUMMYFUNCTION("""COMPUTED_VALUE"""),10)</f>
        <v>10</v>
      </c>
      <c r="D907">
        <f ca="1">IFERROR(__xludf.DUMMYFUNCTION("""COMPUTED_VALUE"""),1)</f>
        <v>1</v>
      </c>
      <c r="E907">
        <f ca="1">IFERROR(__xludf.DUMMYFUNCTION("""COMPUTED_VALUE"""),10)</f>
        <v>10</v>
      </c>
      <c r="F907" t="str">
        <f ca="1">IFERROR(__xludf.DUMMYFUNCTION("filter(Formulas!$C:$C,Formulas!$A:$A=B907)"),"""formula"":[{""sku"":""1201"",""req"":1},{""sku"":""1105"",""req"":1},{""sku"":""1210"",""req"":1},{""sku"":""1211"",""req"":1},{""sku"":""1116"",""req"":1}]")</f>
        <v>"formula":[{"sku":"1201","req":1},{"sku":"1105","req":1},{"sku":"1210","req":1},{"sku":"1211","req":1},{"sku":"1116","req":1}]</v>
      </c>
      <c r="G907">
        <f ca="1">IFERROR(__xludf.DUMMYFUNCTION("""COMPUTED_VALUE"""),1)</f>
        <v>1</v>
      </c>
      <c r="H907" s="30" t="str">
        <f ca="1">IFERROR(__xludf.DUMMYFUNCTION("IF(D907,filter(Productos!AC:AC,Productos!A:A=B907),)"),"cocina")</f>
        <v>cocina</v>
      </c>
      <c r="I907" s="33">
        <f ca="1">IFERROR(__xludf.DUMMYFUNCTION("""COMPUTED_VALUE"""),4500)</f>
        <v>4500</v>
      </c>
      <c r="K907" t="str">
        <f t="shared" ca="1" si="0"/>
        <v>{"sku":"10001", "costo":10, "grupo":"13", "lote":1, "tiempo":10, "formula":[{"sku":"1201","req":1},{"sku":"1105","req":1},{"sku":"1210","req":1},{"sku":"1211","req":1},{"sku":"1116","req":1}], "vencimiento":1, "precio":4500, "tipo":"cocina"},</v>
      </c>
    </row>
    <row r="908" spans="1:11" ht="13" x14ac:dyDescent="0.15">
      <c r="A908" s="23">
        <v>13</v>
      </c>
      <c r="B908">
        <f ca="1">IFERROR(__xludf.DUMMYFUNCTION("""COMPUTED_VALUE"""),10002)</f>
        <v>10002</v>
      </c>
      <c r="C908" s="33">
        <f ca="1">IFERROR(__xludf.DUMMYFUNCTION("""COMPUTED_VALUE"""),10)</f>
        <v>10</v>
      </c>
      <c r="D908">
        <f ca="1">IFERROR(__xludf.DUMMYFUNCTION("""COMPUTED_VALUE"""),1)</f>
        <v>1</v>
      </c>
      <c r="E908">
        <f ca="1">IFERROR(__xludf.DUMMYFUNCTION("""COMPUTED_VALUE"""),20)</f>
        <v>20</v>
      </c>
      <c r="F908" t="str">
        <f ca="1">IFERROR(__xludf.DUMMYFUNCTION("filter(Formulas!$C:$C,Formulas!$A:$A=B908)"),"""formula"":[{""sku"":""1201"",""req"":1},{""sku"":""1105"",""req"":1},{""sku"":""1013"",""req"":5},{""sku"":""1210"",""req"":1},{""sku"":""1116"",""req"":1}]")</f>
        <v>"formula":[{"sku":"1201","req":1},{"sku":"1105","req":1},{"sku":"1013","req":5},{"sku":"1210","req":1},{"sku":"1116","req":1}]</v>
      </c>
      <c r="G908">
        <f ca="1">IFERROR(__xludf.DUMMYFUNCTION("""COMPUTED_VALUE"""),1)</f>
        <v>1</v>
      </c>
      <c r="H908" s="30" t="str">
        <f ca="1">IFERROR(__xludf.DUMMYFUNCTION("IF(D908,filter(Productos!AC:AC,Productos!A:A=B908),)"),"cocina")</f>
        <v>cocina</v>
      </c>
      <c r="I908" s="33">
        <f ca="1">IFERROR(__xludf.DUMMYFUNCTION("""COMPUTED_VALUE"""),4500)</f>
        <v>4500</v>
      </c>
      <c r="K908" t="str">
        <f t="shared" ca="1" si="0"/>
        <v>{"sku":"10002", "costo":10, "grupo":"13", "lote":1, "tiempo":20, "formula":[{"sku":"1201","req":1},{"sku":"1105","req":1},{"sku":"1013","req":5},{"sku":"1210","req":1},{"sku":"1116","req":1}], "vencimiento":1, "precio":4500, "tipo":"cocina"},</v>
      </c>
    </row>
    <row r="909" spans="1:11" ht="13" x14ac:dyDescent="0.15">
      <c r="A909" s="38">
        <v>13</v>
      </c>
      <c r="B909">
        <f ca="1">IFERROR(__xludf.DUMMYFUNCTION("""COMPUTED_VALUE"""),10003)</f>
        <v>10003</v>
      </c>
      <c r="C909" s="33">
        <f ca="1">IFERROR(__xludf.DUMMYFUNCTION("""COMPUTED_VALUE"""),10)</f>
        <v>10</v>
      </c>
      <c r="D909">
        <f ca="1">IFERROR(__xludf.DUMMYFUNCTION("""COMPUTED_VALUE"""),1)</f>
        <v>1</v>
      </c>
      <c r="E909">
        <f ca="1">IFERROR(__xludf.DUMMYFUNCTION("""COMPUTED_VALUE"""),30)</f>
        <v>30</v>
      </c>
      <c r="F909" t="str">
        <f ca="1">IFERROR(__xludf.DUMMYFUNCTION("filter(Formulas!$C:$C,Formulas!$A:$A=B909)"),"""formula"":[{""sku"":""1201"",""req"":1},{""sku"":""1105"",""req"":1},{""sku"":""1013"",""req"":5},{""sku"":""1210"",""req"":1},{""sku"":""1211"",""req"":1},{""sku"":""1116"",""req"":1}]")</f>
        <v>"formula":[{"sku":"1201","req":1},{"sku":"1105","req":1},{"sku":"1013","req":5},{"sku":"1210","req":1},{"sku":"1211","req":1},{"sku":"1116","req":1}]</v>
      </c>
      <c r="G909">
        <f ca="1">IFERROR(__xludf.DUMMYFUNCTION("""COMPUTED_VALUE"""),1)</f>
        <v>1</v>
      </c>
      <c r="H909" s="30" t="str">
        <f ca="1">IFERROR(__xludf.DUMMYFUNCTION("IF(D909,filter(Productos!AC:AC,Productos!A:A=B909),)"),"cocina")</f>
        <v>cocina</v>
      </c>
      <c r="I909" s="33">
        <f ca="1">IFERROR(__xludf.DUMMYFUNCTION("""COMPUTED_VALUE"""),4700)</f>
        <v>4700</v>
      </c>
      <c r="K909" t="str">
        <f t="shared" ca="1" si="0"/>
        <v>{"sku":"10003", "costo":10, "grupo":"13", "lote":1, "tiempo":30, "formula":[{"sku":"1201","req":1},{"sku":"1105","req":1},{"sku":"1013","req":5},{"sku":"1210","req":1},{"sku":"1211","req":1},{"sku":"1116","req":1}], "vencimiento":1, "precio":4700, "tipo":"cocina"},</v>
      </c>
    </row>
    <row r="910" spans="1:11" ht="13" x14ac:dyDescent="0.15">
      <c r="A910" s="23">
        <v>13</v>
      </c>
      <c r="B910">
        <f ca="1">IFERROR(__xludf.DUMMYFUNCTION("""COMPUTED_VALUE"""),10004)</f>
        <v>10004</v>
      </c>
      <c r="C910" s="33">
        <f ca="1">IFERROR(__xludf.DUMMYFUNCTION("""COMPUTED_VALUE"""),10)</f>
        <v>10</v>
      </c>
      <c r="D910">
        <f ca="1">IFERROR(__xludf.DUMMYFUNCTION("""COMPUTED_VALUE"""),1)</f>
        <v>1</v>
      </c>
      <c r="E910">
        <f ca="1">IFERROR(__xludf.DUMMYFUNCTION("""COMPUTED_VALUE"""),10)</f>
        <v>10</v>
      </c>
      <c r="F910" t="str">
        <f ca="1">IFERROR(__xludf.DUMMYFUNCTION("filter(Formulas!$C:$C,Formulas!$A:$A=B910)"),"""formula"":[{""sku"":""1201"",""req"":1},{""sku"":""1106"",""req"":4},{""sku"":""1210"",""req"":1},{""sku"":""1211"",""req"":1},{""sku"":""1116"",""req"":1}]")</f>
        <v>"formula":[{"sku":"1201","req":1},{"sku":"1106","req":4},{"sku":"1210","req":1},{"sku":"1211","req":1},{"sku":"1116","req":1}]</v>
      </c>
      <c r="G910">
        <f ca="1">IFERROR(__xludf.DUMMYFUNCTION("""COMPUTED_VALUE"""),1)</f>
        <v>1</v>
      </c>
      <c r="H910" s="30" t="str">
        <f ca="1">IFERROR(__xludf.DUMMYFUNCTION("IF(D910,filter(Productos!AC:AC,Productos!A:A=B910),)"),"cocina")</f>
        <v>cocina</v>
      </c>
      <c r="I910" s="33">
        <f ca="1">IFERROR(__xludf.DUMMYFUNCTION("""COMPUTED_VALUE"""),4700)</f>
        <v>4700</v>
      </c>
      <c r="K910" t="str">
        <f t="shared" ca="1" si="0"/>
        <v>{"sku":"10004", "costo":10, "grupo":"13", "lote":1, "tiempo":10, "formula":[{"sku":"1201","req":1},{"sku":"1106","req":4},{"sku":"1210","req":1},{"sku":"1211","req":1},{"sku":"1116","req":1}], "vencimiento":1, "precio":4700, "tipo":"cocina"},</v>
      </c>
    </row>
    <row r="911" spans="1:11" ht="13" x14ac:dyDescent="0.15">
      <c r="A911" s="38">
        <v>13</v>
      </c>
      <c r="B911">
        <f ca="1">IFERROR(__xludf.DUMMYFUNCTION("""COMPUTED_VALUE"""),10005)</f>
        <v>10005</v>
      </c>
      <c r="C911" s="33">
        <f ca="1">IFERROR(__xludf.DUMMYFUNCTION("""COMPUTED_VALUE"""),10)</f>
        <v>10</v>
      </c>
      <c r="D911">
        <f ca="1">IFERROR(__xludf.DUMMYFUNCTION("""COMPUTED_VALUE"""),1)</f>
        <v>1</v>
      </c>
      <c r="E911">
        <f ca="1">IFERROR(__xludf.DUMMYFUNCTION("""COMPUTED_VALUE"""),20)</f>
        <v>20</v>
      </c>
      <c r="F911" t="str">
        <f ca="1">IFERROR(__xludf.DUMMYFUNCTION("filter(Formulas!$C:$C,Formulas!$A:$A=B911)"),"""formula"":[{""sku"":""1201"",""req"":1},{""sku"":""1106"",""req"":4},{""sku"":""1013"",""req"":5},{""sku"":""1210"",""req"":1},{""sku"":""1116"",""req"":1}]")</f>
        <v>"formula":[{"sku":"1201","req":1},{"sku":"1106","req":4},{"sku":"1013","req":5},{"sku":"1210","req":1},{"sku":"1116","req":1}]</v>
      </c>
      <c r="G911">
        <f ca="1">IFERROR(__xludf.DUMMYFUNCTION("""COMPUTED_VALUE"""),1)</f>
        <v>1</v>
      </c>
      <c r="H911" s="30" t="str">
        <f ca="1">IFERROR(__xludf.DUMMYFUNCTION("IF(D911,filter(Productos!AC:AC,Productos!A:A=B911),)"),"cocina")</f>
        <v>cocina</v>
      </c>
      <c r="I911" s="33">
        <f ca="1">IFERROR(__xludf.DUMMYFUNCTION("""COMPUTED_VALUE"""),4700)</f>
        <v>4700</v>
      </c>
      <c r="K911" t="str">
        <f t="shared" ca="1" si="0"/>
        <v>{"sku":"10005", "costo":10, "grupo":"13", "lote":1, "tiempo":20, "formula":[{"sku":"1201","req":1},{"sku":"1106","req":4},{"sku":"1013","req":5},{"sku":"1210","req":1},{"sku":"1116","req":1}], "vencimiento":1, "precio":4700, "tipo":"cocina"},</v>
      </c>
    </row>
    <row r="912" spans="1:11" ht="13" x14ac:dyDescent="0.15">
      <c r="A912" s="23">
        <v>13</v>
      </c>
      <c r="B912">
        <f ca="1">IFERROR(__xludf.DUMMYFUNCTION("""COMPUTED_VALUE"""),10006)</f>
        <v>10006</v>
      </c>
      <c r="C912" s="33">
        <f ca="1">IFERROR(__xludf.DUMMYFUNCTION("""COMPUTED_VALUE"""),10)</f>
        <v>10</v>
      </c>
      <c r="D912">
        <f ca="1">IFERROR(__xludf.DUMMYFUNCTION("""COMPUTED_VALUE"""),1)</f>
        <v>1</v>
      </c>
      <c r="E912">
        <f ca="1">IFERROR(__xludf.DUMMYFUNCTION("""COMPUTED_VALUE"""),10)</f>
        <v>10</v>
      </c>
      <c r="F912" t="str">
        <f ca="1">IFERROR(__xludf.DUMMYFUNCTION("filter(Formulas!$C:$C,Formulas!$A:$A=B912)"),"""formula"":[{""sku"":""1201"",""req"":1},{""sku"":""1210"",""req"":1},{""sku"":""1107"",""req"":1},{""sku"":""1211"",""req"":1},{""sku"":""1116"",""req"":1}]")</f>
        <v>"formula":[{"sku":"1201","req":1},{"sku":"1210","req":1},{"sku":"1107","req":1},{"sku":"1211","req":1},{"sku":"1116","req":1}]</v>
      </c>
      <c r="G912">
        <f ca="1">IFERROR(__xludf.DUMMYFUNCTION("""COMPUTED_VALUE"""),1)</f>
        <v>1</v>
      </c>
      <c r="H912" s="30" t="str">
        <f ca="1">IFERROR(__xludf.DUMMYFUNCTION("IF(D912,filter(Productos!AC:AC,Productos!A:A=B912),)"),"cocina")</f>
        <v>cocina</v>
      </c>
      <c r="I912" s="33">
        <f ca="1">IFERROR(__xludf.DUMMYFUNCTION("""COMPUTED_VALUE"""),4900)</f>
        <v>4900</v>
      </c>
      <c r="K912" t="str">
        <f t="shared" ca="1" si="0"/>
        <v>{"sku":"10006", "costo":10, "grupo":"13", "lote":1, "tiempo":10, "formula":[{"sku":"1201","req":1},{"sku":"1210","req":1},{"sku":"1107","req":1},{"sku":"1211","req":1},{"sku":"1116","req":1}], "vencimiento":1, "precio":4900, "tipo":"cocina"},</v>
      </c>
    </row>
    <row r="913" spans="1:11" ht="13" x14ac:dyDescent="0.15">
      <c r="A913" s="38">
        <v>13</v>
      </c>
      <c r="B913">
        <f ca="1">IFERROR(__xludf.DUMMYFUNCTION("""COMPUTED_VALUE"""),10007)</f>
        <v>10007</v>
      </c>
      <c r="C913" s="33">
        <f ca="1">IFERROR(__xludf.DUMMYFUNCTION("""COMPUTED_VALUE"""),10)</f>
        <v>10</v>
      </c>
      <c r="D913">
        <f ca="1">IFERROR(__xludf.DUMMYFUNCTION("""COMPUTED_VALUE"""),1)</f>
        <v>1</v>
      </c>
      <c r="E913">
        <f ca="1">IFERROR(__xludf.DUMMYFUNCTION("""COMPUTED_VALUE"""),20)</f>
        <v>20</v>
      </c>
      <c r="F913" t="str">
        <f ca="1">IFERROR(__xludf.DUMMYFUNCTION("filter(Formulas!$C:$C,Formulas!$A:$A=B913)"),"""formula"":[{""sku"":""1201"",""req"":1},{""sku"":""1013"",""req"":5},{""sku"":""1210"",""req"":1},{""sku"":""1107"",""req"":1},{""sku"":""1116"",""req"":1}]")</f>
        <v>"formula":[{"sku":"1201","req":1},{"sku":"1013","req":5},{"sku":"1210","req":1},{"sku":"1107","req":1},{"sku":"1116","req":1}]</v>
      </c>
      <c r="G913">
        <f ca="1">IFERROR(__xludf.DUMMYFUNCTION("""COMPUTED_VALUE"""),1)</f>
        <v>1</v>
      </c>
      <c r="H913" s="30" t="str">
        <f ca="1">IFERROR(__xludf.DUMMYFUNCTION("IF(D913,filter(Productos!AC:AC,Productos!A:A=B913),)"),"cocina")</f>
        <v>cocina</v>
      </c>
      <c r="I913" s="33">
        <f ca="1">IFERROR(__xludf.DUMMYFUNCTION("""COMPUTED_VALUE"""),4900)</f>
        <v>4900</v>
      </c>
      <c r="K913" t="str">
        <f t="shared" ca="1" si="0"/>
        <v>{"sku":"10007", "costo":10, "grupo":"13", "lote":1, "tiempo":20, "formula":[{"sku":"1201","req":1},{"sku":"1013","req":5},{"sku":"1210","req":1},{"sku":"1107","req":1},{"sku":"1116","req":1}], "vencimiento":1, "precio":4900, "tipo":"cocina"},</v>
      </c>
    </row>
    <row r="914" spans="1:11" ht="13" x14ac:dyDescent="0.15">
      <c r="A914" s="23">
        <v>13</v>
      </c>
      <c r="B914">
        <f ca="1">IFERROR(__xludf.DUMMYFUNCTION("""COMPUTED_VALUE"""),10008)</f>
        <v>10008</v>
      </c>
      <c r="C914" s="33">
        <f ca="1">IFERROR(__xludf.DUMMYFUNCTION("""COMPUTED_VALUE"""),10)</f>
        <v>10</v>
      </c>
      <c r="D914">
        <f ca="1">IFERROR(__xludf.DUMMYFUNCTION("""COMPUTED_VALUE"""),1)</f>
        <v>1</v>
      </c>
      <c r="E914">
        <f ca="1">IFERROR(__xludf.DUMMYFUNCTION("""COMPUTED_VALUE"""),20)</f>
        <v>20</v>
      </c>
      <c r="F914" t="str">
        <f ca="1">IFERROR(__xludf.DUMMYFUNCTION("filter(Formulas!$C:$C,Formulas!$A:$A=B914)"),"""formula"":[{""sku"":""1201"",""req"":1},{""sku"":""1109"",""req"":1},{""sku"":""1210"",""req"":1},{""sku"":""1211"",""req"":1},{""sku"":""1116"",""req"":1}]")</f>
        <v>"formula":[{"sku":"1201","req":1},{"sku":"1109","req":1},{"sku":"1210","req":1},{"sku":"1211","req":1},{"sku":"1116","req":1}]</v>
      </c>
      <c r="G914">
        <f ca="1">IFERROR(__xludf.DUMMYFUNCTION("""COMPUTED_VALUE"""),1)</f>
        <v>1</v>
      </c>
      <c r="H914" s="30" t="str">
        <f ca="1">IFERROR(__xludf.DUMMYFUNCTION("IF(D914,filter(Productos!AC:AC,Productos!A:A=B914),)"),"cocina")</f>
        <v>cocina</v>
      </c>
      <c r="I914" s="33">
        <f ca="1">IFERROR(__xludf.DUMMYFUNCTION("""COMPUTED_VALUE"""),4900)</f>
        <v>4900</v>
      </c>
      <c r="K914" t="str">
        <f t="shared" ca="1" si="0"/>
        <v>{"sku":"10008", "costo":10, "grupo":"13", "lote":1, "tiempo":20, "formula":[{"sku":"1201","req":1},{"sku":"1109","req":1},{"sku":"1210","req":1},{"sku":"1211","req":1},{"sku":"1116","req":1}], "vencimiento":1, "precio":4900, "tipo":"cocina"},</v>
      </c>
    </row>
    <row r="915" spans="1:11" ht="13" x14ac:dyDescent="0.15">
      <c r="A915" s="38">
        <v>13</v>
      </c>
      <c r="B915">
        <f ca="1">IFERROR(__xludf.DUMMYFUNCTION("""COMPUTED_VALUE"""),10009)</f>
        <v>10009</v>
      </c>
      <c r="C915" s="33">
        <f ca="1">IFERROR(__xludf.DUMMYFUNCTION("""COMPUTED_VALUE"""),10)</f>
        <v>10</v>
      </c>
      <c r="D915">
        <f ca="1">IFERROR(__xludf.DUMMYFUNCTION("""COMPUTED_VALUE"""),1)</f>
        <v>1</v>
      </c>
      <c r="E915">
        <f ca="1">IFERROR(__xludf.DUMMYFUNCTION("""COMPUTED_VALUE"""),30)</f>
        <v>30</v>
      </c>
      <c r="F915" t="str">
        <f ca="1">IFERROR(__xludf.DUMMYFUNCTION("filter(Formulas!$C:$C,Formulas!$A:$A=B915)"),"""formula"":[{""sku"":""1201"",""req"":1},{""sku"":""1109"",""req"":1},{""sku"":""1013"",""req"":5},{""sku"":""1210"",""req"":1},{""sku"":""1116"",""req"":1}]")</f>
        <v>"formula":[{"sku":"1201","req":1},{"sku":"1109","req":1},{"sku":"1013","req":5},{"sku":"1210","req":1},{"sku":"1116","req":1}]</v>
      </c>
      <c r="G915">
        <f ca="1">IFERROR(__xludf.DUMMYFUNCTION("""COMPUTED_VALUE"""),1)</f>
        <v>1</v>
      </c>
      <c r="H915" s="30" t="str">
        <f ca="1">IFERROR(__xludf.DUMMYFUNCTION("IF(D915,filter(Productos!AC:AC,Productos!A:A=B915),)"),"cocina")</f>
        <v>cocina</v>
      </c>
      <c r="I915" s="33">
        <f ca="1">IFERROR(__xludf.DUMMYFUNCTION("""COMPUTED_VALUE"""),4900)</f>
        <v>4900</v>
      </c>
      <c r="K915" t="str">
        <f t="shared" ca="1" si="0"/>
        <v>{"sku":"10009", "costo":10, "grupo":"13", "lote":1, "tiempo":30, "formula":[{"sku":"1201","req":1},{"sku":"1109","req":1},{"sku":"1013","req":5},{"sku":"1210","req":1},{"sku":"1116","req":1}], "vencimiento":1, "precio":4900, "tipo":"cocina"},</v>
      </c>
    </row>
    <row r="916" spans="1:11" ht="13" x14ac:dyDescent="0.15">
      <c r="A916" s="23">
        <v>13</v>
      </c>
      <c r="B916">
        <f ca="1">IFERROR(__xludf.DUMMYFUNCTION("""COMPUTED_VALUE"""),10010)</f>
        <v>10010</v>
      </c>
      <c r="C916" s="33">
        <f ca="1">IFERROR(__xludf.DUMMYFUNCTION("""COMPUTED_VALUE"""),10)</f>
        <v>10</v>
      </c>
      <c r="D916">
        <f ca="1">IFERROR(__xludf.DUMMYFUNCTION("""COMPUTED_VALUE"""),1)</f>
        <v>1</v>
      </c>
      <c r="E916">
        <f ca="1">IFERROR(__xludf.DUMMYFUNCTION("""COMPUTED_VALUE"""),10)</f>
        <v>10</v>
      </c>
      <c r="F916" t="str">
        <f ca="1">IFERROR(__xludf.DUMMYFUNCTION("filter(Formulas!$C:$C,Formulas!$A:$A=B916)"),"""formula"":[{""sku"":""1201"",""req"":1},{""sku"":""1106"",""req"":4},{""sku"":""1210"",""req"":1},{""sku"":""1110"",""req"":1},{""sku"":""1116"",""req"":1}]")</f>
        <v>"formula":[{"sku":"1201","req":1},{"sku":"1106","req":4},{"sku":"1210","req":1},{"sku":"1110","req":1},{"sku":"1116","req":1}]</v>
      </c>
      <c r="G916">
        <f ca="1">IFERROR(__xludf.DUMMYFUNCTION("""COMPUTED_VALUE"""),1)</f>
        <v>1</v>
      </c>
      <c r="H916" s="30" t="str">
        <f ca="1">IFERROR(__xludf.DUMMYFUNCTION("IF(D916,filter(Productos!AC:AC,Productos!A:A=B916),)"),"cocina")</f>
        <v>cocina</v>
      </c>
      <c r="I916" s="33">
        <f ca="1">IFERROR(__xludf.DUMMYFUNCTION("""COMPUTED_VALUE"""),4900)</f>
        <v>4900</v>
      </c>
      <c r="K916" t="str">
        <f t="shared" ca="1" si="0"/>
        <v>{"sku":"10010", "costo":10, "grupo":"13", "lote":1, "tiempo":10, "formula":[{"sku":"1201","req":1},{"sku":"1106","req":4},{"sku":"1210","req":1},{"sku":"1110","req":1},{"sku":"1116","req":1}], "vencimiento":1, "precio":4900, "tipo":"cocina"},</v>
      </c>
    </row>
    <row r="917" spans="1:11" ht="13" x14ac:dyDescent="0.15">
      <c r="A917" s="38">
        <v>13</v>
      </c>
      <c r="B917">
        <f ca="1">IFERROR(__xludf.DUMMYFUNCTION("""COMPUTED_VALUE"""),10011)</f>
        <v>10011</v>
      </c>
      <c r="C917" s="33">
        <f ca="1">IFERROR(__xludf.DUMMYFUNCTION("""COMPUTED_VALUE"""),10)</f>
        <v>10</v>
      </c>
      <c r="D917">
        <f ca="1">IFERROR(__xludf.DUMMYFUNCTION("""COMPUTED_VALUE"""),1)</f>
        <v>1</v>
      </c>
      <c r="E917">
        <f ca="1">IFERROR(__xludf.DUMMYFUNCTION("""COMPUTED_VALUE"""),20)</f>
        <v>20</v>
      </c>
      <c r="F917" t="str">
        <f ca="1">IFERROR(__xludf.DUMMYFUNCTION("filter(Formulas!$C:$C,Formulas!$A:$A=B917)"),"""formula"":[{""sku"":""1201"",""req"":1},{""sku"":""1106"",""req"":4},{""sku"":""1114"",""req"":1},{""sku"":""1110"",""req"":1},{""sku"":""1112"",""req"":1},{""sku"":""1116"",""req"":1}]")</f>
        <v>"formula":[{"sku":"1201","req":1},{"sku":"1106","req":4},{"sku":"1114","req":1},{"sku":"1110","req":1},{"sku":"1112","req":1},{"sku":"1116","req":1}]</v>
      </c>
      <c r="G917">
        <f ca="1">IFERROR(__xludf.DUMMYFUNCTION("""COMPUTED_VALUE"""),1)</f>
        <v>1</v>
      </c>
      <c r="H917" s="30" t="str">
        <f ca="1">IFERROR(__xludf.DUMMYFUNCTION("IF(D917,filter(Productos!AC:AC,Productos!A:A=B917),)"),"cocina")</f>
        <v>cocina</v>
      </c>
      <c r="I917" s="33">
        <f ca="1">IFERROR(__xludf.DUMMYFUNCTION("""COMPUTED_VALUE"""),5700)</f>
        <v>5700</v>
      </c>
      <c r="K917" t="str">
        <f t="shared" ca="1" si="0"/>
        <v>{"sku":"10011", "costo":10, "grupo":"13", "lote":1, "tiempo":20, "formula":[{"sku":"1201","req":1},{"sku":"1106","req":4},{"sku":"1114","req":1},{"sku":"1110","req":1},{"sku":"1112","req":1},{"sku":"1116","req":1}], "vencimiento":1, "precio":5700, "tipo":"cocina"},</v>
      </c>
    </row>
    <row r="918" spans="1:11" ht="13" x14ac:dyDescent="0.15">
      <c r="A918" s="23">
        <v>13</v>
      </c>
      <c r="B918">
        <f ca="1">IFERROR(__xludf.DUMMYFUNCTION("""COMPUTED_VALUE"""),10012)</f>
        <v>10012</v>
      </c>
      <c r="C918" s="33">
        <f ca="1">IFERROR(__xludf.DUMMYFUNCTION("""COMPUTED_VALUE"""),10)</f>
        <v>10</v>
      </c>
      <c r="D918">
        <f ca="1">IFERROR(__xludf.DUMMYFUNCTION("""COMPUTED_VALUE"""),1)</f>
        <v>1</v>
      </c>
      <c r="E918">
        <f ca="1">IFERROR(__xludf.DUMMYFUNCTION("""COMPUTED_VALUE"""),20)</f>
        <v>20</v>
      </c>
      <c r="F918" t="str">
        <f ca="1">IFERROR(__xludf.DUMMYFUNCTION("filter(Formulas!$C:$C,Formulas!$A:$A=B918)"),"""formula"":[{""sku"":""1201"",""req"":1},{""sku"":""1106"",""req"":4},{""sku"":""1110"",""req"":1},{""sku"":""1112"",""req"":1},{""sku"":""1108"",""req"":1},{""sku"":""1116"",""req"":1}]")</f>
        <v>"formula":[{"sku":"1201","req":1},{"sku":"1106","req":4},{"sku":"1110","req":1},{"sku":"1112","req":1},{"sku":"1108","req":1},{"sku":"1116","req":1}]</v>
      </c>
      <c r="G918">
        <f ca="1">IFERROR(__xludf.DUMMYFUNCTION("""COMPUTED_VALUE"""),1)</f>
        <v>1</v>
      </c>
      <c r="H918" s="30" t="str">
        <f ca="1">IFERROR(__xludf.DUMMYFUNCTION("IF(D918,filter(Productos!AC:AC,Productos!A:A=B918),)"),"cocina")</f>
        <v>cocina</v>
      </c>
      <c r="I918" s="33">
        <f ca="1">IFERROR(__xludf.DUMMYFUNCTION("""COMPUTED_VALUE"""),5700)</f>
        <v>5700</v>
      </c>
      <c r="K918" t="str">
        <f t="shared" ca="1" si="0"/>
        <v>{"sku":"10012", "costo":10, "grupo":"13", "lote":1, "tiempo":20, "formula":[{"sku":"1201","req":1},{"sku":"1106","req":4},{"sku":"1110","req":1},{"sku":"1112","req":1},{"sku":"1108","req":1},{"sku":"1116","req":1}], "vencimiento":1, "precio":5700, "tipo":"cocina"},</v>
      </c>
    </row>
    <row r="919" spans="1:11" ht="13" x14ac:dyDescent="0.15">
      <c r="A919" s="38">
        <v>13</v>
      </c>
      <c r="B919">
        <f ca="1">IFERROR(__xludf.DUMMYFUNCTION("""COMPUTED_VALUE"""),10013)</f>
        <v>10013</v>
      </c>
      <c r="C919" s="33">
        <f ca="1">IFERROR(__xludf.DUMMYFUNCTION("""COMPUTED_VALUE"""),10)</f>
        <v>10</v>
      </c>
      <c r="D919">
        <f ca="1">IFERROR(__xludf.DUMMYFUNCTION("""COMPUTED_VALUE"""),1)</f>
        <v>1</v>
      </c>
      <c r="E919">
        <f ca="1">IFERROR(__xludf.DUMMYFUNCTION("""COMPUTED_VALUE"""),10)</f>
        <v>10</v>
      </c>
      <c r="F919" t="str">
        <f ca="1">IFERROR(__xludf.DUMMYFUNCTION("filter(Formulas!$C:$C,Formulas!$A:$A=B919)"),"""formula"":[{""sku"":""1201"",""req"":1},{""sku"":""1106"",""req"":4},{""sku"":""1110"",""req"":1},{""sku"":""1112"",""req"":1},{""sku"":""1116"",""req"":1}]")</f>
        <v>"formula":[{"sku":"1201","req":1},{"sku":"1106","req":4},{"sku":"1110","req":1},{"sku":"1112","req":1},{"sku":"1116","req":1}]</v>
      </c>
      <c r="G919">
        <f ca="1">IFERROR(__xludf.DUMMYFUNCTION("""COMPUTED_VALUE"""),1)</f>
        <v>1</v>
      </c>
      <c r="H919" s="30" t="str">
        <f ca="1">IFERROR(__xludf.DUMMYFUNCTION("IF(D919,filter(Productos!AC:AC,Productos!A:A=B919),)"),"cocina")</f>
        <v>cocina</v>
      </c>
      <c r="I919" s="33">
        <f ca="1">IFERROR(__xludf.DUMMYFUNCTION("""COMPUTED_VALUE"""),5700)</f>
        <v>5700</v>
      </c>
      <c r="K919" t="str">
        <f t="shared" ca="1" si="0"/>
        <v>{"sku":"10013", "costo":10, "grupo":"13", "lote":1, "tiempo":10, "formula":[{"sku":"1201","req":1},{"sku":"1106","req":4},{"sku":"1110","req":1},{"sku":"1112","req":1},{"sku":"1116","req":1}], "vencimiento":1, "precio":5700, "tipo":"cocina"},</v>
      </c>
    </row>
    <row r="920" spans="1:11" ht="13" x14ac:dyDescent="0.15">
      <c r="A920" s="23">
        <v>13</v>
      </c>
      <c r="B920">
        <f ca="1">IFERROR(__xludf.DUMMYFUNCTION("""COMPUTED_VALUE"""),10014)</f>
        <v>10014</v>
      </c>
      <c r="C920" s="33">
        <f ca="1">IFERROR(__xludf.DUMMYFUNCTION("""COMPUTED_VALUE"""),10)</f>
        <v>10</v>
      </c>
      <c r="D920">
        <f ca="1">IFERROR(__xludf.DUMMYFUNCTION("""COMPUTED_VALUE"""),1)</f>
        <v>1</v>
      </c>
      <c r="E920">
        <f ca="1">IFERROR(__xludf.DUMMYFUNCTION("""COMPUTED_VALUE"""),10)</f>
        <v>10</v>
      </c>
      <c r="F920" t="str">
        <f ca="1">IFERROR(__xludf.DUMMYFUNCTION("filter(Formulas!$C:$C,Formulas!$A:$A=B920)"),"""formula"":[{""sku"":""1201"",""req"":1},{""sku"":""1105"",""req"":1},{""sku"":""1110"",""req"":1},{""sku"":""1112"",""req"":1},{""sku"":""1116"",""req"":1}]")</f>
        <v>"formula":[{"sku":"1201","req":1},{"sku":"1105","req":1},{"sku":"1110","req":1},{"sku":"1112","req":1},{"sku":"1116","req":1}]</v>
      </c>
      <c r="G920">
        <f ca="1">IFERROR(__xludf.DUMMYFUNCTION("""COMPUTED_VALUE"""),1)</f>
        <v>1</v>
      </c>
      <c r="H920" s="30" t="str">
        <f ca="1">IFERROR(__xludf.DUMMYFUNCTION("IF(D920,filter(Productos!AC:AC,Productos!A:A=B920),)"),"cocina")</f>
        <v>cocina</v>
      </c>
      <c r="I920" s="33">
        <f ca="1">IFERROR(__xludf.DUMMYFUNCTION("""COMPUTED_VALUE"""),4900)</f>
        <v>4900</v>
      </c>
      <c r="K920" t="str">
        <f t="shared" ca="1" si="0"/>
        <v>{"sku":"10014", "costo":10, "grupo":"13", "lote":1, "tiempo":10, "formula":[{"sku":"1201","req":1},{"sku":"1105","req":1},{"sku":"1110","req":1},{"sku":"1112","req":1},{"sku":"1116","req":1}], "vencimiento":1, "precio":4900, "tipo":"cocina"},</v>
      </c>
    </row>
    <row r="921" spans="1:11" ht="13" x14ac:dyDescent="0.15">
      <c r="A921" s="38">
        <v>13</v>
      </c>
      <c r="B921">
        <f ca="1">IFERROR(__xludf.DUMMYFUNCTION("""COMPUTED_VALUE"""),10015)</f>
        <v>10015</v>
      </c>
      <c r="C921" s="33">
        <f ca="1">IFERROR(__xludf.DUMMYFUNCTION("""COMPUTED_VALUE"""),10)</f>
        <v>10</v>
      </c>
      <c r="D921">
        <f ca="1">IFERROR(__xludf.DUMMYFUNCTION("""COMPUTED_VALUE"""),1)</f>
        <v>1</v>
      </c>
      <c r="E921">
        <f ca="1">IFERROR(__xludf.DUMMYFUNCTION("""COMPUTED_VALUE"""),20)</f>
        <v>20</v>
      </c>
      <c r="F921" t="str">
        <f ca="1">IFERROR(__xludf.DUMMYFUNCTION("filter(Formulas!$C:$C,Formulas!$A:$A=B921)"),"""formula"":[{""sku"":""1201"",""req"":1},{""sku"":""1109"",""req"":1},{""sku"":""1115"",""req"":1},{""sku"":""1110"",""req"":1},{""sku"":""1112"",""req"":1},{""sku"":""1116"",""req"":1}]")</f>
        <v>"formula":[{"sku":"1201","req":1},{"sku":"1109","req":1},{"sku":"1115","req":1},{"sku":"1110","req":1},{"sku":"1112","req":1},{"sku":"1116","req":1}]</v>
      </c>
      <c r="G921">
        <f ca="1">IFERROR(__xludf.DUMMYFUNCTION("""COMPUTED_VALUE"""),1)</f>
        <v>1</v>
      </c>
      <c r="H921" s="30" t="str">
        <f ca="1">IFERROR(__xludf.DUMMYFUNCTION("IF(D921,filter(Productos!AC:AC,Productos!A:A=B921),)"),"cocina")</f>
        <v>cocina</v>
      </c>
      <c r="I921" s="33">
        <f ca="1">IFERROR(__xludf.DUMMYFUNCTION("""COMPUTED_VALUE"""),5700)</f>
        <v>5700</v>
      </c>
      <c r="K921" t="str">
        <f t="shared" ca="1" si="0"/>
        <v>{"sku":"10015", "costo":10, "grupo":"13", "lote":1, "tiempo":20, "formula":[{"sku":"1201","req":1},{"sku":"1109","req":1},{"sku":"1115","req":1},{"sku":"1110","req":1},{"sku":"1112","req":1},{"sku":"1116","req":1}], "vencimiento":1, "precio":5700, "tipo":"cocina"},</v>
      </c>
    </row>
    <row r="922" spans="1:11" ht="13" x14ac:dyDescent="0.15">
      <c r="A922" s="23">
        <v>13</v>
      </c>
      <c r="B922">
        <f ca="1">IFERROR(__xludf.DUMMYFUNCTION("""COMPUTED_VALUE"""),10016)</f>
        <v>10016</v>
      </c>
      <c r="C922" s="33">
        <f ca="1">IFERROR(__xludf.DUMMYFUNCTION("""COMPUTED_VALUE"""),10)</f>
        <v>10</v>
      </c>
      <c r="D922">
        <f ca="1">IFERROR(__xludf.DUMMYFUNCTION("""COMPUTED_VALUE"""),1)</f>
        <v>1</v>
      </c>
      <c r="E922">
        <f ca="1">IFERROR(__xludf.DUMMYFUNCTION("""COMPUTED_VALUE"""),20)</f>
        <v>20</v>
      </c>
      <c r="F922" t="str">
        <f ca="1">IFERROR(__xludf.DUMMYFUNCTION("filter(Formulas!$C:$C,Formulas!$A:$A=B922)"),"""formula"":[{""sku"":""1201"",""req"":1},{""sku"":""1106"",""req"":4},{""sku"":""1110"",""req"":1},{""sku"":""1112"",""req"":1},{""sku"":""1107"",""req"":1},{""sku"":""1116"",""req"":1}]")</f>
        <v>"formula":[{"sku":"1201","req":1},{"sku":"1106","req":4},{"sku":"1110","req":1},{"sku":"1112","req":1},{"sku":"1107","req":1},{"sku":"1116","req":1}]</v>
      </c>
      <c r="G922">
        <f ca="1">IFERROR(__xludf.DUMMYFUNCTION("""COMPUTED_VALUE"""),1)</f>
        <v>1</v>
      </c>
      <c r="H922" s="30" t="str">
        <f ca="1">IFERROR(__xludf.DUMMYFUNCTION("IF(D922,filter(Productos!AC:AC,Productos!A:A=B922),)"),"cocina")</f>
        <v>cocina</v>
      </c>
      <c r="I922" s="33">
        <f ca="1">IFERROR(__xludf.DUMMYFUNCTION("""COMPUTED_VALUE"""),5700)</f>
        <v>5700</v>
      </c>
      <c r="K922" t="str">
        <f t="shared" ca="1" si="0"/>
        <v>{"sku":"10016", "costo":10, "grupo":"13", "lote":1, "tiempo":20, "formula":[{"sku":"1201","req":1},{"sku":"1106","req":4},{"sku":"1110","req":1},{"sku":"1112","req":1},{"sku":"1107","req":1},{"sku":"1116","req":1}], "vencimiento":1, "precio":5700, "tipo":"cocina"},</v>
      </c>
    </row>
    <row r="923" spans="1:11" ht="13" x14ac:dyDescent="0.15">
      <c r="A923" s="38">
        <v>13</v>
      </c>
      <c r="B923">
        <f ca="1">IFERROR(__xludf.DUMMYFUNCTION("""COMPUTED_VALUE"""),10017)</f>
        <v>10017</v>
      </c>
      <c r="C923" s="33">
        <f ca="1">IFERROR(__xludf.DUMMYFUNCTION("""COMPUTED_VALUE"""),10)</f>
        <v>10</v>
      </c>
      <c r="D923">
        <f ca="1">IFERROR(__xludf.DUMMYFUNCTION("""COMPUTED_VALUE"""),1)</f>
        <v>1</v>
      </c>
      <c r="E923">
        <f ca="1">IFERROR(__xludf.DUMMYFUNCTION("""COMPUTED_VALUE"""),10)</f>
        <v>10</v>
      </c>
      <c r="F923" t="str">
        <f ca="1">IFERROR(__xludf.DUMMYFUNCTION("filter(Formulas!$C:$C,Formulas!$A:$A=B923)"),"""formula"":[{""sku"":""1201"",""req"":1},{""sku"":""1110"",""req"":1},{""sku"":""1112"",""req"":1},{""sku"":""1107"",""req"":1},{""sku"":""1116"",""req"":1}]")</f>
        <v>"formula":[{"sku":"1201","req":1},{"sku":"1110","req":1},{"sku":"1112","req":1},{"sku":"1107","req":1},{"sku":"1116","req":1}]</v>
      </c>
      <c r="G923">
        <f ca="1">IFERROR(__xludf.DUMMYFUNCTION("""COMPUTED_VALUE"""),1)</f>
        <v>1</v>
      </c>
      <c r="H923" s="30" t="str">
        <f ca="1">IFERROR(__xludf.DUMMYFUNCTION("IF(D923,filter(Productos!AC:AC,Productos!A:A=B923),)"),"cocina")</f>
        <v>cocina</v>
      </c>
      <c r="I923" s="33">
        <f ca="1">IFERROR(__xludf.DUMMYFUNCTION("""COMPUTED_VALUE"""),5700)</f>
        <v>5700</v>
      </c>
      <c r="K923" t="str">
        <f t="shared" ca="1" si="0"/>
        <v>{"sku":"10017", "costo":10, "grupo":"13", "lote":1, "tiempo":10, "formula":[{"sku":"1201","req":1},{"sku":"1110","req":1},{"sku":"1112","req":1},{"sku":"1107","req":1},{"sku":"1116","req":1}], "vencimiento":1, "precio":5700, "tipo":"cocina"},</v>
      </c>
    </row>
    <row r="924" spans="1:11" ht="13" x14ac:dyDescent="0.15">
      <c r="A924" s="23">
        <v>13</v>
      </c>
      <c r="B924">
        <f ca="1">IFERROR(__xludf.DUMMYFUNCTION("""COMPUTED_VALUE"""),10018)</f>
        <v>10018</v>
      </c>
      <c r="C924" s="33">
        <f ca="1">IFERROR(__xludf.DUMMYFUNCTION("""COMPUTED_VALUE"""),10)</f>
        <v>10</v>
      </c>
      <c r="D924">
        <f ca="1">IFERROR(__xludf.DUMMYFUNCTION("""COMPUTED_VALUE"""),1)</f>
        <v>1</v>
      </c>
      <c r="E924">
        <f ca="1">IFERROR(__xludf.DUMMYFUNCTION("""COMPUTED_VALUE"""),10)</f>
        <v>10</v>
      </c>
      <c r="F924" t="str">
        <f ca="1">IFERROR(__xludf.DUMMYFUNCTION("filter(Formulas!$C:$C,Formulas!$A:$A=B924)"),"""formula"":[{""sku"":""1201"",""req"":1},{""sku"":""1105"",""req"":1},{""sku"":""1112"",""req"":1},{""sku"":""1407"",""req"":1},{""sku"":""1116"",""req"":1}]")</f>
        <v>"formula":[{"sku":"1201","req":1},{"sku":"1105","req":1},{"sku":"1112","req":1},{"sku":"1407","req":1},{"sku":"1116","req":1}]</v>
      </c>
      <c r="G924">
        <f ca="1">IFERROR(__xludf.DUMMYFUNCTION("""COMPUTED_VALUE"""),1)</f>
        <v>1</v>
      </c>
      <c r="H924" s="30" t="str">
        <f ca="1">IFERROR(__xludf.DUMMYFUNCTION("IF(D924,filter(Productos!AC:AC,Productos!A:A=B924),)"),"cocina")</f>
        <v>cocina</v>
      </c>
      <c r="I924" s="33">
        <f ca="1">IFERROR(__xludf.DUMMYFUNCTION("""COMPUTED_VALUE"""),5700)</f>
        <v>5700</v>
      </c>
      <c r="K924" t="str">
        <f t="shared" ca="1" si="0"/>
        <v>{"sku":"10018", "costo":10, "grupo":"13", "lote":1, "tiempo":10, "formula":[{"sku":"1201","req":1},{"sku":"1105","req":1},{"sku":"1112","req":1},{"sku":"1407","req":1},{"sku":"1116","req":1}], "vencimiento":1, "precio":5700, "tipo":"cocina"},</v>
      </c>
    </row>
    <row r="925" spans="1:11" ht="13" x14ac:dyDescent="0.15">
      <c r="A925" s="38">
        <v>13</v>
      </c>
      <c r="B925">
        <f ca="1">IFERROR(__xludf.DUMMYFUNCTION("""COMPUTED_VALUE"""),10019)</f>
        <v>10019</v>
      </c>
      <c r="C925" s="33">
        <f ca="1">IFERROR(__xludf.DUMMYFUNCTION("""COMPUTED_VALUE"""),10)</f>
        <v>10</v>
      </c>
      <c r="D925">
        <f ca="1">IFERROR(__xludf.DUMMYFUNCTION("""COMPUTED_VALUE"""),1)</f>
        <v>1</v>
      </c>
      <c r="E925">
        <f ca="1">IFERROR(__xludf.DUMMYFUNCTION("""COMPUTED_VALUE"""),10)</f>
        <v>10</v>
      </c>
      <c r="F925" t="str">
        <f ca="1">IFERROR(__xludf.DUMMYFUNCTION("filter(Formulas!$C:$C,Formulas!$A:$A=B925)"),"""formula"":[{""sku"":""1201"",""req"":1},{""sku"":""1106"",""req"":4},{""sku"":""1210"",""req"":1},{""sku"":""1116"",""req"":1},{""sku"":""1407"",""req"":1}]")</f>
        <v>"formula":[{"sku":"1201","req":1},{"sku":"1106","req":4},{"sku":"1210","req":1},{"sku":"1116","req":1},{"sku":"1407","req":1}]</v>
      </c>
      <c r="G925">
        <f ca="1">IFERROR(__xludf.DUMMYFUNCTION("""COMPUTED_VALUE"""),1)</f>
        <v>1</v>
      </c>
      <c r="H925" s="30" t="str">
        <f ca="1">IFERROR(__xludf.DUMMYFUNCTION("IF(D925,filter(Productos!AC:AC,Productos!A:A=B925),)"),"cocina")</f>
        <v>cocina</v>
      </c>
      <c r="I925" s="33">
        <f ca="1">IFERROR(__xludf.DUMMYFUNCTION("""COMPUTED_VALUE"""),5700)</f>
        <v>5700</v>
      </c>
      <c r="K925" t="str">
        <f t="shared" ca="1" si="0"/>
        <v>{"sku":"10019", "costo":10, "grupo":"13", "lote":1, "tiempo":10, "formula":[{"sku":"1201","req":1},{"sku":"1106","req":4},{"sku":"1210","req":1},{"sku":"1116","req":1},{"sku":"1407","req":1}], "vencimiento":1, "precio":5700, "tipo":"cocina"},</v>
      </c>
    </row>
    <row r="926" spans="1:11" ht="13" x14ac:dyDescent="0.15">
      <c r="A926" s="23">
        <v>13</v>
      </c>
      <c r="B926">
        <f ca="1">IFERROR(__xludf.DUMMYFUNCTION("""COMPUTED_VALUE"""),10020)</f>
        <v>10020</v>
      </c>
      <c r="C926" s="33">
        <f ca="1">IFERROR(__xludf.DUMMYFUNCTION("""COMPUTED_VALUE"""),10)</f>
        <v>10</v>
      </c>
      <c r="D926">
        <f ca="1">IFERROR(__xludf.DUMMYFUNCTION("""COMPUTED_VALUE"""),1)</f>
        <v>1</v>
      </c>
      <c r="E926">
        <f ca="1">IFERROR(__xludf.DUMMYFUNCTION("""COMPUTED_VALUE"""),20)</f>
        <v>20</v>
      </c>
      <c r="F926" t="str">
        <f ca="1">IFERROR(__xludf.DUMMYFUNCTION("filter(Formulas!$C:$C,Formulas!$A:$A=B926)"),"""formula"":[{""sku"":""1201"",""req"":1},{""sku"":""1116"",""req"":1},{""sku"":""1106"",""req"":4},{""sku"":""1112"",""req"":1},{""sku"":""1114"",""req"":1},{""sku"":""1407"",""req"":1}]")</f>
        <v>"formula":[{"sku":"1201","req":1},{"sku":"1116","req":1},{"sku":"1106","req":4},{"sku":"1112","req":1},{"sku":"1114","req":1},{"sku":"1407","req":1}]</v>
      </c>
      <c r="G926">
        <f ca="1">IFERROR(__xludf.DUMMYFUNCTION("""COMPUTED_VALUE"""),1)</f>
        <v>1</v>
      </c>
      <c r="H926" s="30" t="str">
        <f ca="1">IFERROR(__xludf.DUMMYFUNCTION("IF(D926,filter(Productos!AC:AC,Productos!A:A=B926),)"),"cocina")</f>
        <v>cocina</v>
      </c>
      <c r="I926" s="33">
        <f ca="1">IFERROR(__xludf.DUMMYFUNCTION("""COMPUTED_VALUE"""),5900)</f>
        <v>5900</v>
      </c>
      <c r="K926" t="str">
        <f t="shared" ca="1" si="0"/>
        <v>{"sku":"10020", "costo":10, "grupo":"13", "lote":1, "tiempo":20, "formula":[{"sku":"1201","req":1},{"sku":"1116","req":1},{"sku":"1106","req":4},{"sku":"1112","req":1},{"sku":"1114","req":1},{"sku":"1407","req":1}], "vencimiento":1, "precio":5900, "tipo":"cocina"},</v>
      </c>
    </row>
    <row r="927" spans="1:11" ht="13" x14ac:dyDescent="0.15">
      <c r="A927" s="38">
        <v>13</v>
      </c>
      <c r="B927">
        <f ca="1">IFERROR(__xludf.DUMMYFUNCTION("""COMPUTED_VALUE"""),10021)</f>
        <v>10021</v>
      </c>
      <c r="C927" s="33">
        <f ca="1">IFERROR(__xludf.DUMMYFUNCTION("""COMPUTED_VALUE"""),10)</f>
        <v>10</v>
      </c>
      <c r="D927">
        <f ca="1">IFERROR(__xludf.DUMMYFUNCTION("""COMPUTED_VALUE"""),1)</f>
        <v>1</v>
      </c>
      <c r="E927">
        <f ca="1">IFERROR(__xludf.DUMMYFUNCTION("""COMPUTED_VALUE"""),10)</f>
        <v>10</v>
      </c>
      <c r="F927" t="str">
        <f ca="1">IFERROR(__xludf.DUMMYFUNCTION("filter(Formulas!$C:$C,Formulas!$A:$A=B927)"),"""formula"":[{""sku"":""1201"",""req"":1},{""sku"":""1116"",""req"":1},{""sku"":""1109"",""req"":1},{""sku"":""1114"",""req"":1},{""sku"":""1407"",""req"":1}]")</f>
        <v>"formula":[{"sku":"1201","req":1},{"sku":"1116","req":1},{"sku":"1109","req":1},{"sku":"1114","req":1},{"sku":"1407","req":1}]</v>
      </c>
      <c r="G927">
        <f ca="1">IFERROR(__xludf.DUMMYFUNCTION("""COMPUTED_VALUE"""),1)</f>
        <v>1</v>
      </c>
      <c r="H927" s="30" t="str">
        <f ca="1">IFERROR(__xludf.DUMMYFUNCTION("IF(D927,filter(Productos!AC:AC,Productos!A:A=B927),)"),"cocina")</f>
        <v>cocina</v>
      </c>
      <c r="I927" s="33">
        <f ca="1">IFERROR(__xludf.DUMMYFUNCTION("""COMPUTED_VALUE"""),5900)</f>
        <v>5900</v>
      </c>
      <c r="K927" t="str">
        <f t="shared" ca="1" si="0"/>
        <v>{"sku":"10021", "costo":10, "grupo":"13", "lote":1, "tiempo":10, "formula":[{"sku":"1201","req":1},{"sku":"1116","req":1},{"sku":"1109","req":1},{"sku":"1114","req":1},{"sku":"1407","req":1}], "vencimiento":1, "precio":5900, "tipo":"cocina"},</v>
      </c>
    </row>
    <row r="928" spans="1:11" ht="13" x14ac:dyDescent="0.15">
      <c r="A928" s="23">
        <v>13</v>
      </c>
      <c r="B928">
        <f ca="1">IFERROR(__xludf.DUMMYFUNCTION("""COMPUTED_VALUE"""),10022)</f>
        <v>10022</v>
      </c>
      <c r="C928" s="33">
        <f ca="1">IFERROR(__xludf.DUMMYFUNCTION("""COMPUTED_VALUE"""),10)</f>
        <v>10</v>
      </c>
      <c r="D928">
        <f ca="1">IFERROR(__xludf.DUMMYFUNCTION("""COMPUTED_VALUE"""),1)</f>
        <v>1</v>
      </c>
      <c r="E928">
        <f ca="1">IFERROR(__xludf.DUMMYFUNCTION("""COMPUTED_VALUE"""),20)</f>
        <v>20</v>
      </c>
      <c r="F928" t="str">
        <f ca="1">IFERROR(__xludf.DUMMYFUNCTION("filter(Formulas!$C:$C,Formulas!$A:$A=B928)"),"""formula"":[{""sku"":""1201"",""req"":1},{""sku"":""1116"",""req"":1},{""sku"":""1107"",""req"":1},{""sku"":""1112"",""req"":1},{""sku"":""1210"",""req"":1},{""sku"":""1215"",""req"":1}]")</f>
        <v>"formula":[{"sku":"1201","req":1},{"sku":"1116","req":1},{"sku":"1107","req":1},{"sku":"1112","req":1},{"sku":"1210","req":1},{"sku":"1215","req":1}]</v>
      </c>
      <c r="G928">
        <f ca="1">IFERROR(__xludf.DUMMYFUNCTION("""COMPUTED_VALUE"""),1)</f>
        <v>1</v>
      </c>
      <c r="H928" s="30" t="str">
        <f ca="1">IFERROR(__xludf.DUMMYFUNCTION("IF(D928,filter(Productos!AC:AC,Productos!A:A=B928),)"),"cocina")</f>
        <v>cocina</v>
      </c>
      <c r="I928" s="33">
        <f ca="1">IFERROR(__xludf.DUMMYFUNCTION("""COMPUTED_VALUE"""),5500)</f>
        <v>5500</v>
      </c>
      <c r="K928" t="str">
        <f t="shared" ca="1" si="0"/>
        <v>{"sku":"10022", "costo":10, "grupo":"13", "lote":1, "tiempo":20, "formula":[{"sku":"1201","req":1},{"sku":"1116","req":1},{"sku":"1107","req":1},{"sku":"1112","req":1},{"sku":"1210","req":1},{"sku":"1215","req":1}], "vencimiento":1, "precio":5500, "tipo":"cocina"},</v>
      </c>
    </row>
    <row r="929" spans="1:11" ht="13" x14ac:dyDescent="0.15">
      <c r="A929" s="38">
        <v>13</v>
      </c>
      <c r="B929">
        <f ca="1">IFERROR(__xludf.DUMMYFUNCTION("""COMPUTED_VALUE"""),10023)</f>
        <v>10023</v>
      </c>
      <c r="C929" s="33">
        <f ca="1">IFERROR(__xludf.DUMMYFUNCTION("""COMPUTED_VALUE"""),10)</f>
        <v>10</v>
      </c>
      <c r="D929">
        <f ca="1">IFERROR(__xludf.DUMMYFUNCTION("""COMPUTED_VALUE"""),1)</f>
        <v>1</v>
      </c>
      <c r="E929">
        <f ca="1">IFERROR(__xludf.DUMMYFUNCTION("""COMPUTED_VALUE"""),20)</f>
        <v>20</v>
      </c>
      <c r="F929" t="str">
        <f ca="1">IFERROR(__xludf.DUMMYFUNCTION("filter(Formulas!$C:$C,Formulas!$A:$A=B929)"),"""formula"":[{""sku"":""1201"",""req"":1},{""sku"":""1116"",""req"":1},{""sku"":""1109"",""req"":1},{""sku"":""1112"",""req"":1},{""sku"":""1210"",""req"":1},{""sku"":""1215"",""req"":1}]")</f>
        <v>"formula":[{"sku":"1201","req":1},{"sku":"1116","req":1},{"sku":"1109","req":1},{"sku":"1112","req":1},{"sku":"1210","req":1},{"sku":"1215","req":1}]</v>
      </c>
      <c r="G929">
        <f ca="1">IFERROR(__xludf.DUMMYFUNCTION("""COMPUTED_VALUE"""),1)</f>
        <v>1</v>
      </c>
      <c r="H929" s="30" t="str">
        <f ca="1">IFERROR(__xludf.DUMMYFUNCTION("IF(D929,filter(Productos!AC:AC,Productos!A:A=B929),)"),"cocina")</f>
        <v>cocina</v>
      </c>
      <c r="I929" s="33">
        <f ca="1">IFERROR(__xludf.DUMMYFUNCTION("""COMPUTED_VALUE"""),5500)</f>
        <v>5500</v>
      </c>
      <c r="K929" t="str">
        <f t="shared" ca="1" si="0"/>
        <v>{"sku":"10023", "costo":10, "grupo":"13", "lote":1, "tiempo":20, "formula":[{"sku":"1201","req":1},{"sku":"1116","req":1},{"sku":"1109","req":1},{"sku":"1112","req":1},{"sku":"1210","req":1},{"sku":"1215","req":1}], "vencimiento":1, "precio":5500, "tipo":"cocina"},</v>
      </c>
    </row>
    <row r="930" spans="1:11" ht="13" x14ac:dyDescent="0.15">
      <c r="A930" s="23">
        <v>13</v>
      </c>
      <c r="B930">
        <f ca="1">IFERROR(__xludf.DUMMYFUNCTION("""COMPUTED_VALUE"""),10024)</f>
        <v>10024</v>
      </c>
      <c r="C930" s="33">
        <f ca="1">IFERROR(__xludf.DUMMYFUNCTION("""COMPUTED_VALUE"""),10)</f>
        <v>10</v>
      </c>
      <c r="D930">
        <f ca="1">IFERROR(__xludf.DUMMYFUNCTION("""COMPUTED_VALUE"""),1)</f>
        <v>1</v>
      </c>
      <c r="E930">
        <f ca="1">IFERROR(__xludf.DUMMYFUNCTION("""COMPUTED_VALUE"""),20)</f>
        <v>20</v>
      </c>
      <c r="F930" t="str">
        <f ca="1">IFERROR(__xludf.DUMMYFUNCTION("filter(Formulas!$C:$C,Formulas!$A:$A=B930)"),"""formula"":[{""sku"":""1201"",""req"":1},{""sku"":""1116"",""req"":1},{""sku"":""1210"",""req"":1},{""sku"":""1114"",""req"":1},{""sku"":""1115"",""req"":1},{""sku"":""1211"",""req"":1}]")</f>
        <v>"formula":[{"sku":"1201","req":1},{"sku":"1116","req":1},{"sku":"1210","req":1},{"sku":"1114","req":1},{"sku":"1115","req":1},{"sku":"1211","req":1}]</v>
      </c>
      <c r="G930">
        <f ca="1">IFERROR(__xludf.DUMMYFUNCTION("""COMPUTED_VALUE"""),1)</f>
        <v>1</v>
      </c>
      <c r="H930" s="30" t="str">
        <f ca="1">IFERROR(__xludf.DUMMYFUNCTION("IF(D930,filter(Productos!AC:AC,Productos!A:A=B930),)"),"cocina")</f>
        <v>cocina</v>
      </c>
      <c r="I930" s="33">
        <f ca="1">IFERROR(__xludf.DUMMYFUNCTION("""COMPUTED_VALUE"""),4900)</f>
        <v>4900</v>
      </c>
      <c r="K930" t="str">
        <f t="shared" ca="1" si="0"/>
        <v>{"sku":"10024", "costo":10, "grupo":"13", "lote":1, "tiempo":20, "formula":[{"sku":"1201","req":1},{"sku":"1116","req":1},{"sku":"1210","req":1},{"sku":"1114","req":1},{"sku":"1115","req":1},{"sku":"1211","req":1}], "vencimiento":1, "precio":4900, "tipo":"cocina"},</v>
      </c>
    </row>
    <row r="931" spans="1:11" ht="13" x14ac:dyDescent="0.15">
      <c r="A931" s="38">
        <v>13</v>
      </c>
      <c r="B931">
        <f ca="1">IFERROR(__xludf.DUMMYFUNCTION("""COMPUTED_VALUE"""),10025)</f>
        <v>10025</v>
      </c>
      <c r="C931" s="33">
        <f ca="1">IFERROR(__xludf.DUMMYFUNCTION("""COMPUTED_VALUE"""),10)</f>
        <v>10</v>
      </c>
      <c r="D931">
        <f ca="1">IFERROR(__xludf.DUMMYFUNCTION("""COMPUTED_VALUE"""),1)</f>
        <v>1</v>
      </c>
      <c r="E931">
        <f ca="1">IFERROR(__xludf.DUMMYFUNCTION("""COMPUTED_VALUE"""),20)</f>
        <v>20</v>
      </c>
      <c r="F931" t="str">
        <f ca="1">IFERROR(__xludf.DUMMYFUNCTION("filter(Formulas!$C:$C,Formulas!$A:$A=B931)"),"""formula"":[{""sku"":""1201"",""req"":1},{""sku"":""1116"",""req"":1},{""sku"":""1210"",""req"":1},{""sku"":""1114"",""req"":1},{""sku"":""1115"",""req"":1},{""sku"":""1013"",""req"":5}]")</f>
        <v>"formula":[{"sku":"1201","req":1},{"sku":"1116","req":1},{"sku":"1210","req":1},{"sku":"1114","req":1},{"sku":"1115","req":1},{"sku":"1013","req":5}]</v>
      </c>
      <c r="G931">
        <f ca="1">IFERROR(__xludf.DUMMYFUNCTION("""COMPUTED_VALUE"""),1)</f>
        <v>1</v>
      </c>
      <c r="H931" s="30" t="str">
        <f ca="1">IFERROR(__xludf.DUMMYFUNCTION("IF(D931,filter(Productos!AC:AC,Productos!A:A=B931),)"),"cocina")</f>
        <v>cocina</v>
      </c>
      <c r="I931" s="33">
        <f ca="1">IFERROR(__xludf.DUMMYFUNCTION("""COMPUTED_VALUE"""),4900)</f>
        <v>4900</v>
      </c>
      <c r="K931" t="str">
        <f t="shared" ca="1" si="0"/>
        <v>{"sku":"10025", "costo":10, "grupo":"13", "lote":1, "tiempo":20, "formula":[{"sku":"1201","req":1},{"sku":"1116","req":1},{"sku":"1210","req":1},{"sku":"1114","req":1},{"sku":"1115","req":1},{"sku":"1013","req":5}], "vencimiento":1, "precio":4900, "tipo":"cocina"},</v>
      </c>
    </row>
    <row r="932" spans="1:11" ht="13" x14ac:dyDescent="0.15">
      <c r="A932" s="23">
        <v>13</v>
      </c>
      <c r="B932">
        <f ca="1">IFERROR(__xludf.DUMMYFUNCTION("""COMPUTED_VALUE"""),20001)</f>
        <v>20001</v>
      </c>
      <c r="C932" s="33">
        <f ca="1">IFERROR(__xludf.DUMMYFUNCTION("""COMPUTED_VALUE"""),10)</f>
        <v>10</v>
      </c>
      <c r="D932">
        <f ca="1">IFERROR(__xludf.DUMMYFUNCTION("""COMPUTED_VALUE"""),1)</f>
        <v>1</v>
      </c>
      <c r="E932">
        <f ca="1">IFERROR(__xludf.DUMMYFUNCTION("""COMPUTED_VALUE"""),10)</f>
        <v>10</v>
      </c>
      <c r="F932" t="str">
        <f ca="1">IFERROR(__xludf.DUMMYFUNCTION("filter(Formulas!$C:$C,Formulas!$A:$A=B932)"),"""formula"":[{""sku"":""1301"",""req"":1},{""sku"":""1207"",""req"":1},{""sku"":""1310"",""req"":1},{""sku"":""1112"",""req"":1},{""sku"":""1216"",""req"":1}]")</f>
        <v>"formula":[{"sku":"1301","req":1},{"sku":"1207","req":1},{"sku":"1310","req":1},{"sku":"1112","req":1},{"sku":"1216","req":1}]</v>
      </c>
      <c r="G932">
        <f ca="1">IFERROR(__xludf.DUMMYFUNCTION("""COMPUTED_VALUE"""),1)</f>
        <v>1</v>
      </c>
      <c r="H932" s="30" t="str">
        <f ca="1">IFERROR(__xludf.DUMMYFUNCTION("IF(D932,filter(Productos!AC:AC,Productos!A:A=B932),)"),"cocina")</f>
        <v>cocina</v>
      </c>
      <c r="I932" s="33">
        <f ca="1">IFERROR(__xludf.DUMMYFUNCTION("""COMPUTED_VALUE"""),2700)</f>
        <v>2700</v>
      </c>
      <c r="K932" t="str">
        <f t="shared" ca="1" si="0"/>
        <v>{"sku":"20001", "costo":10, "grupo":"13", "lote":1, "tiempo":10, "formula":[{"sku":"1301","req":1},{"sku":"1207","req":1},{"sku":"1310","req":1},{"sku":"1112","req":1},{"sku":"1216","req":1}], "vencimiento":1, "precio":2700, "tipo":"cocina"},</v>
      </c>
    </row>
    <row r="933" spans="1:11" ht="13" x14ac:dyDescent="0.15">
      <c r="A933" s="38">
        <v>13</v>
      </c>
      <c r="B933">
        <f ca="1">IFERROR(__xludf.DUMMYFUNCTION("""COMPUTED_VALUE"""),20002)</f>
        <v>20002</v>
      </c>
      <c r="C933" s="33">
        <f ca="1">IFERROR(__xludf.DUMMYFUNCTION("""COMPUTED_VALUE"""),10)</f>
        <v>10</v>
      </c>
      <c r="D933">
        <f ca="1">IFERROR(__xludf.DUMMYFUNCTION("""COMPUTED_VALUE"""),1)</f>
        <v>1</v>
      </c>
      <c r="E933">
        <f ca="1">IFERROR(__xludf.DUMMYFUNCTION("""COMPUTED_VALUE"""),10)</f>
        <v>10</v>
      </c>
      <c r="F933" t="str">
        <f ca="1">IFERROR(__xludf.DUMMYFUNCTION("filter(Formulas!$C:$C,Formulas!$A:$A=B933)"),"""formula"":[{""sku"":""1301"",""req"":1},{""sku"":""1216"",""req"":1},{""sku"":""1106"",""req"":4}]")</f>
        <v>"formula":[{"sku":"1301","req":1},{"sku":"1216","req":1},{"sku":"1106","req":4}]</v>
      </c>
      <c r="G933">
        <f ca="1">IFERROR(__xludf.DUMMYFUNCTION("""COMPUTED_VALUE"""),1)</f>
        <v>1</v>
      </c>
      <c r="H933" s="30" t="str">
        <f ca="1">IFERROR(__xludf.DUMMYFUNCTION("IF(D933,filter(Productos!AC:AC,Productos!A:A=B933),)"),"cocina")</f>
        <v>cocina</v>
      </c>
      <c r="I933" s="33">
        <f ca="1">IFERROR(__xludf.DUMMYFUNCTION("""COMPUTED_VALUE"""),2700)</f>
        <v>2700</v>
      </c>
      <c r="K933" t="str">
        <f t="shared" ca="1" si="0"/>
        <v>{"sku":"20002", "costo":10, "grupo":"13", "lote":1, "tiempo":10, "formula":[{"sku":"1301","req":1},{"sku":"1216","req":1},{"sku":"1106","req":4}], "vencimiento":1, "precio":2700, "tipo":"cocina"},</v>
      </c>
    </row>
    <row r="934" spans="1:11" ht="13" x14ac:dyDescent="0.15">
      <c r="A934" s="23">
        <v>13</v>
      </c>
      <c r="B934">
        <f ca="1">IFERROR(__xludf.DUMMYFUNCTION("""COMPUTED_VALUE"""),20003)</f>
        <v>20003</v>
      </c>
      <c r="C934" s="33">
        <f ca="1">IFERROR(__xludf.DUMMYFUNCTION("""COMPUTED_VALUE"""),10)</f>
        <v>10</v>
      </c>
      <c r="D934">
        <f ca="1">IFERROR(__xludf.DUMMYFUNCTION("""COMPUTED_VALUE"""),1)</f>
        <v>1</v>
      </c>
      <c r="E934">
        <f ca="1">IFERROR(__xludf.DUMMYFUNCTION("""COMPUTED_VALUE"""),10)</f>
        <v>10</v>
      </c>
      <c r="F934" t="str">
        <f ca="1">IFERROR(__xludf.DUMMYFUNCTION("filter(Formulas!$C:$C,Formulas!$A:$A=B934)"),"""formula"":[{""sku"":""1301"",""req"":1},{""sku"":""1216"",""req"":1},{""sku"":""1207"",""req"":1}]")</f>
        <v>"formula":[{"sku":"1301","req":1},{"sku":"1216","req":1},{"sku":"1207","req":1}]</v>
      </c>
      <c r="G934">
        <f ca="1">IFERROR(__xludf.DUMMYFUNCTION("""COMPUTED_VALUE"""),1)</f>
        <v>1</v>
      </c>
      <c r="H934" s="30" t="str">
        <f ca="1">IFERROR(__xludf.DUMMYFUNCTION("IF(D934,filter(Productos!AC:AC,Productos!A:A=B934),)"),"cocina")</f>
        <v>cocina</v>
      </c>
      <c r="I934" s="33">
        <f ca="1">IFERROR(__xludf.DUMMYFUNCTION("""COMPUTED_VALUE"""),2700)</f>
        <v>2700</v>
      </c>
      <c r="K934" t="str">
        <f t="shared" ca="1" si="0"/>
        <v>{"sku":"20003", "costo":10, "grupo":"13", "lote":1, "tiempo":10, "formula":[{"sku":"1301","req":1},{"sku":"1216","req":1},{"sku":"1207","req":1}], "vencimiento":1, "precio":2700, "tipo":"cocina"},</v>
      </c>
    </row>
    <row r="935" spans="1:11" ht="13" x14ac:dyDescent="0.15">
      <c r="A935" s="38">
        <v>13</v>
      </c>
      <c r="B935">
        <f ca="1">IFERROR(__xludf.DUMMYFUNCTION("""COMPUTED_VALUE"""),20004)</f>
        <v>20004</v>
      </c>
      <c r="C935" s="33">
        <f ca="1">IFERROR(__xludf.DUMMYFUNCTION("""COMPUTED_VALUE"""),10)</f>
        <v>10</v>
      </c>
      <c r="D935">
        <f ca="1">IFERROR(__xludf.DUMMYFUNCTION("""COMPUTED_VALUE"""),1)</f>
        <v>1</v>
      </c>
      <c r="E935">
        <f ca="1">IFERROR(__xludf.DUMMYFUNCTION("""COMPUTED_VALUE"""),10)</f>
        <v>10</v>
      </c>
      <c r="F935" t="str">
        <f ca="1">IFERROR(__xludf.DUMMYFUNCTION("filter(Formulas!$C:$C,Formulas!$A:$A=B935)"),"""formula"":[{""sku"":""1301"",""req"":1},{""sku"":""1216"",""req"":1},{""sku"":""1209"",""req"":1}]")</f>
        <v>"formula":[{"sku":"1301","req":1},{"sku":"1216","req":1},{"sku":"1209","req":1}]</v>
      </c>
      <c r="G935">
        <f ca="1">IFERROR(__xludf.DUMMYFUNCTION("""COMPUTED_VALUE"""),1)</f>
        <v>1</v>
      </c>
      <c r="H935" s="30" t="str">
        <f ca="1">IFERROR(__xludf.DUMMYFUNCTION("IF(D935,filter(Productos!AC:AC,Productos!A:A=B935),)"),"cocina")</f>
        <v>cocina</v>
      </c>
      <c r="I935" s="33">
        <f ca="1">IFERROR(__xludf.DUMMYFUNCTION("""COMPUTED_VALUE"""),2700)</f>
        <v>2700</v>
      </c>
      <c r="K935" t="str">
        <f t="shared" ca="1" si="0"/>
        <v>{"sku":"20004", "costo":10, "grupo":"13", "lote":1, "tiempo":10, "formula":[{"sku":"1301","req":1},{"sku":"1216","req":1},{"sku":"1209","req":1}], "vencimiento":1, "precio":2700, "tipo":"cocina"},</v>
      </c>
    </row>
    <row r="936" spans="1:11" ht="13" x14ac:dyDescent="0.15">
      <c r="A936" s="23">
        <v>13</v>
      </c>
      <c r="B936">
        <f ca="1">IFERROR(__xludf.DUMMYFUNCTION("""COMPUTED_VALUE"""),20005)</f>
        <v>20005</v>
      </c>
      <c r="C936" s="33">
        <f ca="1">IFERROR(__xludf.DUMMYFUNCTION("""COMPUTED_VALUE"""),10)</f>
        <v>10</v>
      </c>
      <c r="D936">
        <f ca="1">IFERROR(__xludf.DUMMYFUNCTION("""COMPUTED_VALUE"""),1)</f>
        <v>1</v>
      </c>
      <c r="E936">
        <f ca="1">IFERROR(__xludf.DUMMYFUNCTION("""COMPUTED_VALUE"""),20)</f>
        <v>20</v>
      </c>
      <c r="F936" t="str">
        <f ca="1">IFERROR(__xludf.DUMMYFUNCTION("filter(Formulas!$C:$C,Formulas!$A:$A=B936)"),"""formula"":[{""sku"":""1301"",""req"":1},{""sku"":""1216"",""req"":1},{""sku"":""1209"",""req"":1},{""sku"":""1310"",""req"":1},{""sku"":""1112"",""req"":1}]")</f>
        <v>"formula":[{"sku":"1301","req":1},{"sku":"1216","req":1},{"sku":"1209","req":1},{"sku":"1310","req":1},{"sku":"1112","req":1}]</v>
      </c>
      <c r="G936">
        <f ca="1">IFERROR(__xludf.DUMMYFUNCTION("""COMPUTED_VALUE"""),1)</f>
        <v>1</v>
      </c>
      <c r="H936" s="30" t="str">
        <f ca="1">IFERROR(__xludf.DUMMYFUNCTION("IF(D936,filter(Productos!AC:AC,Productos!A:A=B936),)"),"cocina")</f>
        <v>cocina</v>
      </c>
      <c r="I936" s="33">
        <f ca="1">IFERROR(__xludf.DUMMYFUNCTION("""COMPUTED_VALUE"""),2700)</f>
        <v>2700</v>
      </c>
      <c r="K936" t="str">
        <f t="shared" ca="1" si="0"/>
        <v>{"sku":"20005", "costo":10, "grupo":"13", "lote":1, "tiempo":20, "formula":[{"sku":"1301","req":1},{"sku":"1216","req":1},{"sku":"1209","req":1},{"sku":"1310","req":1},{"sku":"1112","req":1}], "vencimiento":1, "precio":2700, "tipo":"cocina"},</v>
      </c>
    </row>
    <row r="937" spans="1:11" ht="13" x14ac:dyDescent="0.15">
      <c r="A937" s="38">
        <v>13</v>
      </c>
      <c r="B937">
        <f ca="1">IFERROR(__xludf.DUMMYFUNCTION("""COMPUTED_VALUE"""),30001)</f>
        <v>30001</v>
      </c>
      <c r="C937" s="33">
        <f ca="1">IFERROR(__xludf.DUMMYFUNCTION("""COMPUTED_VALUE"""),10)</f>
        <v>10</v>
      </c>
      <c r="D937">
        <f ca="1">IFERROR(__xludf.DUMMYFUNCTION("""COMPUTED_VALUE"""),1)</f>
        <v>1</v>
      </c>
      <c r="E937">
        <f ca="1">IFERROR(__xludf.DUMMYFUNCTION("""COMPUTED_VALUE"""),10)</f>
        <v>10</v>
      </c>
      <c r="F937" t="str">
        <f ca="1">IFERROR(__xludf.DUMMYFUNCTION("filter(Formulas!$C:$C,Formulas!$A:$A=B937)"),"""formula"":[{""sku"":""1307"",""req"":3}]")</f>
        <v>"formula":[{"sku":"1307","req":3}]</v>
      </c>
      <c r="G937">
        <f ca="1">IFERROR(__xludf.DUMMYFUNCTION("""COMPUTED_VALUE"""),1)</f>
        <v>1</v>
      </c>
      <c r="H937" s="30" t="str">
        <f ca="1">IFERROR(__xludf.DUMMYFUNCTION("IF(D937,filter(Productos!AC:AC,Productos!A:A=B937),)"),"cocina")</f>
        <v>cocina</v>
      </c>
      <c r="I937" s="33">
        <f ca="1">IFERROR(__xludf.DUMMYFUNCTION("""COMPUTED_VALUE"""),7900)</f>
        <v>7900</v>
      </c>
      <c r="K937" t="str">
        <f t="shared" ca="1" si="0"/>
        <v>{"sku":"30001", "costo":10, "grupo":"13", "lote":1, "tiempo":10, "formula":[{"sku":"1307","req":3}], "vencimiento":1, "precio":7900, "tipo":"cocina"},</v>
      </c>
    </row>
    <row r="938" spans="1:11" ht="13" x14ac:dyDescent="0.15">
      <c r="A938" s="23">
        <v>13</v>
      </c>
      <c r="B938">
        <f ca="1">IFERROR(__xludf.DUMMYFUNCTION("""COMPUTED_VALUE"""),30002)</f>
        <v>30002</v>
      </c>
      <c r="C938" s="33">
        <f ca="1">IFERROR(__xludf.DUMMYFUNCTION("""COMPUTED_VALUE"""),10)</f>
        <v>10</v>
      </c>
      <c r="D938">
        <f ca="1">IFERROR(__xludf.DUMMYFUNCTION("""COMPUTED_VALUE"""),1)</f>
        <v>1</v>
      </c>
      <c r="E938">
        <f ca="1">IFERROR(__xludf.DUMMYFUNCTION("""COMPUTED_VALUE"""),10)</f>
        <v>10</v>
      </c>
      <c r="F938" t="str">
        <f ca="1">IFERROR(__xludf.DUMMYFUNCTION("filter(Formulas!$C:$C,Formulas!$A:$A=B938)"),"""formula"":[{""sku"":""1307"",""req"":4}]")</f>
        <v>"formula":[{"sku":"1307","req":4}]</v>
      </c>
      <c r="G938">
        <f ca="1">IFERROR(__xludf.DUMMYFUNCTION("""COMPUTED_VALUE"""),1)</f>
        <v>1</v>
      </c>
      <c r="H938" s="30" t="str">
        <f ca="1">IFERROR(__xludf.DUMMYFUNCTION("IF(D938,filter(Productos!AC:AC,Productos!A:A=B938),)"),"cocina")</f>
        <v>cocina</v>
      </c>
      <c r="I938" s="33">
        <f ca="1">IFERROR(__xludf.DUMMYFUNCTION("""COMPUTED_VALUE"""),9900)</f>
        <v>9900</v>
      </c>
      <c r="K938" t="str">
        <f t="shared" ca="1" si="0"/>
        <v>{"sku":"30002", "costo":10, "grupo":"13", "lote":1, "tiempo":10, "formula":[{"sku":"1307","req":4}], "vencimiento":1, "precio":9900, "tipo":"cocina"},</v>
      </c>
    </row>
    <row r="939" spans="1:11" ht="13" x14ac:dyDescent="0.15">
      <c r="A939" s="38">
        <v>13</v>
      </c>
      <c r="B939">
        <f ca="1">IFERROR(__xludf.DUMMYFUNCTION("""COMPUTED_VALUE"""),30003)</f>
        <v>30003</v>
      </c>
      <c r="C939" s="33">
        <f ca="1">IFERROR(__xludf.DUMMYFUNCTION("""COMPUTED_VALUE"""),10)</f>
        <v>10</v>
      </c>
      <c r="D939">
        <f ca="1">IFERROR(__xludf.DUMMYFUNCTION("""COMPUTED_VALUE"""),1)</f>
        <v>1</v>
      </c>
      <c r="E939">
        <f ca="1">IFERROR(__xludf.DUMMYFUNCTION("""COMPUTED_VALUE"""),10)</f>
        <v>10</v>
      </c>
      <c r="F939" t="str">
        <f ca="1">IFERROR(__xludf.DUMMYFUNCTION("filter(Formulas!$C:$C,Formulas!$A:$A=B939)"),"""formula"":[{""sku"":""1307"",""req"":5}]")</f>
        <v>"formula":[{"sku":"1307","req":5}]</v>
      </c>
      <c r="G939">
        <f ca="1">IFERROR(__xludf.DUMMYFUNCTION("""COMPUTED_VALUE"""),1)</f>
        <v>1</v>
      </c>
      <c r="H939" s="30" t="str">
        <f ca="1">IFERROR(__xludf.DUMMYFUNCTION("IF(D939,filter(Productos!AC:AC,Productos!A:A=B939),)"),"cocina")</f>
        <v>cocina</v>
      </c>
      <c r="I939" s="33">
        <f ca="1">IFERROR(__xludf.DUMMYFUNCTION("""COMPUTED_VALUE"""),12500)</f>
        <v>12500</v>
      </c>
      <c r="K939" t="str">
        <f t="shared" ca="1" si="0"/>
        <v>{"sku":"30003", "costo":10, "grupo":"13", "lote":1, "tiempo":10, "formula":[{"sku":"1307","req":5}], "vencimiento":1, "precio":12500, "tipo":"cocina"},</v>
      </c>
    </row>
    <row r="940" spans="1:11" ht="13" x14ac:dyDescent="0.15">
      <c r="A940" s="23">
        <v>13</v>
      </c>
      <c r="B940">
        <f ca="1">IFERROR(__xludf.DUMMYFUNCTION("""COMPUTED_VALUE"""),30004)</f>
        <v>30004</v>
      </c>
      <c r="C940" s="33">
        <f ca="1">IFERROR(__xludf.DUMMYFUNCTION("""COMPUTED_VALUE"""),10)</f>
        <v>10</v>
      </c>
      <c r="D940">
        <f ca="1">IFERROR(__xludf.DUMMYFUNCTION("""COMPUTED_VALUE"""),1)</f>
        <v>1</v>
      </c>
      <c r="E940">
        <f ca="1">IFERROR(__xludf.DUMMYFUNCTION("""COMPUTED_VALUE"""),10)</f>
        <v>10</v>
      </c>
      <c r="F940" t="str">
        <f ca="1">IFERROR(__xludf.DUMMYFUNCTION("filter(Formulas!$C:$C,Formulas!$A:$A=B940)"),"""formula"":[{""sku"":""1309"",""req"":3}]")</f>
        <v>"formula":[{"sku":"1309","req":3}]</v>
      </c>
      <c r="G940">
        <f ca="1">IFERROR(__xludf.DUMMYFUNCTION("""COMPUTED_VALUE"""),1)</f>
        <v>1</v>
      </c>
      <c r="H940" s="30" t="str">
        <f ca="1">IFERROR(__xludf.DUMMYFUNCTION("IF(D940,filter(Productos!AC:AC,Productos!A:A=B940),)"),"cocina")</f>
        <v>cocina</v>
      </c>
      <c r="I940" s="33">
        <f ca="1">IFERROR(__xludf.DUMMYFUNCTION("""COMPUTED_VALUE"""),7900)</f>
        <v>7900</v>
      </c>
      <c r="K940" t="str">
        <f t="shared" ca="1" si="0"/>
        <v>{"sku":"30004", "costo":10, "grupo":"13", "lote":1, "tiempo":10, "formula":[{"sku":"1309","req":3}], "vencimiento":1, "precio":7900, "tipo":"cocina"},</v>
      </c>
    </row>
    <row r="941" spans="1:11" ht="13" x14ac:dyDescent="0.15">
      <c r="A941" s="38">
        <v>13</v>
      </c>
      <c r="B941">
        <f ca="1">IFERROR(__xludf.DUMMYFUNCTION("""COMPUTED_VALUE"""),30005)</f>
        <v>30005</v>
      </c>
      <c r="C941" s="33">
        <f ca="1">IFERROR(__xludf.DUMMYFUNCTION("""COMPUTED_VALUE"""),10)</f>
        <v>10</v>
      </c>
      <c r="D941">
        <f ca="1">IFERROR(__xludf.DUMMYFUNCTION("""COMPUTED_VALUE"""),1)</f>
        <v>1</v>
      </c>
      <c r="E941">
        <f ca="1">IFERROR(__xludf.DUMMYFUNCTION("""COMPUTED_VALUE"""),10)</f>
        <v>10</v>
      </c>
      <c r="F941" t="str">
        <f ca="1">IFERROR(__xludf.DUMMYFUNCTION("filter(Formulas!$C:$C,Formulas!$A:$A=B941)"),"""formula"":[{""sku"":""1309"",""req"":4}]")</f>
        <v>"formula":[{"sku":"1309","req":4}]</v>
      </c>
      <c r="G941">
        <f ca="1">IFERROR(__xludf.DUMMYFUNCTION("""COMPUTED_VALUE"""),1)</f>
        <v>1</v>
      </c>
      <c r="H941" s="30" t="str">
        <f ca="1">IFERROR(__xludf.DUMMYFUNCTION("IF(D941,filter(Productos!AC:AC,Productos!A:A=B941),)"),"cocina")</f>
        <v>cocina</v>
      </c>
      <c r="I941" s="33">
        <f ca="1">IFERROR(__xludf.DUMMYFUNCTION("""COMPUTED_VALUE"""),9900)</f>
        <v>9900</v>
      </c>
      <c r="K941" t="str">
        <f t="shared" ca="1" si="0"/>
        <v>{"sku":"30005", "costo":10, "grupo":"13", "lote":1, "tiempo":10, "formula":[{"sku":"1309","req":4}], "vencimiento":1, "precio":9900, "tipo":"cocina"},</v>
      </c>
    </row>
    <row r="942" spans="1:11" ht="13" x14ac:dyDescent="0.15">
      <c r="A942" s="38">
        <v>13</v>
      </c>
      <c r="B942">
        <f ca="1">IFERROR(__xludf.DUMMYFUNCTION("""COMPUTED_VALUE"""),30006)</f>
        <v>30006</v>
      </c>
      <c r="C942" s="33">
        <f ca="1">IFERROR(__xludf.DUMMYFUNCTION("""COMPUTED_VALUE"""),10)</f>
        <v>10</v>
      </c>
      <c r="D942">
        <f ca="1">IFERROR(__xludf.DUMMYFUNCTION("""COMPUTED_VALUE"""),1)</f>
        <v>1</v>
      </c>
      <c r="E942">
        <f ca="1">IFERROR(__xludf.DUMMYFUNCTION("""COMPUTED_VALUE"""),10)</f>
        <v>10</v>
      </c>
      <c r="F942" t="str">
        <f ca="1">IFERROR(__xludf.DUMMYFUNCTION("filter(Formulas!$C:$C,Formulas!$A:$A=B942)"),"""formula"":[{""sku"":""1309"",""req"":5}]")</f>
        <v>"formula":[{"sku":"1309","req":5}]</v>
      </c>
      <c r="G942">
        <f ca="1">IFERROR(__xludf.DUMMYFUNCTION("""COMPUTED_VALUE"""),1)</f>
        <v>1</v>
      </c>
      <c r="H942" s="30" t="str">
        <f ca="1">IFERROR(__xludf.DUMMYFUNCTION("IF(D942,filter(Productos!AC:AC,Productos!A:A=B942),)"),"cocina")</f>
        <v>cocina</v>
      </c>
      <c r="I942" s="33">
        <f ca="1">IFERROR(__xludf.DUMMYFUNCTION("""COMPUTED_VALUE"""),12500)</f>
        <v>12500</v>
      </c>
      <c r="K942" t="str">
        <f t="shared" ca="1" si="0"/>
        <v>{"sku":"30006", "costo":10, "grupo":"13", "lote":1, "tiempo":10, "formula":[{"sku":"1309","req":5}], "vencimiento":1, "precio":12500, "tipo":"cocina"},</v>
      </c>
    </row>
    <row r="943" spans="1:11" ht="13" x14ac:dyDescent="0.15">
      <c r="A943" s="38">
        <v>13</v>
      </c>
      <c r="B943">
        <f ca="1">IFERROR(__xludf.DUMMYFUNCTION("""COMPUTED_VALUE"""),30007)</f>
        <v>30007</v>
      </c>
      <c r="C943" s="33">
        <f ca="1">IFERROR(__xludf.DUMMYFUNCTION("""COMPUTED_VALUE"""),10)</f>
        <v>10</v>
      </c>
      <c r="D943">
        <f ca="1">IFERROR(__xludf.DUMMYFUNCTION("""COMPUTED_VALUE"""),1)</f>
        <v>1</v>
      </c>
      <c r="E943">
        <f ca="1">IFERROR(__xludf.DUMMYFUNCTION("""COMPUTED_VALUE"""),10)</f>
        <v>10</v>
      </c>
      <c r="F943" t="str">
        <f ca="1">IFERROR(__xludf.DUMMYFUNCTION("filter(Formulas!$C:$C,Formulas!$A:$A=B943)"),"""formula"":[{""sku"":""1309"",""req"":2},{""sku"":""1307"",""req"":2}]")</f>
        <v>"formula":[{"sku":"1309","req":2},{"sku":"1307","req":2}]</v>
      </c>
      <c r="G943">
        <f ca="1">IFERROR(__xludf.DUMMYFUNCTION("""COMPUTED_VALUE"""),1)</f>
        <v>1</v>
      </c>
      <c r="H943" s="30" t="str">
        <f ca="1">IFERROR(__xludf.DUMMYFUNCTION("IF(D943,filter(Productos!AC:AC,Productos!A:A=B943),)"),"cocina")</f>
        <v>cocina</v>
      </c>
      <c r="I943" s="33">
        <f ca="1">IFERROR(__xludf.DUMMYFUNCTION("""COMPUTED_VALUE"""),9900)</f>
        <v>9900</v>
      </c>
      <c r="K943" t="str">
        <f t="shared" ca="1" si="0"/>
        <v>{"sku":"30007", "costo":10, "grupo":"13", "lote":1, "tiempo":10, "formula":[{"sku":"1309","req":2},{"sku":"1307","req":2}], "vencimiento":1, "precio":9900, "tipo":"cocina"},</v>
      </c>
    </row>
    <row r="944" spans="1:11" ht="13" x14ac:dyDescent="0.15">
      <c r="A944" s="38">
        <v>13</v>
      </c>
      <c r="B944">
        <f ca="1">IFERROR(__xludf.DUMMYFUNCTION("""COMPUTED_VALUE"""),30008)</f>
        <v>30008</v>
      </c>
      <c r="C944" s="33">
        <f ca="1">IFERROR(__xludf.DUMMYFUNCTION("""COMPUTED_VALUE"""),10)</f>
        <v>10</v>
      </c>
      <c r="D944">
        <f ca="1">IFERROR(__xludf.DUMMYFUNCTION("""COMPUTED_VALUE"""),1)</f>
        <v>1</v>
      </c>
      <c r="E944">
        <f ca="1">IFERROR(__xludf.DUMMYFUNCTION("""COMPUTED_VALUE"""),10)</f>
        <v>10</v>
      </c>
      <c r="F944" t="str">
        <f ca="1">IFERROR(__xludf.DUMMYFUNCTION("filter(Formulas!$C:$C,Formulas!$A:$A=B944)"),"""formula"":[{""sku"":""1309"",""req"":3},{""sku"":""1307"",""req"":3}]")</f>
        <v>"formula":[{"sku":"1309","req":3},{"sku":"1307","req":3}]</v>
      </c>
      <c r="G944">
        <f ca="1">IFERROR(__xludf.DUMMYFUNCTION("""COMPUTED_VALUE"""),1)</f>
        <v>1</v>
      </c>
      <c r="H944" s="30" t="str">
        <f ca="1">IFERROR(__xludf.DUMMYFUNCTION("IF(D944,filter(Productos!AC:AC,Productos!A:A=B944),)"),"cocina")</f>
        <v>cocina</v>
      </c>
      <c r="I944" s="33">
        <f ca="1">IFERROR(__xludf.DUMMYFUNCTION("""COMPUTED_VALUE"""),15990)</f>
        <v>15990</v>
      </c>
      <c r="K944" t="str">
        <f t="shared" ca="1" si="0"/>
        <v>{"sku":"30008", "costo":10, "grupo":"13", "lote":1, "tiempo":10, "formula":[{"sku":"1309","req":3},{"sku":"1307","req":3}], "vencimiento":1, "precio":15990, "tipo":"cocina"},</v>
      </c>
    </row>
    <row r="945" spans="1:11" ht="13" x14ac:dyDescent="0.15">
      <c r="H945" s="30" t="str">
        <f ca="1">IFERROR(__xludf.DUMMYFUNCTION("IF(D945,filter(Productos!AC:AC,Productos!A:A=B945),)"),"")</f>
        <v/>
      </c>
      <c r="K945">
        <f t="shared" si="0"/>
        <v>0</v>
      </c>
    </row>
    <row r="946" spans="1:11" ht="13" x14ac:dyDescent="0.15">
      <c r="A946" s="34" t="s">
        <v>236</v>
      </c>
      <c r="B946" s="35" t="s">
        <v>237</v>
      </c>
      <c r="C946" s="36"/>
      <c r="D946" s="36"/>
      <c r="E946" s="36"/>
      <c r="F946" s="36"/>
      <c r="G946" s="37"/>
      <c r="H946" s="30" t="str">
        <f ca="1">IFERROR(__xludf.DUMMYFUNCTION("IF(D946,filter(Productos!AC:AC,Productos!A:A=B946),)"),"")</f>
        <v/>
      </c>
      <c r="K946">
        <f t="shared" si="0"/>
        <v>0</v>
      </c>
    </row>
    <row r="947" spans="1:11" ht="13" x14ac:dyDescent="0.15">
      <c r="A947" s="38">
        <v>14</v>
      </c>
      <c r="B947" s="25">
        <f ca="1">IFERROR(__xludf.DUMMYFUNCTION("filter(Productos!$A$2:$A1017,INDIRECT(B946))"),1001)</f>
        <v>1001</v>
      </c>
      <c r="C947" s="33">
        <f ca="1">IFERROR(__xludf.DUMMYFUNCTION("filter(Productos!$D$2:$D1017,INDIRECT(B946))"),3000)</f>
        <v>3000</v>
      </c>
      <c r="D947" s="25">
        <f ca="1">IFERROR(__xludf.DUMMYFUNCTION("filter(Productos!$K$2:$L1017,INDIRECT(B946))"),10)</f>
        <v>10</v>
      </c>
      <c r="E947" s="25">
        <f ca="1">IFERROR(__xludf.DUMMYFUNCTION("""COMPUTED_VALUE"""),240)</f>
        <v>240</v>
      </c>
      <c r="F947" s="36" t="str">
        <f ca="1">IFERROR(__xludf.DUMMYFUNCTION("filter(Formulas!$C:$C,Formulas!$A:$A=B947)"),"""formula"":null")</f>
        <v>"formula":null</v>
      </c>
      <c r="G947" s="39">
        <f ca="1">IFERROR(__xludf.DUMMYFUNCTION("filter(Productos!$H$2:$H1017,INDIRECT(B946))"),720)</f>
        <v>720</v>
      </c>
      <c r="H947" s="30" t="str">
        <f ca="1">IFERROR(__xludf.DUMMYFUNCTION("IF(D947,filter(Productos!AC:AC,Productos!A:A=B947),)"),"fabrica")</f>
        <v>fabrica</v>
      </c>
      <c r="I947" s="33" t="str">
        <f ca="1">IFERROR(__xludf.DUMMYFUNCTION("filter(Productos!$E$2:$E1017,INDIRECT(B946))"),"")</f>
        <v/>
      </c>
      <c r="K947" t="e">
        <f t="shared" ca="1" si="0"/>
        <v>#VALUE!</v>
      </c>
    </row>
    <row r="948" spans="1:11" ht="13" x14ac:dyDescent="0.15">
      <c r="A948" s="23">
        <v>14</v>
      </c>
      <c r="B948">
        <f ca="1">IFERROR(__xludf.DUMMYFUNCTION("""COMPUTED_VALUE"""),1004)</f>
        <v>1004</v>
      </c>
      <c r="C948" s="33">
        <f ca="1">IFERROR(__xludf.DUMMYFUNCTION("""COMPUTED_VALUE"""),2190)</f>
        <v>2190</v>
      </c>
      <c r="D948">
        <f ca="1">IFERROR(__xludf.DUMMYFUNCTION("""COMPUTED_VALUE"""),100)</f>
        <v>100</v>
      </c>
      <c r="E948">
        <f ca="1">IFERROR(__xludf.DUMMYFUNCTION("""COMPUTED_VALUE"""),400)</f>
        <v>400</v>
      </c>
      <c r="F948" t="str">
        <f ca="1">IFERROR(__xludf.DUMMYFUNCTION("filter(Formulas!$C:$C,Formulas!$A:$A=B948)"),"""formula"":null")</f>
        <v>"formula":null</v>
      </c>
      <c r="G948">
        <f ca="1">IFERROR(__xludf.DUMMYFUNCTION("""COMPUTED_VALUE"""),720)</f>
        <v>720</v>
      </c>
      <c r="H948" s="30" t="str">
        <f ca="1">IFERROR(__xludf.DUMMYFUNCTION("IF(D948,filter(Productos!AC:AC,Productos!A:A=B948),)"),"fabrica")</f>
        <v>fabrica</v>
      </c>
      <c r="I948" s="33" t="str">
        <f ca="1">IFERROR(__xludf.DUMMYFUNCTION("""COMPUTED_VALUE"""),"")</f>
        <v/>
      </c>
      <c r="K948" t="e">
        <f t="shared" ca="1" si="0"/>
        <v>#VALUE!</v>
      </c>
    </row>
    <row r="949" spans="1:11" ht="13" x14ac:dyDescent="0.15">
      <c r="A949" s="38">
        <v>14</v>
      </c>
      <c r="B949">
        <f ca="1">IFERROR(__xludf.DUMMYFUNCTION("""COMPUTED_VALUE"""),1008)</f>
        <v>1008</v>
      </c>
      <c r="C949" s="33">
        <f ca="1">IFERROR(__xludf.DUMMYFUNCTION("""COMPUTED_VALUE"""),21990)</f>
        <v>21990</v>
      </c>
      <c r="D949">
        <f ca="1">IFERROR(__xludf.DUMMYFUNCTION("""COMPUTED_VALUE"""),10)</f>
        <v>10</v>
      </c>
      <c r="E949">
        <f ca="1">IFERROR(__xludf.DUMMYFUNCTION("""COMPUTED_VALUE"""),220)</f>
        <v>220</v>
      </c>
      <c r="F949" t="str">
        <f ca="1">IFERROR(__xludf.DUMMYFUNCTION("filter(Formulas!$C:$C,Formulas!$A:$A=B949)"),"""formula"":null")</f>
        <v>"formula":null</v>
      </c>
      <c r="G949">
        <f ca="1">IFERROR(__xludf.DUMMYFUNCTION("""COMPUTED_VALUE"""),48)</f>
        <v>48</v>
      </c>
      <c r="H949" s="30" t="str">
        <f ca="1">IFERROR(__xludf.DUMMYFUNCTION("IF(D949,filter(Productos!AC:AC,Productos!A:A=B949),)"),"fabrica")</f>
        <v>fabrica</v>
      </c>
      <c r="I949" s="33" t="str">
        <f ca="1">IFERROR(__xludf.DUMMYFUNCTION("""COMPUTED_VALUE"""),"")</f>
        <v/>
      </c>
      <c r="K949" t="e">
        <f t="shared" ca="1" si="0"/>
        <v>#VALUE!</v>
      </c>
    </row>
    <row r="950" spans="1:11" ht="13" x14ac:dyDescent="0.15">
      <c r="A950" s="23">
        <v>14</v>
      </c>
      <c r="B950">
        <f ca="1">IFERROR(__xludf.DUMMYFUNCTION("""COMPUTED_VALUE"""),1009)</f>
        <v>1009</v>
      </c>
      <c r="C950" s="33">
        <f ca="1">IFERROR(__xludf.DUMMYFUNCTION("""COMPUTED_VALUE"""),14370)</f>
        <v>14370</v>
      </c>
      <c r="D950">
        <f ca="1">IFERROR(__xludf.DUMMYFUNCTION("""COMPUTED_VALUE"""),3)</f>
        <v>3</v>
      </c>
      <c r="E950">
        <f ca="1">IFERROR(__xludf.DUMMYFUNCTION("""COMPUTED_VALUE"""),400)</f>
        <v>400</v>
      </c>
      <c r="F950" t="str">
        <f ca="1">IFERROR(__xludf.DUMMYFUNCTION("filter(Formulas!$C:$C,Formulas!$A:$A=B950)"),"""formula"":null")</f>
        <v>"formula":null</v>
      </c>
      <c r="G950">
        <f ca="1">IFERROR(__xludf.DUMMYFUNCTION("""COMPUTED_VALUE"""),15)</f>
        <v>15</v>
      </c>
      <c r="H950" s="30" t="str">
        <f ca="1">IFERROR(__xludf.DUMMYFUNCTION("IF(D950,filter(Productos!AC:AC,Productos!A:A=B950),)"),"fabrica")</f>
        <v>fabrica</v>
      </c>
      <c r="I950" s="33" t="str">
        <f ca="1">IFERROR(__xludf.DUMMYFUNCTION("""COMPUTED_VALUE"""),"")</f>
        <v/>
      </c>
      <c r="K950" t="e">
        <f t="shared" ca="1" si="0"/>
        <v>#VALUE!</v>
      </c>
    </row>
    <row r="951" spans="1:11" ht="13" x14ac:dyDescent="0.15">
      <c r="A951" s="38">
        <v>14</v>
      </c>
      <c r="B951">
        <f ca="1">IFERROR(__xludf.DUMMYFUNCTION("""COMPUTED_VALUE"""),1012)</f>
        <v>1012</v>
      </c>
      <c r="C951" s="33">
        <f ca="1">IFERROR(__xludf.DUMMYFUNCTION("""COMPUTED_VALUE"""),9990)</f>
        <v>9990</v>
      </c>
      <c r="D951">
        <f ca="1">IFERROR(__xludf.DUMMYFUNCTION("""COMPUTED_VALUE"""),7)</f>
        <v>7</v>
      </c>
      <c r="E951">
        <f ca="1">IFERROR(__xludf.DUMMYFUNCTION("""COMPUTED_VALUE"""),150)</f>
        <v>150</v>
      </c>
      <c r="F951" t="str">
        <f ca="1">IFERROR(__xludf.DUMMYFUNCTION("filter(Formulas!$C:$C,Formulas!$A:$A=B951)"),"""formula"":null")</f>
        <v>"formula":null</v>
      </c>
      <c r="G951">
        <f ca="1">IFERROR(__xludf.DUMMYFUNCTION("""COMPUTED_VALUE"""),72)</f>
        <v>72</v>
      </c>
      <c r="H951" s="30" t="str">
        <f ca="1">IFERROR(__xludf.DUMMYFUNCTION("IF(D951,filter(Productos!AC:AC,Productos!A:A=B951),)"),"fabrica")</f>
        <v>fabrica</v>
      </c>
      <c r="I951" s="33" t="str">
        <f ca="1">IFERROR(__xludf.DUMMYFUNCTION("""COMPUTED_VALUE"""),"")</f>
        <v/>
      </c>
      <c r="K951" t="e">
        <f t="shared" ca="1" si="0"/>
        <v>#VALUE!</v>
      </c>
    </row>
    <row r="952" spans="1:11" ht="13" x14ac:dyDescent="0.15">
      <c r="A952" s="23">
        <v>14</v>
      </c>
      <c r="B952">
        <f ca="1">IFERROR(__xludf.DUMMYFUNCTION("""COMPUTED_VALUE"""),1013)</f>
        <v>1013</v>
      </c>
      <c r="C952" s="33">
        <f ca="1">IFERROR(__xludf.DUMMYFUNCTION("""COMPUTED_VALUE"""),1400)</f>
        <v>1400</v>
      </c>
      <c r="D952">
        <f ca="1">IFERROR(__xludf.DUMMYFUNCTION("""COMPUTED_VALUE"""),10)</f>
        <v>10</v>
      </c>
      <c r="E952">
        <f ca="1">IFERROR(__xludf.DUMMYFUNCTION("""COMPUTED_VALUE"""),320)</f>
        <v>320</v>
      </c>
      <c r="F952" t="str">
        <f ca="1">IFERROR(__xludf.DUMMYFUNCTION("filter(Formulas!$C:$C,Formulas!$A:$A=B952)"),"""formula"":null")</f>
        <v>"formula":null</v>
      </c>
      <c r="G952">
        <f ca="1">IFERROR(__xludf.DUMMYFUNCTION("""COMPUTED_VALUE"""),12)</f>
        <v>12</v>
      </c>
      <c r="H952" s="30" t="str">
        <f ca="1">IFERROR(__xludf.DUMMYFUNCTION("IF(D952,filter(Productos!AC:AC,Productos!A:A=B952),)"),"fabrica")</f>
        <v>fabrica</v>
      </c>
      <c r="I952" s="33" t="str">
        <f ca="1">IFERROR(__xludf.DUMMYFUNCTION("""COMPUTED_VALUE"""),"")</f>
        <v/>
      </c>
      <c r="K952" t="e">
        <f t="shared" ca="1" si="0"/>
        <v>#VALUE!</v>
      </c>
    </row>
    <row r="953" spans="1:11" ht="13" x14ac:dyDescent="0.15">
      <c r="A953" s="38">
        <v>14</v>
      </c>
      <c r="B953">
        <f ca="1">IFERROR(__xludf.DUMMYFUNCTION("""COMPUTED_VALUE"""),1015)</f>
        <v>1015</v>
      </c>
      <c r="C953" s="33">
        <f ca="1">IFERROR(__xludf.DUMMYFUNCTION("""COMPUTED_VALUE"""),350)</f>
        <v>350</v>
      </c>
      <c r="D953">
        <f ca="1">IFERROR(__xludf.DUMMYFUNCTION("""COMPUTED_VALUE"""),4)</f>
        <v>4</v>
      </c>
      <c r="E953">
        <f ca="1">IFERROR(__xludf.DUMMYFUNCTION("""COMPUTED_VALUE"""),400)</f>
        <v>400</v>
      </c>
      <c r="F953" t="str">
        <f ca="1">IFERROR(__xludf.DUMMYFUNCTION("filter(Formulas!$C:$C,Formulas!$A:$A=B953)"),"""formula"":null")</f>
        <v>"formula":null</v>
      </c>
      <c r="G953">
        <f ca="1">IFERROR(__xludf.DUMMYFUNCTION("""COMPUTED_VALUE"""),30)</f>
        <v>30</v>
      </c>
      <c r="H953" s="30" t="str">
        <f ca="1">IFERROR(__xludf.DUMMYFUNCTION("IF(D953,filter(Productos!AC:AC,Productos!A:A=B953),)"),"fabrica")</f>
        <v>fabrica</v>
      </c>
      <c r="I953" s="33" t="str">
        <f ca="1">IFERROR(__xludf.DUMMYFUNCTION("""COMPUTED_VALUE"""),"")</f>
        <v/>
      </c>
      <c r="K953" t="e">
        <f t="shared" ca="1" si="0"/>
        <v>#VALUE!</v>
      </c>
    </row>
    <row r="954" spans="1:11" ht="13" x14ac:dyDescent="0.15">
      <c r="A954" s="23">
        <v>14</v>
      </c>
      <c r="B954">
        <f ca="1">IFERROR(__xludf.DUMMYFUNCTION("""COMPUTED_VALUE"""),1016)</f>
        <v>1016</v>
      </c>
      <c r="C954" s="33">
        <f ca="1">IFERROR(__xludf.DUMMYFUNCTION("""COMPUTED_VALUE"""),2790)</f>
        <v>2790</v>
      </c>
      <c r="D954">
        <f ca="1">IFERROR(__xludf.DUMMYFUNCTION("""COMPUTED_VALUE"""),8)</f>
        <v>8</v>
      </c>
      <c r="E954">
        <f ca="1">IFERROR(__xludf.DUMMYFUNCTION("""COMPUTED_VALUE"""),600)</f>
        <v>600</v>
      </c>
      <c r="F954" t="str">
        <f ca="1">IFERROR(__xludf.DUMMYFUNCTION("filter(Formulas!$C:$C,Formulas!$A:$A=B954)"),"""formula"":null")</f>
        <v>"formula":null</v>
      </c>
      <c r="G954">
        <f ca="1">IFERROR(__xludf.DUMMYFUNCTION("""COMPUTED_VALUE"""),240)</f>
        <v>240</v>
      </c>
      <c r="H954" s="30" t="str">
        <f ca="1">IFERROR(__xludf.DUMMYFUNCTION("IF(D954,filter(Productos!AC:AC,Productos!A:A=B954),)"),"fabrica")</f>
        <v>fabrica</v>
      </c>
      <c r="I954" t="str">
        <f ca="1">IFERROR(__xludf.DUMMYFUNCTION("""COMPUTED_VALUE"""),"")</f>
        <v/>
      </c>
      <c r="K954" t="e">
        <f t="shared" ca="1" si="0"/>
        <v>#VALUE!</v>
      </c>
    </row>
    <row r="955" spans="1:11" ht="13" x14ac:dyDescent="0.15">
      <c r="A955" s="38">
        <v>14</v>
      </c>
      <c r="B955">
        <f ca="1">IFERROR(__xludf.DUMMYFUNCTION("""COMPUTED_VALUE"""),1101)</f>
        <v>1101</v>
      </c>
      <c r="C955" s="33">
        <f ca="1">IFERROR(__xludf.DUMMYFUNCTION("""COMPUTED_VALUE"""),500)</f>
        <v>500</v>
      </c>
      <c r="D955">
        <f ca="1">IFERROR(__xludf.DUMMYFUNCTION("""COMPUTED_VALUE"""),10)</f>
        <v>10</v>
      </c>
      <c r="E955">
        <f ca="1">IFERROR(__xludf.DUMMYFUNCTION("""COMPUTED_VALUE"""),40)</f>
        <v>40</v>
      </c>
      <c r="F955" t="str">
        <f ca="1">IFERROR(__xludf.DUMMYFUNCTION("filter(Formulas!$C:$C,Formulas!$A:$A=B955)"),"""formula"":[{""sku"":""1001"",""req"":8},{""sku"":""1003"",""req"":3},{""sku"":""1004"",""req"":2},{""sku"":""1002"",""req"":4}]")</f>
        <v>"formula":[{"sku":"1001","req":8},{"sku":"1003","req":3},{"sku":"1004","req":2},{"sku":"1002","req":4}]</v>
      </c>
      <c r="G955">
        <f ca="1">IFERROR(__xludf.DUMMYFUNCTION("""COMPUTED_VALUE"""),3)</f>
        <v>3</v>
      </c>
      <c r="H955" s="30" t="str">
        <f ca="1">IFERROR(__xludf.DUMMYFUNCTION("IF(D955,filter(Productos!AC:AC,Productos!A:A=B955),)"),"fabrica")</f>
        <v>fabrica</v>
      </c>
      <c r="I955" s="33" t="str">
        <f ca="1">IFERROR(__xludf.DUMMYFUNCTION("""COMPUTED_VALUE"""),"")</f>
        <v/>
      </c>
      <c r="K955" t="e">
        <f t="shared" ca="1" si="0"/>
        <v>#VALUE!</v>
      </c>
    </row>
    <row r="956" spans="1:11" ht="13" x14ac:dyDescent="0.15">
      <c r="A956" s="23">
        <v>14</v>
      </c>
      <c r="B956">
        <f ca="1">IFERROR(__xludf.DUMMYFUNCTION("""COMPUTED_VALUE"""),1105)</f>
        <v>1105</v>
      </c>
      <c r="C956" s="33">
        <f ca="1">IFERROR(__xludf.DUMMYFUNCTION("""COMPUTED_VALUE"""),10)</f>
        <v>10</v>
      </c>
      <c r="D956">
        <f ca="1">IFERROR(__xludf.DUMMYFUNCTION("""COMPUTED_VALUE"""),10)</f>
        <v>10</v>
      </c>
      <c r="E956">
        <f ca="1">IFERROR(__xludf.DUMMYFUNCTION("""COMPUTED_VALUE"""),10)</f>
        <v>10</v>
      </c>
      <c r="F956" t="str">
        <f ca="1">IFERROR(__xludf.DUMMYFUNCTION("filter(Formulas!$C:$C,Formulas!$A:$A=B956)"),"""formula"":[{""sku"":""1005"",""req"":1}]")</f>
        <v>"formula":[{"sku":"1005","req":1}]</v>
      </c>
      <c r="G956">
        <f ca="1">IFERROR(__xludf.DUMMYFUNCTION("""COMPUTED_VALUE"""),3)</f>
        <v>3</v>
      </c>
      <c r="H956" s="30" t="str">
        <f ca="1">IFERROR(__xludf.DUMMYFUNCTION("IF(D956,filter(Productos!AC:AC,Productos!A:A=B956),)"),"fabrica")</f>
        <v>fabrica</v>
      </c>
      <c r="I956" s="33" t="str">
        <f ca="1">IFERROR(__xludf.DUMMYFUNCTION("""COMPUTED_VALUE"""),"")</f>
        <v/>
      </c>
      <c r="K956" t="e">
        <f t="shared" ca="1" si="0"/>
        <v>#VALUE!</v>
      </c>
    </row>
    <row r="957" spans="1:11" ht="13" x14ac:dyDescent="0.15">
      <c r="A957" s="38">
        <v>14</v>
      </c>
      <c r="B957">
        <f ca="1">IFERROR(__xludf.DUMMYFUNCTION("""COMPUTED_VALUE"""),1106)</f>
        <v>1106</v>
      </c>
      <c r="C957" s="33">
        <f ca="1">IFERROR(__xludf.DUMMYFUNCTION("""COMPUTED_VALUE"""),700)</f>
        <v>700</v>
      </c>
      <c r="D957">
        <f ca="1">IFERROR(__xludf.DUMMYFUNCTION("""COMPUTED_VALUE"""),100)</f>
        <v>100</v>
      </c>
      <c r="E957">
        <f ca="1">IFERROR(__xludf.DUMMYFUNCTION("""COMPUTED_VALUE"""),30)</f>
        <v>30</v>
      </c>
      <c r="F957" t="str">
        <f ca="1">IFERROR(__xludf.DUMMYFUNCTION("filter(Formulas!$C:$C,Formulas!$A:$A=B957)"),"""formula"":[{""sku"":""1006"",""req"":1}]")</f>
        <v>"formula":[{"sku":"1006","req":1}]</v>
      </c>
      <c r="G957">
        <f ca="1">IFERROR(__xludf.DUMMYFUNCTION("""COMPUTED_VALUE"""),4)</f>
        <v>4</v>
      </c>
      <c r="H957" s="30" t="str">
        <f ca="1">IFERROR(__xludf.DUMMYFUNCTION("IF(D957,filter(Productos!AC:AC,Productos!A:A=B957),)"),"fabrica")</f>
        <v>fabrica</v>
      </c>
      <c r="I957" s="33" t="str">
        <f ca="1">IFERROR(__xludf.DUMMYFUNCTION("""COMPUTED_VALUE"""),"")</f>
        <v/>
      </c>
      <c r="K957" t="e">
        <f t="shared" ca="1" si="0"/>
        <v>#VALUE!</v>
      </c>
    </row>
    <row r="958" spans="1:11" ht="13" x14ac:dyDescent="0.15">
      <c r="A958" s="23">
        <v>14</v>
      </c>
      <c r="B958">
        <f ca="1">IFERROR(__xludf.DUMMYFUNCTION("""COMPUTED_VALUE"""),1107)</f>
        <v>1107</v>
      </c>
      <c r="C958" s="33">
        <f ca="1">IFERROR(__xludf.DUMMYFUNCTION("""COMPUTED_VALUE"""),10)</f>
        <v>10</v>
      </c>
      <c r="D958">
        <f ca="1">IFERROR(__xludf.DUMMYFUNCTION("""COMPUTED_VALUE"""),11)</f>
        <v>11</v>
      </c>
      <c r="E958">
        <f ca="1">IFERROR(__xludf.DUMMYFUNCTION("""COMPUTED_VALUE"""),20)</f>
        <v>20</v>
      </c>
      <c r="F958" t="str">
        <f ca="1">IFERROR(__xludf.DUMMYFUNCTION("filter(Formulas!$C:$C,Formulas!$A:$A=B958)"),"""formula"":[{""sku"":""1007"",""req"":1}]")</f>
        <v>"formula":[{"sku":"1007","req":1}]</v>
      </c>
      <c r="G958">
        <f ca="1">IFERROR(__xludf.DUMMYFUNCTION("""COMPUTED_VALUE"""),2)</f>
        <v>2</v>
      </c>
      <c r="H958" s="30" t="str">
        <f ca="1">IFERROR(__xludf.DUMMYFUNCTION("IF(D958,filter(Productos!AC:AC,Productos!A:A=B958),)"),"fabrica")</f>
        <v>fabrica</v>
      </c>
      <c r="I958" s="33" t="str">
        <f ca="1">IFERROR(__xludf.DUMMYFUNCTION("""COMPUTED_VALUE"""),"")</f>
        <v/>
      </c>
      <c r="K958" t="e">
        <f t="shared" ca="1" si="0"/>
        <v>#VALUE!</v>
      </c>
    </row>
    <row r="959" spans="1:11" ht="13" x14ac:dyDescent="0.15">
      <c r="A959" s="38">
        <v>14</v>
      </c>
      <c r="B959">
        <f ca="1">IFERROR(__xludf.DUMMYFUNCTION("""COMPUTED_VALUE"""),1108)</f>
        <v>1108</v>
      </c>
      <c r="C959" s="33">
        <f ca="1">IFERROR(__xludf.DUMMYFUNCTION("""COMPUTED_VALUE"""),10)</f>
        <v>10</v>
      </c>
      <c r="D959">
        <f ca="1">IFERROR(__xludf.DUMMYFUNCTION("""COMPUTED_VALUE"""),6)</f>
        <v>6</v>
      </c>
      <c r="E959">
        <f ca="1">IFERROR(__xludf.DUMMYFUNCTION("""COMPUTED_VALUE"""),20)</f>
        <v>20</v>
      </c>
      <c r="F959" t="str">
        <f ca="1">IFERROR(__xludf.DUMMYFUNCTION("filter(Formulas!$C:$C,Formulas!$A:$A=B959)"),"""formula"":[{""sku"":""1008"",""req"":1}]")</f>
        <v>"formula":[{"sku":"1008","req":1}]</v>
      </c>
      <c r="G959">
        <f ca="1">IFERROR(__xludf.DUMMYFUNCTION("""COMPUTED_VALUE"""),4)</f>
        <v>4</v>
      </c>
      <c r="H959" s="30" t="str">
        <f ca="1">IFERROR(__xludf.DUMMYFUNCTION("IF(D959,filter(Productos!AC:AC,Productos!A:A=B959),)"),"fabrica")</f>
        <v>fabrica</v>
      </c>
      <c r="I959" s="33" t="str">
        <f ca="1">IFERROR(__xludf.DUMMYFUNCTION("""COMPUTED_VALUE"""),"")</f>
        <v/>
      </c>
      <c r="K959" t="e">
        <f t="shared" ca="1" si="0"/>
        <v>#VALUE!</v>
      </c>
    </row>
    <row r="960" spans="1:11" ht="13" x14ac:dyDescent="0.15">
      <c r="A960" s="23">
        <v>14</v>
      </c>
      <c r="B960">
        <f ca="1">IFERROR(__xludf.DUMMYFUNCTION("""COMPUTED_VALUE"""),1109)</f>
        <v>1109</v>
      </c>
      <c r="C960" s="33">
        <f ca="1">IFERROR(__xludf.DUMMYFUNCTION("""COMPUTED_VALUE"""),10)</f>
        <v>10</v>
      </c>
      <c r="D960">
        <f ca="1">IFERROR(__xludf.DUMMYFUNCTION("""COMPUTED_VALUE"""),12)</f>
        <v>12</v>
      </c>
      <c r="E960">
        <f ca="1">IFERROR(__xludf.DUMMYFUNCTION("""COMPUTED_VALUE"""),30)</f>
        <v>30</v>
      </c>
      <c r="F960" t="str">
        <f ca="1">IFERROR(__xludf.DUMMYFUNCTION("filter(Formulas!$C:$C,Formulas!$A:$A=B960)"),"""formula"":[{""sku"":""1009"",""req"":1}]")</f>
        <v>"formula":[{"sku":"1009","req":1}]</v>
      </c>
      <c r="G960">
        <f ca="1">IFERROR(__xludf.DUMMYFUNCTION("""COMPUTED_VALUE"""),1.5)</f>
        <v>1.5</v>
      </c>
      <c r="H960" s="30" t="str">
        <f ca="1">IFERROR(__xludf.DUMMYFUNCTION("IF(D960,filter(Productos!AC:AC,Productos!A:A=B960),)"),"fabrica")</f>
        <v>fabrica</v>
      </c>
      <c r="I960" s="33" t="str">
        <f ca="1">IFERROR(__xludf.DUMMYFUNCTION("""COMPUTED_VALUE"""),"")</f>
        <v/>
      </c>
      <c r="K960" t="e">
        <f t="shared" ca="1" si="0"/>
        <v>#VALUE!</v>
      </c>
    </row>
    <row r="961" spans="1:11" ht="13" x14ac:dyDescent="0.15">
      <c r="A961" s="38">
        <v>14</v>
      </c>
      <c r="B961">
        <f ca="1">IFERROR(__xludf.DUMMYFUNCTION("""COMPUTED_VALUE"""),1110)</f>
        <v>1110</v>
      </c>
      <c r="C961" s="33">
        <f ca="1">IFERROR(__xludf.DUMMYFUNCTION("""COMPUTED_VALUE"""),10)</f>
        <v>10</v>
      </c>
      <c r="D961">
        <f ca="1">IFERROR(__xludf.DUMMYFUNCTION("""COMPUTED_VALUE"""),6)</f>
        <v>6</v>
      </c>
      <c r="E961">
        <f ca="1">IFERROR(__xludf.DUMMYFUNCTION("""COMPUTED_VALUE"""),10)</f>
        <v>10</v>
      </c>
      <c r="F961" t="str">
        <f ca="1">IFERROR(__xludf.DUMMYFUNCTION("filter(Formulas!$C:$C,Formulas!$A:$A=B961)"),"""formula"":[{""sku"":""1010"",""req"":1}]")</f>
        <v>"formula":[{"sku":"1010","req":1}]</v>
      </c>
      <c r="G961">
        <f ca="1">IFERROR(__xludf.DUMMYFUNCTION("""COMPUTED_VALUE"""),2)</f>
        <v>2</v>
      </c>
      <c r="H961" s="30" t="str">
        <f ca="1">IFERROR(__xludf.DUMMYFUNCTION("IF(D961,filter(Productos!AC:AC,Productos!A:A=B961),)"),"fabrica")</f>
        <v>fabrica</v>
      </c>
      <c r="I961" s="33" t="str">
        <f ca="1">IFERROR(__xludf.DUMMYFUNCTION("""COMPUTED_VALUE"""),"")</f>
        <v/>
      </c>
      <c r="K961" t="e">
        <f t="shared" ca="1" si="0"/>
        <v>#VALUE!</v>
      </c>
    </row>
    <row r="962" spans="1:11" ht="13" x14ac:dyDescent="0.15">
      <c r="A962" s="23">
        <v>14</v>
      </c>
      <c r="B962">
        <f ca="1">IFERROR(__xludf.DUMMYFUNCTION("""COMPUTED_VALUE"""),1111)</f>
        <v>1111</v>
      </c>
      <c r="C962" s="33">
        <f ca="1">IFERROR(__xludf.DUMMYFUNCTION("""COMPUTED_VALUE"""),120)</f>
        <v>120</v>
      </c>
      <c r="D962">
        <f ca="1">IFERROR(__xludf.DUMMYFUNCTION("""COMPUTED_VALUE"""),2)</f>
        <v>2</v>
      </c>
      <c r="E962">
        <f ca="1">IFERROR(__xludf.DUMMYFUNCTION("""COMPUTED_VALUE"""),30)</f>
        <v>30</v>
      </c>
      <c r="F962" t="str">
        <f ca="1">IFERROR(__xludf.DUMMYFUNCTION("filter(Formulas!$C:$C,Formulas!$A:$A=B962)"),"""formula"":[{""sku"":""1011"",""req"":2}]")</f>
        <v>"formula":[{"sku":"1011","req":2}]</v>
      </c>
      <c r="G962">
        <f ca="1">IFERROR(__xludf.DUMMYFUNCTION("""COMPUTED_VALUE"""),12)</f>
        <v>12</v>
      </c>
      <c r="H962" s="30" t="str">
        <f ca="1">IFERROR(__xludf.DUMMYFUNCTION("IF(D962,filter(Productos!AC:AC,Productos!A:A=B962),)"),"fabrica")</f>
        <v>fabrica</v>
      </c>
      <c r="I962" s="33" t="str">
        <f ca="1">IFERROR(__xludf.DUMMYFUNCTION("""COMPUTED_VALUE"""),"")</f>
        <v/>
      </c>
      <c r="K962" t="e">
        <f t="shared" ca="1" si="0"/>
        <v>#VALUE!</v>
      </c>
    </row>
    <row r="963" spans="1:11" ht="13" x14ac:dyDescent="0.15">
      <c r="A963" s="38">
        <v>14</v>
      </c>
      <c r="B963">
        <f ca="1">IFERROR(__xludf.DUMMYFUNCTION("""COMPUTED_VALUE"""),1112)</f>
        <v>1112</v>
      </c>
      <c r="C963" s="33">
        <f ca="1">IFERROR(__xludf.DUMMYFUNCTION("""COMPUTED_VALUE"""),10)</f>
        <v>10</v>
      </c>
      <c r="D963">
        <f ca="1">IFERROR(__xludf.DUMMYFUNCTION("""COMPUTED_VALUE"""),20)</f>
        <v>20</v>
      </c>
      <c r="E963">
        <f ca="1">IFERROR(__xludf.DUMMYFUNCTION("""COMPUTED_VALUE"""),10)</f>
        <v>10</v>
      </c>
      <c r="F963" t="str">
        <f ca="1">IFERROR(__xludf.DUMMYFUNCTION("filter(Formulas!$C:$C,Formulas!$A:$A=B963)"),"""formula"":[{""sku"":""1012"",""req"":1}]")</f>
        <v>"formula":[{"sku":"1012","req":1}]</v>
      </c>
      <c r="G963">
        <f ca="1">IFERROR(__xludf.DUMMYFUNCTION("""COMPUTED_VALUE"""),24)</f>
        <v>24</v>
      </c>
      <c r="H963" s="30" t="str">
        <f ca="1">IFERROR(__xludf.DUMMYFUNCTION("IF(D963,filter(Productos!AC:AC,Productos!A:A=B963),)"),"fabrica")</f>
        <v>fabrica</v>
      </c>
      <c r="I963" s="33" t="str">
        <f ca="1">IFERROR(__xludf.DUMMYFUNCTION("""COMPUTED_VALUE"""),"")</f>
        <v/>
      </c>
      <c r="K963" t="e">
        <f t="shared" ca="1" si="0"/>
        <v>#VALUE!</v>
      </c>
    </row>
    <row r="964" spans="1:11" ht="13" x14ac:dyDescent="0.15">
      <c r="A964" s="23">
        <v>14</v>
      </c>
      <c r="B964">
        <f ca="1">IFERROR(__xludf.DUMMYFUNCTION("""COMPUTED_VALUE"""),1114)</f>
        <v>1114</v>
      </c>
      <c r="C964" s="33">
        <f ca="1">IFERROR(__xludf.DUMMYFUNCTION("""COMPUTED_VALUE"""),10)</f>
        <v>10</v>
      </c>
      <c r="D964">
        <f ca="1">IFERROR(__xludf.DUMMYFUNCTION("""COMPUTED_VALUE"""),4)</f>
        <v>4</v>
      </c>
      <c r="E964">
        <f ca="1">IFERROR(__xludf.DUMMYFUNCTION("""COMPUTED_VALUE"""),10)</f>
        <v>10</v>
      </c>
      <c r="F964" t="str">
        <f ca="1">IFERROR(__xludf.DUMMYFUNCTION("filter(Formulas!$C:$C,Formulas!$A:$A=B964)"),"""formula"":[{""sku"":""1014"",""req"":1}]")</f>
        <v>"formula":[{"sku":"1014","req":1}]</v>
      </c>
      <c r="G964">
        <f ca="1">IFERROR(__xludf.DUMMYFUNCTION("""COMPUTED_VALUE"""),2)</f>
        <v>2</v>
      </c>
      <c r="H964" s="30" t="str">
        <f ca="1">IFERROR(__xludf.DUMMYFUNCTION("IF(D964,filter(Productos!AC:AC,Productos!A:A=B964),)"),"fabrica")</f>
        <v>fabrica</v>
      </c>
      <c r="I964" s="33" t="str">
        <f ca="1">IFERROR(__xludf.DUMMYFUNCTION("""COMPUTED_VALUE"""),"")</f>
        <v/>
      </c>
      <c r="K964" t="e">
        <f t="shared" ca="1" si="0"/>
        <v>#VALUE!</v>
      </c>
    </row>
    <row r="965" spans="1:11" ht="13" x14ac:dyDescent="0.15">
      <c r="A965" s="38">
        <v>14</v>
      </c>
      <c r="B965">
        <f ca="1">IFERROR(__xludf.DUMMYFUNCTION("""COMPUTED_VALUE"""),1115)</f>
        <v>1115</v>
      </c>
      <c r="C965" s="33">
        <f ca="1">IFERROR(__xludf.DUMMYFUNCTION("""COMPUTED_VALUE"""),10)</f>
        <v>10</v>
      </c>
      <c r="D965">
        <f ca="1">IFERROR(__xludf.DUMMYFUNCTION("""COMPUTED_VALUE"""),8)</f>
        <v>8</v>
      </c>
      <c r="E965">
        <f ca="1">IFERROR(__xludf.DUMMYFUNCTION("""COMPUTED_VALUE"""),10)</f>
        <v>10</v>
      </c>
      <c r="F965" t="str">
        <f ca="1">IFERROR(__xludf.DUMMYFUNCTION("filter(Formulas!$C:$C,Formulas!$A:$A=B965)"),"""formula"":[{""sku"":""1015"",""req"":2}]")</f>
        <v>"formula":[{"sku":"1015","req":2}]</v>
      </c>
      <c r="G965">
        <f ca="1">IFERROR(__xludf.DUMMYFUNCTION("""COMPUTED_VALUE"""),3)</f>
        <v>3</v>
      </c>
      <c r="H965" s="30" t="str">
        <f ca="1">IFERROR(__xludf.DUMMYFUNCTION("IF(D965,filter(Productos!AC:AC,Productos!A:A=B965),)"),"fabrica")</f>
        <v>fabrica</v>
      </c>
      <c r="I965" s="33" t="str">
        <f ca="1">IFERROR(__xludf.DUMMYFUNCTION("""COMPUTED_VALUE"""),"")</f>
        <v/>
      </c>
      <c r="K965" t="e">
        <f t="shared" ca="1" si="0"/>
        <v>#VALUE!</v>
      </c>
    </row>
    <row r="966" spans="1:11" ht="13" x14ac:dyDescent="0.15">
      <c r="A966" s="23">
        <v>14</v>
      </c>
      <c r="B966">
        <f ca="1">IFERROR(__xludf.DUMMYFUNCTION("""COMPUTED_VALUE"""),1116)</f>
        <v>1116</v>
      </c>
      <c r="C966" s="33">
        <f ca="1">IFERROR(__xludf.DUMMYFUNCTION("""COMPUTED_VALUE"""),10)</f>
        <v>10</v>
      </c>
      <c r="D966">
        <f ca="1">IFERROR(__xludf.DUMMYFUNCTION("""COMPUTED_VALUE"""),10)</f>
        <v>10</v>
      </c>
      <c r="E966">
        <f ca="1">IFERROR(__xludf.DUMMYFUNCTION("""COMPUTED_VALUE"""),40)</f>
        <v>40</v>
      </c>
      <c r="F966" t="str">
        <f ca="1">IFERROR(__xludf.DUMMYFUNCTION("filter(Formulas!$C:$C,Formulas!$A:$A=B966)"),"""formula"":[{""sku"":""1016"",""req"":11}]")</f>
        <v>"formula":[{"sku":"1016","req":11}]</v>
      </c>
      <c r="G966">
        <f ca="1">IFERROR(__xludf.DUMMYFUNCTION("""COMPUTED_VALUE"""),24)</f>
        <v>24</v>
      </c>
      <c r="H966" s="30" t="str">
        <f ca="1">IFERROR(__xludf.DUMMYFUNCTION("IF(D966,filter(Productos!AC:AC,Productos!A:A=B966),)"),"fabrica")</f>
        <v>fabrica</v>
      </c>
      <c r="I966" t="str">
        <f ca="1">IFERROR(__xludf.DUMMYFUNCTION("""COMPUTED_VALUE"""),"")</f>
        <v/>
      </c>
      <c r="K966" t="e">
        <f t="shared" ca="1" si="0"/>
        <v>#VALUE!</v>
      </c>
    </row>
    <row r="967" spans="1:11" ht="13" x14ac:dyDescent="0.15">
      <c r="A967" s="38">
        <v>14</v>
      </c>
      <c r="B967">
        <f ca="1">IFERROR(__xludf.DUMMYFUNCTION("""COMPUTED_VALUE"""),1201)</f>
        <v>1201</v>
      </c>
      <c r="C967" s="33">
        <f ca="1">IFERROR(__xludf.DUMMYFUNCTION("""COMPUTED_VALUE"""),10)</f>
        <v>10</v>
      </c>
      <c r="D967">
        <f ca="1">IFERROR(__xludf.DUMMYFUNCTION("""COMPUTED_VALUE"""),10)</f>
        <v>10</v>
      </c>
      <c r="E967">
        <f ca="1">IFERROR(__xludf.DUMMYFUNCTION("""COMPUTED_VALUE"""),10)</f>
        <v>10</v>
      </c>
      <c r="F967" t="str">
        <f ca="1">IFERROR(__xludf.DUMMYFUNCTION("filter(Formulas!$C:$C,Formulas!$A:$A=B967)"),"""formula"":[{""sku"":""1101"",""req"":1}]")</f>
        <v>"formula":[{"sku":"1101","req":1}]</v>
      </c>
      <c r="G967">
        <f ca="1">IFERROR(__xludf.DUMMYFUNCTION("""COMPUTED_VALUE"""),2)</f>
        <v>2</v>
      </c>
      <c r="H967" s="30" t="str">
        <f ca="1">IFERROR(__xludf.DUMMYFUNCTION("IF(D967,filter(Productos!AC:AC,Productos!A:A=B967),)"),"fabrica")</f>
        <v>fabrica</v>
      </c>
      <c r="I967" s="33" t="str">
        <f ca="1">IFERROR(__xludf.DUMMYFUNCTION("""COMPUTED_VALUE"""),"")</f>
        <v/>
      </c>
      <c r="K967" t="e">
        <f t="shared" ca="1" si="0"/>
        <v>#VALUE!</v>
      </c>
    </row>
    <row r="968" spans="1:11" ht="13" x14ac:dyDescent="0.15">
      <c r="A968" s="23">
        <v>14</v>
      </c>
      <c r="B968">
        <f ca="1">IFERROR(__xludf.DUMMYFUNCTION("""COMPUTED_VALUE"""),1207)</f>
        <v>1207</v>
      </c>
      <c r="C968" s="33">
        <f ca="1">IFERROR(__xludf.DUMMYFUNCTION("""COMPUTED_VALUE"""),30)</f>
        <v>30</v>
      </c>
      <c r="D968">
        <f ca="1">IFERROR(__xludf.DUMMYFUNCTION("""COMPUTED_VALUE"""),12)</f>
        <v>12</v>
      </c>
      <c r="E968">
        <f ca="1">IFERROR(__xludf.DUMMYFUNCTION("""COMPUTED_VALUE"""),20)</f>
        <v>20</v>
      </c>
      <c r="F968" t="str">
        <f ca="1">IFERROR(__xludf.DUMMYFUNCTION("filter(Formulas!$C:$C,Formulas!$A:$A=B968)"),"""formula"":[{""sku"":""1007"",""req"":1}]")</f>
        <v>"formula":[{"sku":"1007","req":1}]</v>
      </c>
      <c r="G968">
        <f ca="1">IFERROR(__xludf.DUMMYFUNCTION("""COMPUTED_VALUE"""),2)</f>
        <v>2</v>
      </c>
      <c r="H968" s="30" t="str">
        <f ca="1">IFERROR(__xludf.DUMMYFUNCTION("IF(D968,filter(Productos!AC:AC,Productos!A:A=B968),)"),"fabrica")</f>
        <v>fabrica</v>
      </c>
      <c r="I968" s="33" t="str">
        <f ca="1">IFERROR(__xludf.DUMMYFUNCTION("""COMPUTED_VALUE"""),"")</f>
        <v/>
      </c>
      <c r="K968" t="e">
        <f t="shared" ca="1" si="0"/>
        <v>#VALUE!</v>
      </c>
    </row>
    <row r="969" spans="1:11" ht="13" x14ac:dyDescent="0.15">
      <c r="A969" s="38">
        <v>14</v>
      </c>
      <c r="B969">
        <f ca="1">IFERROR(__xludf.DUMMYFUNCTION("""COMPUTED_VALUE"""),1209)</f>
        <v>1209</v>
      </c>
      <c r="C969" s="33">
        <f ca="1">IFERROR(__xludf.DUMMYFUNCTION("""COMPUTED_VALUE"""),30)</f>
        <v>30</v>
      </c>
      <c r="D969">
        <f ca="1">IFERROR(__xludf.DUMMYFUNCTION("""COMPUTED_VALUE"""),14)</f>
        <v>14</v>
      </c>
      <c r="E969">
        <f ca="1">IFERROR(__xludf.DUMMYFUNCTION("""COMPUTED_VALUE"""),30)</f>
        <v>30</v>
      </c>
      <c r="F969" t="str">
        <f ca="1">IFERROR(__xludf.DUMMYFUNCTION("filter(Formulas!$C:$C,Formulas!$A:$A=B969)"),"""formula"":[{""sku"":""1009"",""req"":1}]")</f>
        <v>"formula":[{"sku":"1009","req":1}]</v>
      </c>
      <c r="G969">
        <f ca="1">IFERROR(__xludf.DUMMYFUNCTION("""COMPUTED_VALUE"""),1.5)</f>
        <v>1.5</v>
      </c>
      <c r="H969" s="30" t="str">
        <f ca="1">IFERROR(__xludf.DUMMYFUNCTION("IF(D969,filter(Productos!AC:AC,Productos!A:A=B969),)"),"fabrica")</f>
        <v>fabrica</v>
      </c>
      <c r="I969" s="33" t="str">
        <f ca="1">IFERROR(__xludf.DUMMYFUNCTION("""COMPUTED_VALUE"""),"")</f>
        <v/>
      </c>
      <c r="K969" t="e">
        <f t="shared" ca="1" si="0"/>
        <v>#VALUE!</v>
      </c>
    </row>
    <row r="970" spans="1:11" ht="13" x14ac:dyDescent="0.15">
      <c r="A970" s="23">
        <v>14</v>
      </c>
      <c r="B970">
        <f ca="1">IFERROR(__xludf.DUMMYFUNCTION("""COMPUTED_VALUE"""),1210)</f>
        <v>1210</v>
      </c>
      <c r="C970" s="33">
        <f ca="1">IFERROR(__xludf.DUMMYFUNCTION("""COMPUTED_VALUE"""),10)</f>
        <v>10</v>
      </c>
      <c r="D970">
        <f ca="1">IFERROR(__xludf.DUMMYFUNCTION("""COMPUTED_VALUE"""),9)</f>
        <v>9</v>
      </c>
      <c r="E970">
        <f ca="1">IFERROR(__xludf.DUMMYFUNCTION("""COMPUTED_VALUE"""),10)</f>
        <v>10</v>
      </c>
      <c r="F970" t="str">
        <f ca="1">IFERROR(__xludf.DUMMYFUNCTION("filter(Formulas!$C:$C,Formulas!$A:$A=B970)"),"""formula"":[{""sku"":""1010"",""req"":1}]")</f>
        <v>"formula":[{"sku":"1010","req":1}]</v>
      </c>
      <c r="G970">
        <f ca="1">IFERROR(__xludf.DUMMYFUNCTION("""COMPUTED_VALUE"""),2.3)</f>
        <v>2.2999999999999998</v>
      </c>
      <c r="H970" s="30" t="str">
        <f ca="1">IFERROR(__xludf.DUMMYFUNCTION("IF(D970,filter(Productos!AC:AC,Productos!A:A=B970),)"),"fabrica")</f>
        <v>fabrica</v>
      </c>
      <c r="I970" s="33" t="str">
        <f ca="1">IFERROR(__xludf.DUMMYFUNCTION("""COMPUTED_VALUE"""),"")</f>
        <v/>
      </c>
      <c r="K970" t="e">
        <f t="shared" ca="1" si="0"/>
        <v>#VALUE!</v>
      </c>
    </row>
    <row r="971" spans="1:11" ht="13" x14ac:dyDescent="0.15">
      <c r="A971" s="38">
        <v>14</v>
      </c>
      <c r="B971">
        <f ca="1">IFERROR(__xludf.DUMMYFUNCTION("""COMPUTED_VALUE"""),1211)</f>
        <v>1211</v>
      </c>
      <c r="C971" s="33">
        <f ca="1">IFERROR(__xludf.DUMMYFUNCTION("""COMPUTED_VALUE"""),10)</f>
        <v>10</v>
      </c>
      <c r="D971">
        <f ca="1">IFERROR(__xludf.DUMMYFUNCTION("""COMPUTED_VALUE"""),10)</f>
        <v>10</v>
      </c>
      <c r="E971">
        <f ca="1">IFERROR(__xludf.DUMMYFUNCTION("""COMPUTED_VALUE"""),10)</f>
        <v>10</v>
      </c>
      <c r="F971" t="str">
        <f ca="1">IFERROR(__xludf.DUMMYFUNCTION("filter(Formulas!$C:$C,Formulas!$A:$A=B971)"),"""formula"":[{""sku"":""1111"",""req"":1}]")</f>
        <v>"formula":[{"sku":"1111","req":1}]</v>
      </c>
      <c r="G971">
        <f ca="1">IFERROR(__xludf.DUMMYFUNCTION("""COMPUTED_VALUE"""),12)</f>
        <v>12</v>
      </c>
      <c r="H971" s="30" t="str">
        <f ca="1">IFERROR(__xludf.DUMMYFUNCTION("IF(D971,filter(Productos!AC:AC,Productos!A:A=B971),)"),"fabrica")</f>
        <v>fabrica</v>
      </c>
      <c r="I971" s="33" t="str">
        <f ca="1">IFERROR(__xludf.DUMMYFUNCTION("""COMPUTED_VALUE"""),"")</f>
        <v/>
      </c>
      <c r="K971" t="e">
        <f t="shared" ca="1" si="0"/>
        <v>#VALUE!</v>
      </c>
    </row>
    <row r="972" spans="1:11" ht="13" x14ac:dyDescent="0.15">
      <c r="A972" s="23">
        <v>14</v>
      </c>
      <c r="B972">
        <f ca="1">IFERROR(__xludf.DUMMYFUNCTION("""COMPUTED_VALUE"""),1215)</f>
        <v>1215</v>
      </c>
      <c r="C972" s="33">
        <f ca="1">IFERROR(__xludf.DUMMYFUNCTION("""COMPUTED_VALUE"""),0)</f>
        <v>0</v>
      </c>
      <c r="D972">
        <f ca="1">IFERROR(__xludf.DUMMYFUNCTION("""COMPUTED_VALUE"""),8)</f>
        <v>8</v>
      </c>
      <c r="E972">
        <f ca="1">IFERROR(__xludf.DUMMYFUNCTION("""COMPUTED_VALUE"""),10)</f>
        <v>10</v>
      </c>
      <c r="F972" t="str">
        <f ca="1">IFERROR(__xludf.DUMMYFUNCTION("filter(Formulas!$C:$C,Formulas!$A:$A=B972)"),"""formula"":[{""sku"":""1015"",""req"":4}]")</f>
        <v>"formula":[{"sku":"1015","req":4}]</v>
      </c>
      <c r="G972">
        <f ca="1">IFERROR(__xludf.DUMMYFUNCTION("""COMPUTED_VALUE"""),3)</f>
        <v>3</v>
      </c>
      <c r="H972" s="30" t="str">
        <f ca="1">IFERROR(__xludf.DUMMYFUNCTION("IF(D972,filter(Productos!AC:AC,Productos!A:A=B972),)"),"fabrica")</f>
        <v>fabrica</v>
      </c>
      <c r="I972" s="33" t="str">
        <f ca="1">IFERROR(__xludf.DUMMYFUNCTION("""COMPUTED_VALUE"""),"")</f>
        <v/>
      </c>
      <c r="K972" t="e">
        <f t="shared" ca="1" si="0"/>
        <v>#VALUE!</v>
      </c>
    </row>
    <row r="973" spans="1:11" ht="13" x14ac:dyDescent="0.15">
      <c r="A973" s="38">
        <v>14</v>
      </c>
      <c r="B973">
        <f ca="1">IFERROR(__xludf.DUMMYFUNCTION("""COMPUTED_VALUE"""),1216)</f>
        <v>1216</v>
      </c>
      <c r="C973" s="33">
        <f ca="1">IFERROR(__xludf.DUMMYFUNCTION("""COMPUTED_VALUE"""),10)</f>
        <v>10</v>
      </c>
      <c r="D973">
        <f ca="1">IFERROR(__xludf.DUMMYFUNCTION("""COMPUTED_VALUE"""),10)</f>
        <v>10</v>
      </c>
      <c r="E973">
        <f ca="1">IFERROR(__xludf.DUMMYFUNCTION("""COMPUTED_VALUE"""),30)</f>
        <v>30</v>
      </c>
      <c r="F973" t="str">
        <f ca="1">IFERROR(__xludf.DUMMYFUNCTION("filter(Formulas!$C:$C,Formulas!$A:$A=B973)"),"""formula"":[{""sku"":""1016"",""req"":2}]")</f>
        <v>"formula":[{"sku":"1016","req":2}]</v>
      </c>
      <c r="G973">
        <f ca="1">IFERROR(__xludf.DUMMYFUNCTION("""COMPUTED_VALUE"""),24)</f>
        <v>24</v>
      </c>
      <c r="H973" s="30" t="str">
        <f ca="1">IFERROR(__xludf.DUMMYFUNCTION("IF(D973,filter(Productos!AC:AC,Productos!A:A=B973),)"),"fabrica")</f>
        <v>fabrica</v>
      </c>
      <c r="I973" t="str">
        <f ca="1">IFERROR(__xludf.DUMMYFUNCTION("""COMPUTED_VALUE"""),"")</f>
        <v/>
      </c>
      <c r="K973" t="e">
        <f t="shared" ca="1" si="0"/>
        <v>#VALUE!</v>
      </c>
    </row>
    <row r="974" spans="1:11" ht="13" x14ac:dyDescent="0.15">
      <c r="A974" s="23">
        <v>14</v>
      </c>
      <c r="B974">
        <f ca="1">IFERROR(__xludf.DUMMYFUNCTION("""COMPUTED_VALUE"""),1301)</f>
        <v>1301</v>
      </c>
      <c r="C974" s="33">
        <f ca="1">IFERROR(__xludf.DUMMYFUNCTION("""COMPUTED_VALUE"""),10)</f>
        <v>10</v>
      </c>
      <c r="D974">
        <f ca="1">IFERROR(__xludf.DUMMYFUNCTION("""COMPUTED_VALUE"""),5)</f>
        <v>5</v>
      </c>
      <c r="E974">
        <f ca="1">IFERROR(__xludf.DUMMYFUNCTION("""COMPUTED_VALUE"""),10)</f>
        <v>10</v>
      </c>
      <c r="F974" t="str">
        <f ca="1">IFERROR(__xludf.DUMMYFUNCTION("filter(Formulas!$C:$C,Formulas!$A:$A=B974)"),"""formula"":[{""sku"":""1101"",""req"":1}]")</f>
        <v>"formula":[{"sku":"1101","req":1}]</v>
      </c>
      <c r="G974">
        <f ca="1">IFERROR(__xludf.DUMMYFUNCTION("""COMPUTED_VALUE"""),2)</f>
        <v>2</v>
      </c>
      <c r="H974" s="30" t="str">
        <f ca="1">IFERROR(__xludf.DUMMYFUNCTION("IF(D974,filter(Productos!AC:AC,Productos!A:A=B974),)"),"fabrica")</f>
        <v>fabrica</v>
      </c>
      <c r="I974" s="33" t="str">
        <f ca="1">IFERROR(__xludf.DUMMYFUNCTION("""COMPUTED_VALUE"""),"")</f>
        <v/>
      </c>
      <c r="K974" t="e">
        <f t="shared" ca="1" si="0"/>
        <v>#VALUE!</v>
      </c>
    </row>
    <row r="975" spans="1:11" ht="13" x14ac:dyDescent="0.15">
      <c r="A975" s="38">
        <v>14</v>
      </c>
      <c r="B975">
        <f ca="1">IFERROR(__xludf.DUMMYFUNCTION("""COMPUTED_VALUE"""),1307)</f>
        <v>1307</v>
      </c>
      <c r="C975" s="33">
        <f ca="1">IFERROR(__xludf.DUMMYFUNCTION("""COMPUTED_VALUE"""),50)</f>
        <v>50</v>
      </c>
      <c r="D975">
        <f ca="1">IFERROR(__xludf.DUMMYFUNCTION("""COMPUTED_VALUE"""),11)</f>
        <v>11</v>
      </c>
      <c r="E975">
        <f ca="1">IFERROR(__xludf.DUMMYFUNCTION("""COMPUTED_VALUE"""),30)</f>
        <v>30</v>
      </c>
      <c r="F975" t="str">
        <f ca="1">IFERROR(__xludf.DUMMYFUNCTION("filter(Formulas!$C:$C,Formulas!$A:$A=B975)"),"""formula"":[{""sku"":""1007"",""req"":1}]")</f>
        <v>"formula":[{"sku":"1007","req":1}]</v>
      </c>
      <c r="G975">
        <f ca="1">IFERROR(__xludf.DUMMYFUNCTION("""COMPUTED_VALUE"""),1.2)</f>
        <v>1.2</v>
      </c>
      <c r="H975" s="30" t="str">
        <f ca="1">IFERROR(__xludf.DUMMYFUNCTION("IF(D975,filter(Productos!AC:AC,Productos!A:A=B975),)"),"fabrica")</f>
        <v>fabrica</v>
      </c>
      <c r="I975" s="33" t="str">
        <f ca="1">IFERROR(__xludf.DUMMYFUNCTION("""COMPUTED_VALUE"""),"")</f>
        <v/>
      </c>
      <c r="K975" t="e">
        <f t="shared" ca="1" si="0"/>
        <v>#VALUE!</v>
      </c>
    </row>
    <row r="976" spans="1:11" ht="13" x14ac:dyDescent="0.15">
      <c r="A976" s="23">
        <v>14</v>
      </c>
      <c r="B976">
        <f ca="1">IFERROR(__xludf.DUMMYFUNCTION("""COMPUTED_VALUE"""),1309)</f>
        <v>1309</v>
      </c>
      <c r="C976" s="33">
        <f ca="1">IFERROR(__xludf.DUMMYFUNCTION("""COMPUTED_VALUE"""),50)</f>
        <v>50</v>
      </c>
      <c r="D976">
        <f ca="1">IFERROR(__xludf.DUMMYFUNCTION("""COMPUTED_VALUE"""),11)</f>
        <v>11</v>
      </c>
      <c r="E976">
        <f ca="1">IFERROR(__xludf.DUMMYFUNCTION("""COMPUTED_VALUE"""),50)</f>
        <v>50</v>
      </c>
      <c r="F976" t="str">
        <f ca="1">IFERROR(__xludf.DUMMYFUNCTION("filter(Formulas!$C:$C,Formulas!$A:$A=B976)"),"""formula"":[{""sku"":""1009"",""req"":1}]")</f>
        <v>"formula":[{"sku":"1009","req":1}]</v>
      </c>
      <c r="G976">
        <f ca="1">IFERROR(__xludf.DUMMYFUNCTION("""COMPUTED_VALUE"""),1.2)</f>
        <v>1.2</v>
      </c>
      <c r="H976" s="30" t="str">
        <f ca="1">IFERROR(__xludf.DUMMYFUNCTION("IF(D976,filter(Productos!AC:AC,Productos!A:A=B976),)"),"fabrica")</f>
        <v>fabrica</v>
      </c>
      <c r="I976" s="33" t="str">
        <f ca="1">IFERROR(__xludf.DUMMYFUNCTION("""COMPUTED_VALUE"""),"")</f>
        <v/>
      </c>
      <c r="K976" t="e">
        <f t="shared" ca="1" si="0"/>
        <v>#VALUE!</v>
      </c>
    </row>
    <row r="977" spans="1:11" ht="13" x14ac:dyDescent="0.15">
      <c r="A977" s="38">
        <v>14</v>
      </c>
      <c r="B977">
        <f ca="1">IFERROR(__xludf.DUMMYFUNCTION("""COMPUTED_VALUE"""),1310)</f>
        <v>1310</v>
      </c>
      <c r="C977" s="33">
        <f ca="1">IFERROR(__xludf.DUMMYFUNCTION("""COMPUTED_VALUE"""),10)</f>
        <v>10</v>
      </c>
      <c r="D977">
        <f ca="1">IFERROR(__xludf.DUMMYFUNCTION("""COMPUTED_VALUE"""),12)</f>
        <v>12</v>
      </c>
      <c r="E977">
        <f ca="1">IFERROR(__xludf.DUMMYFUNCTION("""COMPUTED_VALUE"""),10)</f>
        <v>10</v>
      </c>
      <c r="F977" t="str">
        <f ca="1">IFERROR(__xludf.DUMMYFUNCTION("filter(Formulas!$C:$C,Formulas!$A:$A=B977)"),"""formula"":[{""sku"":""1010"",""req"":1}]")</f>
        <v>"formula":[{"sku":"1010","req":1}]</v>
      </c>
      <c r="G977">
        <f ca="1">IFERROR(__xludf.DUMMYFUNCTION("""COMPUTED_VALUE"""),2)</f>
        <v>2</v>
      </c>
      <c r="H977" s="30" t="str">
        <f ca="1">IFERROR(__xludf.DUMMYFUNCTION("IF(D977,filter(Productos!AC:AC,Productos!A:A=B977),)"),"fabrica")</f>
        <v>fabrica</v>
      </c>
      <c r="I977" s="33" t="str">
        <f ca="1">IFERROR(__xludf.DUMMYFUNCTION("""COMPUTED_VALUE"""),"")</f>
        <v/>
      </c>
      <c r="K977" t="e">
        <f t="shared" ca="1" si="0"/>
        <v>#VALUE!</v>
      </c>
    </row>
    <row r="978" spans="1:11" ht="13" x14ac:dyDescent="0.15">
      <c r="A978" s="23">
        <v>14</v>
      </c>
      <c r="B978">
        <f ca="1">IFERROR(__xludf.DUMMYFUNCTION("""COMPUTED_VALUE"""),1407)</f>
        <v>1407</v>
      </c>
      <c r="C978" s="33">
        <f ca="1">IFERROR(__xludf.DUMMYFUNCTION("""COMPUTED_VALUE"""),10)</f>
        <v>10</v>
      </c>
      <c r="D978">
        <f ca="1">IFERROR(__xludf.DUMMYFUNCTION("""COMPUTED_VALUE"""),14)</f>
        <v>14</v>
      </c>
      <c r="E978">
        <f ca="1">IFERROR(__xludf.DUMMYFUNCTION("""COMPUTED_VALUE"""),30)</f>
        <v>30</v>
      </c>
      <c r="F978" t="str">
        <f ca="1">IFERROR(__xludf.DUMMYFUNCTION("filter(Formulas!$C:$C,Formulas!$A:$A=B978)"),"""formula"":[{""sku"":""1007"",""req"":1}]")</f>
        <v>"formula":[{"sku":"1007","req":1}]</v>
      </c>
      <c r="G978">
        <f ca="1">IFERROR(__xludf.DUMMYFUNCTION("""COMPUTED_VALUE"""),2)</f>
        <v>2</v>
      </c>
      <c r="H978" s="30" t="str">
        <f ca="1">IFERROR(__xludf.DUMMYFUNCTION("IF(D978,filter(Productos!AC:AC,Productos!A:A=B978),)"),"fabrica")</f>
        <v>fabrica</v>
      </c>
      <c r="I978" s="33" t="str">
        <f ca="1">IFERROR(__xludf.DUMMYFUNCTION("""COMPUTED_VALUE"""),"")</f>
        <v/>
      </c>
      <c r="K978" t="e">
        <f t="shared" ca="1" si="0"/>
        <v>#VALUE!</v>
      </c>
    </row>
    <row r="979" spans="1:11" ht="13" x14ac:dyDescent="0.15">
      <c r="A979" s="38">
        <v>14</v>
      </c>
      <c r="B979">
        <f ca="1">IFERROR(__xludf.DUMMYFUNCTION("""COMPUTED_VALUE"""),10001)</f>
        <v>10001</v>
      </c>
      <c r="C979" s="33">
        <f ca="1">IFERROR(__xludf.DUMMYFUNCTION("""COMPUTED_VALUE"""),10)</f>
        <v>10</v>
      </c>
      <c r="D979">
        <f ca="1">IFERROR(__xludf.DUMMYFUNCTION("""COMPUTED_VALUE"""),1)</f>
        <v>1</v>
      </c>
      <c r="E979">
        <f ca="1">IFERROR(__xludf.DUMMYFUNCTION("""COMPUTED_VALUE"""),10)</f>
        <v>10</v>
      </c>
      <c r="F979" t="str">
        <f ca="1">IFERROR(__xludf.DUMMYFUNCTION("filter(Formulas!$C:$C,Formulas!$A:$A=B979)"),"""formula"":[{""sku"":""1201"",""req"":1},{""sku"":""1105"",""req"":1},{""sku"":""1210"",""req"":1},{""sku"":""1211"",""req"":1},{""sku"":""1116"",""req"":1}]")</f>
        <v>"formula":[{"sku":"1201","req":1},{"sku":"1105","req":1},{"sku":"1210","req":1},{"sku":"1211","req":1},{"sku":"1116","req":1}]</v>
      </c>
      <c r="G979">
        <f ca="1">IFERROR(__xludf.DUMMYFUNCTION("""COMPUTED_VALUE"""),1)</f>
        <v>1</v>
      </c>
      <c r="H979" s="30" t="str">
        <f ca="1">IFERROR(__xludf.DUMMYFUNCTION("IF(D979,filter(Productos!AC:AC,Productos!A:A=B979),)"),"cocina")</f>
        <v>cocina</v>
      </c>
      <c r="I979" s="33">
        <f ca="1">IFERROR(__xludf.DUMMYFUNCTION("""COMPUTED_VALUE"""),4500)</f>
        <v>4500</v>
      </c>
      <c r="K979" t="str">
        <f t="shared" ca="1" si="0"/>
        <v>{"sku":"10001", "costo":10, "grupo":"14", "lote":1, "tiempo":10, "formula":[{"sku":"1201","req":1},{"sku":"1105","req":1},{"sku":"1210","req":1},{"sku":"1211","req":1},{"sku":"1116","req":1}], "vencimiento":1, "precio":4500, "tipo":"cocina"},</v>
      </c>
    </row>
    <row r="980" spans="1:11" ht="13" x14ac:dyDescent="0.15">
      <c r="A980" s="23">
        <v>14</v>
      </c>
      <c r="B980">
        <f ca="1">IFERROR(__xludf.DUMMYFUNCTION("""COMPUTED_VALUE"""),10002)</f>
        <v>10002</v>
      </c>
      <c r="C980" s="33">
        <f ca="1">IFERROR(__xludf.DUMMYFUNCTION("""COMPUTED_VALUE"""),10)</f>
        <v>10</v>
      </c>
      <c r="D980">
        <f ca="1">IFERROR(__xludf.DUMMYFUNCTION("""COMPUTED_VALUE"""),1)</f>
        <v>1</v>
      </c>
      <c r="E980">
        <f ca="1">IFERROR(__xludf.DUMMYFUNCTION("""COMPUTED_VALUE"""),20)</f>
        <v>20</v>
      </c>
      <c r="F980" t="str">
        <f ca="1">IFERROR(__xludf.DUMMYFUNCTION("filter(Formulas!$C:$C,Formulas!$A:$A=B980)"),"""formula"":[{""sku"":""1201"",""req"":1},{""sku"":""1105"",""req"":1},{""sku"":""1013"",""req"":5},{""sku"":""1210"",""req"":1},{""sku"":""1116"",""req"":1}]")</f>
        <v>"formula":[{"sku":"1201","req":1},{"sku":"1105","req":1},{"sku":"1013","req":5},{"sku":"1210","req":1},{"sku":"1116","req":1}]</v>
      </c>
      <c r="G980">
        <f ca="1">IFERROR(__xludf.DUMMYFUNCTION("""COMPUTED_VALUE"""),1)</f>
        <v>1</v>
      </c>
      <c r="H980" s="30" t="str">
        <f ca="1">IFERROR(__xludf.DUMMYFUNCTION("IF(D980,filter(Productos!AC:AC,Productos!A:A=B980),)"),"cocina")</f>
        <v>cocina</v>
      </c>
      <c r="I980" s="33">
        <f ca="1">IFERROR(__xludf.DUMMYFUNCTION("""COMPUTED_VALUE"""),4500)</f>
        <v>4500</v>
      </c>
      <c r="K980" t="str">
        <f t="shared" ca="1" si="0"/>
        <v>{"sku":"10002", "costo":10, "grupo":"14", "lote":1, "tiempo":20, "formula":[{"sku":"1201","req":1},{"sku":"1105","req":1},{"sku":"1013","req":5},{"sku":"1210","req":1},{"sku":"1116","req":1}], "vencimiento":1, "precio":4500, "tipo":"cocina"},</v>
      </c>
    </row>
    <row r="981" spans="1:11" ht="13" x14ac:dyDescent="0.15">
      <c r="A981" s="38">
        <v>14</v>
      </c>
      <c r="B981">
        <f ca="1">IFERROR(__xludf.DUMMYFUNCTION("""COMPUTED_VALUE"""),10003)</f>
        <v>10003</v>
      </c>
      <c r="C981" s="33">
        <f ca="1">IFERROR(__xludf.DUMMYFUNCTION("""COMPUTED_VALUE"""),10)</f>
        <v>10</v>
      </c>
      <c r="D981">
        <f ca="1">IFERROR(__xludf.DUMMYFUNCTION("""COMPUTED_VALUE"""),1)</f>
        <v>1</v>
      </c>
      <c r="E981">
        <f ca="1">IFERROR(__xludf.DUMMYFUNCTION("""COMPUTED_VALUE"""),30)</f>
        <v>30</v>
      </c>
      <c r="F981" t="str">
        <f ca="1">IFERROR(__xludf.DUMMYFUNCTION("filter(Formulas!$C:$C,Formulas!$A:$A=B981)"),"""formula"":[{""sku"":""1201"",""req"":1},{""sku"":""1105"",""req"":1},{""sku"":""1013"",""req"":5},{""sku"":""1210"",""req"":1},{""sku"":""1211"",""req"":1},{""sku"":""1116"",""req"":1}]")</f>
        <v>"formula":[{"sku":"1201","req":1},{"sku":"1105","req":1},{"sku":"1013","req":5},{"sku":"1210","req":1},{"sku":"1211","req":1},{"sku":"1116","req":1}]</v>
      </c>
      <c r="G981">
        <f ca="1">IFERROR(__xludf.DUMMYFUNCTION("""COMPUTED_VALUE"""),1)</f>
        <v>1</v>
      </c>
      <c r="H981" s="30" t="str">
        <f ca="1">IFERROR(__xludf.DUMMYFUNCTION("IF(D981,filter(Productos!AC:AC,Productos!A:A=B981),)"),"cocina")</f>
        <v>cocina</v>
      </c>
      <c r="I981" s="33">
        <f ca="1">IFERROR(__xludf.DUMMYFUNCTION("""COMPUTED_VALUE"""),4700)</f>
        <v>4700</v>
      </c>
      <c r="K981" t="str">
        <f t="shared" ca="1" si="0"/>
        <v>{"sku":"10003", "costo":10, "grupo":"14", "lote":1, "tiempo":30, "formula":[{"sku":"1201","req":1},{"sku":"1105","req":1},{"sku":"1013","req":5},{"sku":"1210","req":1},{"sku":"1211","req":1},{"sku":"1116","req":1}], "vencimiento":1, "precio":4700, "tipo":"cocina"},</v>
      </c>
    </row>
    <row r="982" spans="1:11" ht="13" x14ac:dyDescent="0.15">
      <c r="A982" s="23">
        <v>14</v>
      </c>
      <c r="B982">
        <f ca="1">IFERROR(__xludf.DUMMYFUNCTION("""COMPUTED_VALUE"""),10004)</f>
        <v>10004</v>
      </c>
      <c r="C982" s="33">
        <f ca="1">IFERROR(__xludf.DUMMYFUNCTION("""COMPUTED_VALUE"""),10)</f>
        <v>10</v>
      </c>
      <c r="D982">
        <f ca="1">IFERROR(__xludf.DUMMYFUNCTION("""COMPUTED_VALUE"""),1)</f>
        <v>1</v>
      </c>
      <c r="E982">
        <f ca="1">IFERROR(__xludf.DUMMYFUNCTION("""COMPUTED_VALUE"""),10)</f>
        <v>10</v>
      </c>
      <c r="F982" t="str">
        <f ca="1">IFERROR(__xludf.DUMMYFUNCTION("filter(Formulas!$C:$C,Formulas!$A:$A=B982)"),"""formula"":[{""sku"":""1201"",""req"":1},{""sku"":""1106"",""req"":4},{""sku"":""1210"",""req"":1},{""sku"":""1211"",""req"":1},{""sku"":""1116"",""req"":1}]")</f>
        <v>"formula":[{"sku":"1201","req":1},{"sku":"1106","req":4},{"sku":"1210","req":1},{"sku":"1211","req":1},{"sku":"1116","req":1}]</v>
      </c>
      <c r="G982">
        <f ca="1">IFERROR(__xludf.DUMMYFUNCTION("""COMPUTED_VALUE"""),1)</f>
        <v>1</v>
      </c>
      <c r="H982" s="30" t="str">
        <f ca="1">IFERROR(__xludf.DUMMYFUNCTION("IF(D982,filter(Productos!AC:AC,Productos!A:A=B982),)"),"cocina")</f>
        <v>cocina</v>
      </c>
      <c r="I982" s="33">
        <f ca="1">IFERROR(__xludf.DUMMYFUNCTION("""COMPUTED_VALUE"""),4700)</f>
        <v>4700</v>
      </c>
      <c r="K982" t="str">
        <f t="shared" ca="1" si="0"/>
        <v>{"sku":"10004", "costo":10, "grupo":"14", "lote":1, "tiempo":10, "formula":[{"sku":"1201","req":1},{"sku":"1106","req":4},{"sku":"1210","req":1},{"sku":"1211","req":1},{"sku":"1116","req":1}], "vencimiento":1, "precio":4700, "tipo":"cocina"},</v>
      </c>
    </row>
    <row r="983" spans="1:11" ht="13" x14ac:dyDescent="0.15">
      <c r="A983" s="38">
        <v>14</v>
      </c>
      <c r="B983">
        <f ca="1">IFERROR(__xludf.DUMMYFUNCTION("""COMPUTED_VALUE"""),10005)</f>
        <v>10005</v>
      </c>
      <c r="C983" s="33">
        <f ca="1">IFERROR(__xludf.DUMMYFUNCTION("""COMPUTED_VALUE"""),10)</f>
        <v>10</v>
      </c>
      <c r="D983">
        <f ca="1">IFERROR(__xludf.DUMMYFUNCTION("""COMPUTED_VALUE"""),1)</f>
        <v>1</v>
      </c>
      <c r="E983">
        <f ca="1">IFERROR(__xludf.DUMMYFUNCTION("""COMPUTED_VALUE"""),20)</f>
        <v>20</v>
      </c>
      <c r="F983" t="str">
        <f ca="1">IFERROR(__xludf.DUMMYFUNCTION("filter(Formulas!$C:$C,Formulas!$A:$A=B983)"),"""formula"":[{""sku"":""1201"",""req"":1},{""sku"":""1106"",""req"":4},{""sku"":""1013"",""req"":5},{""sku"":""1210"",""req"":1},{""sku"":""1116"",""req"":1}]")</f>
        <v>"formula":[{"sku":"1201","req":1},{"sku":"1106","req":4},{"sku":"1013","req":5},{"sku":"1210","req":1},{"sku":"1116","req":1}]</v>
      </c>
      <c r="G983">
        <f ca="1">IFERROR(__xludf.DUMMYFUNCTION("""COMPUTED_VALUE"""),1)</f>
        <v>1</v>
      </c>
      <c r="H983" s="30" t="str">
        <f ca="1">IFERROR(__xludf.DUMMYFUNCTION("IF(D983,filter(Productos!AC:AC,Productos!A:A=B983),)"),"cocina")</f>
        <v>cocina</v>
      </c>
      <c r="I983" s="33">
        <f ca="1">IFERROR(__xludf.DUMMYFUNCTION("""COMPUTED_VALUE"""),4700)</f>
        <v>4700</v>
      </c>
      <c r="K983" t="str">
        <f t="shared" ca="1" si="0"/>
        <v>{"sku":"10005", "costo":10, "grupo":"14", "lote":1, "tiempo":20, "formula":[{"sku":"1201","req":1},{"sku":"1106","req":4},{"sku":"1013","req":5},{"sku":"1210","req":1},{"sku":"1116","req":1}], "vencimiento":1, "precio":4700, "tipo":"cocina"},</v>
      </c>
    </row>
    <row r="984" spans="1:11" ht="13" x14ac:dyDescent="0.15">
      <c r="A984" s="23">
        <v>14</v>
      </c>
      <c r="B984">
        <f ca="1">IFERROR(__xludf.DUMMYFUNCTION("""COMPUTED_VALUE"""),10006)</f>
        <v>10006</v>
      </c>
      <c r="C984" s="33">
        <f ca="1">IFERROR(__xludf.DUMMYFUNCTION("""COMPUTED_VALUE"""),10)</f>
        <v>10</v>
      </c>
      <c r="D984">
        <f ca="1">IFERROR(__xludf.DUMMYFUNCTION("""COMPUTED_VALUE"""),1)</f>
        <v>1</v>
      </c>
      <c r="E984">
        <f ca="1">IFERROR(__xludf.DUMMYFUNCTION("""COMPUTED_VALUE"""),10)</f>
        <v>10</v>
      </c>
      <c r="F984" t="str">
        <f ca="1">IFERROR(__xludf.DUMMYFUNCTION("filter(Formulas!$C:$C,Formulas!$A:$A=B984)"),"""formula"":[{""sku"":""1201"",""req"":1},{""sku"":""1210"",""req"":1},{""sku"":""1107"",""req"":1},{""sku"":""1211"",""req"":1},{""sku"":""1116"",""req"":1}]")</f>
        <v>"formula":[{"sku":"1201","req":1},{"sku":"1210","req":1},{"sku":"1107","req":1},{"sku":"1211","req":1},{"sku":"1116","req":1}]</v>
      </c>
      <c r="G984">
        <f ca="1">IFERROR(__xludf.DUMMYFUNCTION("""COMPUTED_VALUE"""),1)</f>
        <v>1</v>
      </c>
      <c r="H984" s="30" t="str">
        <f ca="1">IFERROR(__xludf.DUMMYFUNCTION("IF(D984,filter(Productos!AC:AC,Productos!A:A=B984),)"),"cocina")</f>
        <v>cocina</v>
      </c>
      <c r="I984" s="33">
        <f ca="1">IFERROR(__xludf.DUMMYFUNCTION("""COMPUTED_VALUE"""),4900)</f>
        <v>4900</v>
      </c>
      <c r="K984" t="str">
        <f t="shared" ca="1" si="0"/>
        <v>{"sku":"10006", "costo":10, "grupo":"14", "lote":1, "tiempo":10, "formula":[{"sku":"1201","req":1},{"sku":"1210","req":1},{"sku":"1107","req":1},{"sku":"1211","req":1},{"sku":"1116","req":1}], "vencimiento":1, "precio":4900, "tipo":"cocina"},</v>
      </c>
    </row>
    <row r="985" spans="1:11" ht="13" x14ac:dyDescent="0.15">
      <c r="A985" s="38">
        <v>14</v>
      </c>
      <c r="B985">
        <f ca="1">IFERROR(__xludf.DUMMYFUNCTION("""COMPUTED_VALUE"""),10007)</f>
        <v>10007</v>
      </c>
      <c r="C985" s="33">
        <f ca="1">IFERROR(__xludf.DUMMYFUNCTION("""COMPUTED_VALUE"""),10)</f>
        <v>10</v>
      </c>
      <c r="D985">
        <f ca="1">IFERROR(__xludf.DUMMYFUNCTION("""COMPUTED_VALUE"""),1)</f>
        <v>1</v>
      </c>
      <c r="E985">
        <f ca="1">IFERROR(__xludf.DUMMYFUNCTION("""COMPUTED_VALUE"""),20)</f>
        <v>20</v>
      </c>
      <c r="F985" t="str">
        <f ca="1">IFERROR(__xludf.DUMMYFUNCTION("filter(Formulas!$C:$C,Formulas!$A:$A=B985)"),"""formula"":[{""sku"":""1201"",""req"":1},{""sku"":""1013"",""req"":5},{""sku"":""1210"",""req"":1},{""sku"":""1107"",""req"":1},{""sku"":""1116"",""req"":1}]")</f>
        <v>"formula":[{"sku":"1201","req":1},{"sku":"1013","req":5},{"sku":"1210","req":1},{"sku":"1107","req":1},{"sku":"1116","req":1}]</v>
      </c>
      <c r="G985">
        <f ca="1">IFERROR(__xludf.DUMMYFUNCTION("""COMPUTED_VALUE"""),1)</f>
        <v>1</v>
      </c>
      <c r="H985" s="30" t="str">
        <f ca="1">IFERROR(__xludf.DUMMYFUNCTION("IF(D985,filter(Productos!AC:AC,Productos!A:A=B985),)"),"cocina")</f>
        <v>cocina</v>
      </c>
      <c r="I985" s="33">
        <f ca="1">IFERROR(__xludf.DUMMYFUNCTION("""COMPUTED_VALUE"""),4900)</f>
        <v>4900</v>
      </c>
      <c r="K985" t="str">
        <f t="shared" ca="1" si="0"/>
        <v>{"sku":"10007", "costo":10, "grupo":"14", "lote":1, "tiempo":20, "formula":[{"sku":"1201","req":1},{"sku":"1013","req":5},{"sku":"1210","req":1},{"sku":"1107","req":1},{"sku":"1116","req":1}], "vencimiento":1, "precio":4900, "tipo":"cocina"},</v>
      </c>
    </row>
    <row r="986" spans="1:11" ht="13" x14ac:dyDescent="0.15">
      <c r="A986" s="23">
        <v>14</v>
      </c>
      <c r="B986">
        <f ca="1">IFERROR(__xludf.DUMMYFUNCTION("""COMPUTED_VALUE"""),10008)</f>
        <v>10008</v>
      </c>
      <c r="C986" s="33">
        <f ca="1">IFERROR(__xludf.DUMMYFUNCTION("""COMPUTED_VALUE"""),10)</f>
        <v>10</v>
      </c>
      <c r="D986">
        <f ca="1">IFERROR(__xludf.DUMMYFUNCTION("""COMPUTED_VALUE"""),1)</f>
        <v>1</v>
      </c>
      <c r="E986">
        <f ca="1">IFERROR(__xludf.DUMMYFUNCTION("""COMPUTED_VALUE"""),20)</f>
        <v>20</v>
      </c>
      <c r="F986" t="str">
        <f ca="1">IFERROR(__xludf.DUMMYFUNCTION("filter(Formulas!$C:$C,Formulas!$A:$A=B986)"),"""formula"":[{""sku"":""1201"",""req"":1},{""sku"":""1109"",""req"":1},{""sku"":""1210"",""req"":1},{""sku"":""1211"",""req"":1},{""sku"":""1116"",""req"":1}]")</f>
        <v>"formula":[{"sku":"1201","req":1},{"sku":"1109","req":1},{"sku":"1210","req":1},{"sku":"1211","req":1},{"sku":"1116","req":1}]</v>
      </c>
      <c r="G986">
        <f ca="1">IFERROR(__xludf.DUMMYFUNCTION("""COMPUTED_VALUE"""),1)</f>
        <v>1</v>
      </c>
      <c r="H986" s="30" t="str">
        <f ca="1">IFERROR(__xludf.DUMMYFUNCTION("IF(D986,filter(Productos!AC:AC,Productos!A:A=B986),)"),"cocina")</f>
        <v>cocina</v>
      </c>
      <c r="I986" s="33">
        <f ca="1">IFERROR(__xludf.DUMMYFUNCTION("""COMPUTED_VALUE"""),4900)</f>
        <v>4900</v>
      </c>
      <c r="K986" t="str">
        <f t="shared" ca="1" si="0"/>
        <v>{"sku":"10008", "costo":10, "grupo":"14", "lote":1, "tiempo":20, "formula":[{"sku":"1201","req":1},{"sku":"1109","req":1},{"sku":"1210","req":1},{"sku":"1211","req":1},{"sku":"1116","req":1}], "vencimiento":1, "precio":4900, "tipo":"cocina"},</v>
      </c>
    </row>
    <row r="987" spans="1:11" ht="13" x14ac:dyDescent="0.15">
      <c r="A987" s="38">
        <v>14</v>
      </c>
      <c r="B987">
        <f ca="1">IFERROR(__xludf.DUMMYFUNCTION("""COMPUTED_VALUE"""),10009)</f>
        <v>10009</v>
      </c>
      <c r="C987" s="33">
        <f ca="1">IFERROR(__xludf.DUMMYFUNCTION("""COMPUTED_VALUE"""),10)</f>
        <v>10</v>
      </c>
      <c r="D987">
        <f ca="1">IFERROR(__xludf.DUMMYFUNCTION("""COMPUTED_VALUE"""),1)</f>
        <v>1</v>
      </c>
      <c r="E987">
        <f ca="1">IFERROR(__xludf.DUMMYFUNCTION("""COMPUTED_VALUE"""),30)</f>
        <v>30</v>
      </c>
      <c r="F987" t="str">
        <f ca="1">IFERROR(__xludf.DUMMYFUNCTION("filter(Formulas!$C:$C,Formulas!$A:$A=B987)"),"""formula"":[{""sku"":""1201"",""req"":1},{""sku"":""1109"",""req"":1},{""sku"":""1013"",""req"":5},{""sku"":""1210"",""req"":1},{""sku"":""1116"",""req"":1}]")</f>
        <v>"formula":[{"sku":"1201","req":1},{"sku":"1109","req":1},{"sku":"1013","req":5},{"sku":"1210","req":1},{"sku":"1116","req":1}]</v>
      </c>
      <c r="G987">
        <f ca="1">IFERROR(__xludf.DUMMYFUNCTION("""COMPUTED_VALUE"""),1)</f>
        <v>1</v>
      </c>
      <c r="H987" s="30" t="str">
        <f ca="1">IFERROR(__xludf.DUMMYFUNCTION("IF(D987,filter(Productos!AC:AC,Productos!A:A=B987),)"),"cocina")</f>
        <v>cocina</v>
      </c>
      <c r="I987" s="33">
        <f ca="1">IFERROR(__xludf.DUMMYFUNCTION("""COMPUTED_VALUE"""),4900)</f>
        <v>4900</v>
      </c>
      <c r="K987" t="str">
        <f t="shared" ca="1" si="0"/>
        <v>{"sku":"10009", "costo":10, "grupo":"14", "lote":1, "tiempo":30, "formula":[{"sku":"1201","req":1},{"sku":"1109","req":1},{"sku":"1013","req":5},{"sku":"1210","req":1},{"sku":"1116","req":1}], "vencimiento":1, "precio":4900, "tipo":"cocina"},</v>
      </c>
    </row>
    <row r="988" spans="1:11" ht="13" x14ac:dyDescent="0.15">
      <c r="A988" s="23">
        <v>14</v>
      </c>
      <c r="B988">
        <f ca="1">IFERROR(__xludf.DUMMYFUNCTION("""COMPUTED_VALUE"""),10010)</f>
        <v>10010</v>
      </c>
      <c r="C988" s="33">
        <f ca="1">IFERROR(__xludf.DUMMYFUNCTION("""COMPUTED_VALUE"""),10)</f>
        <v>10</v>
      </c>
      <c r="D988">
        <f ca="1">IFERROR(__xludf.DUMMYFUNCTION("""COMPUTED_VALUE"""),1)</f>
        <v>1</v>
      </c>
      <c r="E988">
        <f ca="1">IFERROR(__xludf.DUMMYFUNCTION("""COMPUTED_VALUE"""),10)</f>
        <v>10</v>
      </c>
      <c r="F988" t="str">
        <f ca="1">IFERROR(__xludf.DUMMYFUNCTION("filter(Formulas!$C:$C,Formulas!$A:$A=B988)"),"""formula"":[{""sku"":""1201"",""req"":1},{""sku"":""1106"",""req"":4},{""sku"":""1210"",""req"":1},{""sku"":""1110"",""req"":1},{""sku"":""1116"",""req"":1}]")</f>
        <v>"formula":[{"sku":"1201","req":1},{"sku":"1106","req":4},{"sku":"1210","req":1},{"sku":"1110","req":1},{"sku":"1116","req":1}]</v>
      </c>
      <c r="G988">
        <f ca="1">IFERROR(__xludf.DUMMYFUNCTION("""COMPUTED_VALUE"""),1)</f>
        <v>1</v>
      </c>
      <c r="H988" s="30" t="str">
        <f ca="1">IFERROR(__xludf.DUMMYFUNCTION("IF(D988,filter(Productos!AC:AC,Productos!A:A=B988),)"),"cocina")</f>
        <v>cocina</v>
      </c>
      <c r="I988" s="33">
        <f ca="1">IFERROR(__xludf.DUMMYFUNCTION("""COMPUTED_VALUE"""),4900)</f>
        <v>4900</v>
      </c>
      <c r="K988" t="str">
        <f t="shared" ca="1" si="0"/>
        <v>{"sku":"10010", "costo":10, "grupo":"14", "lote":1, "tiempo":10, "formula":[{"sku":"1201","req":1},{"sku":"1106","req":4},{"sku":"1210","req":1},{"sku":"1110","req":1},{"sku":"1116","req":1}], "vencimiento":1, "precio":4900, "tipo":"cocina"},</v>
      </c>
    </row>
    <row r="989" spans="1:11" ht="13" x14ac:dyDescent="0.15">
      <c r="A989" s="38">
        <v>14</v>
      </c>
      <c r="B989">
        <f ca="1">IFERROR(__xludf.DUMMYFUNCTION("""COMPUTED_VALUE"""),10011)</f>
        <v>10011</v>
      </c>
      <c r="C989" s="33">
        <f ca="1">IFERROR(__xludf.DUMMYFUNCTION("""COMPUTED_VALUE"""),10)</f>
        <v>10</v>
      </c>
      <c r="D989">
        <f ca="1">IFERROR(__xludf.DUMMYFUNCTION("""COMPUTED_VALUE"""),1)</f>
        <v>1</v>
      </c>
      <c r="E989">
        <f ca="1">IFERROR(__xludf.DUMMYFUNCTION("""COMPUTED_VALUE"""),20)</f>
        <v>20</v>
      </c>
      <c r="F989" t="str">
        <f ca="1">IFERROR(__xludf.DUMMYFUNCTION("filter(Formulas!$C:$C,Formulas!$A:$A=B989)"),"""formula"":[{""sku"":""1201"",""req"":1},{""sku"":""1106"",""req"":4},{""sku"":""1114"",""req"":1},{""sku"":""1110"",""req"":1},{""sku"":""1112"",""req"":1},{""sku"":""1116"",""req"":1}]")</f>
        <v>"formula":[{"sku":"1201","req":1},{"sku":"1106","req":4},{"sku":"1114","req":1},{"sku":"1110","req":1},{"sku":"1112","req":1},{"sku":"1116","req":1}]</v>
      </c>
      <c r="G989">
        <f ca="1">IFERROR(__xludf.DUMMYFUNCTION("""COMPUTED_VALUE"""),1)</f>
        <v>1</v>
      </c>
      <c r="H989" s="30" t="str">
        <f ca="1">IFERROR(__xludf.DUMMYFUNCTION("IF(D989,filter(Productos!AC:AC,Productos!A:A=B989),)"),"cocina")</f>
        <v>cocina</v>
      </c>
      <c r="I989" s="33">
        <f ca="1">IFERROR(__xludf.DUMMYFUNCTION("""COMPUTED_VALUE"""),5700)</f>
        <v>5700</v>
      </c>
      <c r="K989" t="str">
        <f t="shared" ca="1" si="0"/>
        <v>{"sku":"10011", "costo":10, "grupo":"14", "lote":1, "tiempo":20, "formula":[{"sku":"1201","req":1},{"sku":"1106","req":4},{"sku":"1114","req":1},{"sku":"1110","req":1},{"sku":"1112","req":1},{"sku":"1116","req":1}], "vencimiento":1, "precio":5700, "tipo":"cocina"},</v>
      </c>
    </row>
    <row r="990" spans="1:11" ht="13" x14ac:dyDescent="0.15">
      <c r="A990" s="23">
        <v>14</v>
      </c>
      <c r="B990">
        <f ca="1">IFERROR(__xludf.DUMMYFUNCTION("""COMPUTED_VALUE"""),10012)</f>
        <v>10012</v>
      </c>
      <c r="C990" s="33">
        <f ca="1">IFERROR(__xludf.DUMMYFUNCTION("""COMPUTED_VALUE"""),10)</f>
        <v>10</v>
      </c>
      <c r="D990">
        <f ca="1">IFERROR(__xludf.DUMMYFUNCTION("""COMPUTED_VALUE"""),1)</f>
        <v>1</v>
      </c>
      <c r="E990">
        <f ca="1">IFERROR(__xludf.DUMMYFUNCTION("""COMPUTED_VALUE"""),20)</f>
        <v>20</v>
      </c>
      <c r="F990" t="str">
        <f ca="1">IFERROR(__xludf.DUMMYFUNCTION("filter(Formulas!$C:$C,Formulas!$A:$A=B990)"),"""formula"":[{""sku"":""1201"",""req"":1},{""sku"":""1106"",""req"":4},{""sku"":""1110"",""req"":1},{""sku"":""1112"",""req"":1},{""sku"":""1108"",""req"":1},{""sku"":""1116"",""req"":1}]")</f>
        <v>"formula":[{"sku":"1201","req":1},{"sku":"1106","req":4},{"sku":"1110","req":1},{"sku":"1112","req":1},{"sku":"1108","req":1},{"sku":"1116","req":1}]</v>
      </c>
      <c r="G990">
        <f ca="1">IFERROR(__xludf.DUMMYFUNCTION("""COMPUTED_VALUE"""),1)</f>
        <v>1</v>
      </c>
      <c r="H990" s="30" t="str">
        <f ca="1">IFERROR(__xludf.DUMMYFUNCTION("IF(D990,filter(Productos!AC:AC,Productos!A:A=B990),)"),"cocina")</f>
        <v>cocina</v>
      </c>
      <c r="I990" s="33">
        <f ca="1">IFERROR(__xludf.DUMMYFUNCTION("""COMPUTED_VALUE"""),5700)</f>
        <v>5700</v>
      </c>
      <c r="K990" t="str">
        <f t="shared" ca="1" si="0"/>
        <v>{"sku":"10012", "costo":10, "grupo":"14", "lote":1, "tiempo":20, "formula":[{"sku":"1201","req":1},{"sku":"1106","req":4},{"sku":"1110","req":1},{"sku":"1112","req":1},{"sku":"1108","req":1},{"sku":"1116","req":1}], "vencimiento":1, "precio":5700, "tipo":"cocina"},</v>
      </c>
    </row>
    <row r="991" spans="1:11" ht="13" x14ac:dyDescent="0.15">
      <c r="A991" s="38">
        <v>14</v>
      </c>
      <c r="B991">
        <f ca="1">IFERROR(__xludf.DUMMYFUNCTION("""COMPUTED_VALUE"""),10013)</f>
        <v>10013</v>
      </c>
      <c r="C991" s="33">
        <f ca="1">IFERROR(__xludf.DUMMYFUNCTION("""COMPUTED_VALUE"""),10)</f>
        <v>10</v>
      </c>
      <c r="D991">
        <f ca="1">IFERROR(__xludf.DUMMYFUNCTION("""COMPUTED_VALUE"""),1)</f>
        <v>1</v>
      </c>
      <c r="E991">
        <f ca="1">IFERROR(__xludf.DUMMYFUNCTION("""COMPUTED_VALUE"""),10)</f>
        <v>10</v>
      </c>
      <c r="F991" t="str">
        <f ca="1">IFERROR(__xludf.DUMMYFUNCTION("filter(Formulas!$C:$C,Formulas!$A:$A=B991)"),"""formula"":[{""sku"":""1201"",""req"":1},{""sku"":""1106"",""req"":4},{""sku"":""1110"",""req"":1},{""sku"":""1112"",""req"":1},{""sku"":""1116"",""req"":1}]")</f>
        <v>"formula":[{"sku":"1201","req":1},{"sku":"1106","req":4},{"sku":"1110","req":1},{"sku":"1112","req":1},{"sku":"1116","req":1}]</v>
      </c>
      <c r="G991">
        <f ca="1">IFERROR(__xludf.DUMMYFUNCTION("""COMPUTED_VALUE"""),1)</f>
        <v>1</v>
      </c>
      <c r="H991" s="30" t="str">
        <f ca="1">IFERROR(__xludf.DUMMYFUNCTION("IF(D991,filter(Productos!AC:AC,Productos!A:A=B991),)"),"cocina")</f>
        <v>cocina</v>
      </c>
      <c r="I991" s="33">
        <f ca="1">IFERROR(__xludf.DUMMYFUNCTION("""COMPUTED_VALUE"""),5700)</f>
        <v>5700</v>
      </c>
      <c r="K991" t="str">
        <f t="shared" ca="1" si="0"/>
        <v>{"sku":"10013", "costo":10, "grupo":"14", "lote":1, "tiempo":10, "formula":[{"sku":"1201","req":1},{"sku":"1106","req":4},{"sku":"1110","req":1},{"sku":"1112","req":1},{"sku":"1116","req":1}], "vencimiento":1, "precio":5700, "tipo":"cocina"},</v>
      </c>
    </row>
    <row r="992" spans="1:11" ht="13" x14ac:dyDescent="0.15">
      <c r="A992" s="23">
        <v>14</v>
      </c>
      <c r="B992">
        <f ca="1">IFERROR(__xludf.DUMMYFUNCTION("""COMPUTED_VALUE"""),10014)</f>
        <v>10014</v>
      </c>
      <c r="C992" s="33">
        <f ca="1">IFERROR(__xludf.DUMMYFUNCTION("""COMPUTED_VALUE"""),10)</f>
        <v>10</v>
      </c>
      <c r="D992">
        <f ca="1">IFERROR(__xludf.DUMMYFUNCTION("""COMPUTED_VALUE"""),1)</f>
        <v>1</v>
      </c>
      <c r="E992">
        <f ca="1">IFERROR(__xludf.DUMMYFUNCTION("""COMPUTED_VALUE"""),10)</f>
        <v>10</v>
      </c>
      <c r="F992" t="str">
        <f ca="1">IFERROR(__xludf.DUMMYFUNCTION("filter(Formulas!$C:$C,Formulas!$A:$A=B992)"),"""formula"":[{""sku"":""1201"",""req"":1},{""sku"":""1105"",""req"":1},{""sku"":""1110"",""req"":1},{""sku"":""1112"",""req"":1},{""sku"":""1116"",""req"":1}]")</f>
        <v>"formula":[{"sku":"1201","req":1},{"sku":"1105","req":1},{"sku":"1110","req":1},{"sku":"1112","req":1},{"sku":"1116","req":1}]</v>
      </c>
      <c r="G992">
        <f ca="1">IFERROR(__xludf.DUMMYFUNCTION("""COMPUTED_VALUE"""),1)</f>
        <v>1</v>
      </c>
      <c r="H992" s="30" t="str">
        <f ca="1">IFERROR(__xludf.DUMMYFUNCTION("IF(D992,filter(Productos!AC:AC,Productos!A:A=B992),)"),"cocina")</f>
        <v>cocina</v>
      </c>
      <c r="I992" s="33">
        <f ca="1">IFERROR(__xludf.DUMMYFUNCTION("""COMPUTED_VALUE"""),4900)</f>
        <v>4900</v>
      </c>
      <c r="K992" t="str">
        <f t="shared" ca="1" si="0"/>
        <v>{"sku":"10014", "costo":10, "grupo":"14", "lote":1, "tiempo":10, "formula":[{"sku":"1201","req":1},{"sku":"1105","req":1},{"sku":"1110","req":1},{"sku":"1112","req":1},{"sku":"1116","req":1}], "vencimiento":1, "precio":4900, "tipo":"cocina"},</v>
      </c>
    </row>
    <row r="993" spans="1:11" ht="13" x14ac:dyDescent="0.15">
      <c r="A993" s="38">
        <v>14</v>
      </c>
      <c r="B993">
        <f ca="1">IFERROR(__xludf.DUMMYFUNCTION("""COMPUTED_VALUE"""),10015)</f>
        <v>10015</v>
      </c>
      <c r="C993" s="33">
        <f ca="1">IFERROR(__xludf.DUMMYFUNCTION("""COMPUTED_VALUE"""),10)</f>
        <v>10</v>
      </c>
      <c r="D993">
        <f ca="1">IFERROR(__xludf.DUMMYFUNCTION("""COMPUTED_VALUE"""),1)</f>
        <v>1</v>
      </c>
      <c r="E993">
        <f ca="1">IFERROR(__xludf.DUMMYFUNCTION("""COMPUTED_VALUE"""),20)</f>
        <v>20</v>
      </c>
      <c r="F993" t="str">
        <f ca="1">IFERROR(__xludf.DUMMYFUNCTION("filter(Formulas!$C:$C,Formulas!$A:$A=B993)"),"""formula"":[{""sku"":""1201"",""req"":1},{""sku"":""1109"",""req"":1},{""sku"":""1115"",""req"":1},{""sku"":""1110"",""req"":1},{""sku"":""1112"",""req"":1},{""sku"":""1116"",""req"":1}]")</f>
        <v>"formula":[{"sku":"1201","req":1},{"sku":"1109","req":1},{"sku":"1115","req":1},{"sku":"1110","req":1},{"sku":"1112","req":1},{"sku":"1116","req":1}]</v>
      </c>
      <c r="G993">
        <f ca="1">IFERROR(__xludf.DUMMYFUNCTION("""COMPUTED_VALUE"""),1)</f>
        <v>1</v>
      </c>
      <c r="H993" s="30" t="str">
        <f ca="1">IFERROR(__xludf.DUMMYFUNCTION("IF(D993,filter(Productos!AC:AC,Productos!A:A=B993),)"),"cocina")</f>
        <v>cocina</v>
      </c>
      <c r="I993" s="33">
        <f ca="1">IFERROR(__xludf.DUMMYFUNCTION("""COMPUTED_VALUE"""),5700)</f>
        <v>5700</v>
      </c>
      <c r="K993" t="str">
        <f t="shared" ca="1" si="0"/>
        <v>{"sku":"10015", "costo":10, "grupo":"14", "lote":1, "tiempo":20, "formula":[{"sku":"1201","req":1},{"sku":"1109","req":1},{"sku":"1115","req":1},{"sku":"1110","req":1},{"sku":"1112","req":1},{"sku":"1116","req":1}], "vencimiento":1, "precio":5700, "tipo":"cocina"},</v>
      </c>
    </row>
    <row r="994" spans="1:11" ht="13" x14ac:dyDescent="0.15">
      <c r="A994" s="23">
        <v>14</v>
      </c>
      <c r="B994">
        <f ca="1">IFERROR(__xludf.DUMMYFUNCTION("""COMPUTED_VALUE"""),10016)</f>
        <v>10016</v>
      </c>
      <c r="C994" s="33">
        <f ca="1">IFERROR(__xludf.DUMMYFUNCTION("""COMPUTED_VALUE"""),10)</f>
        <v>10</v>
      </c>
      <c r="D994">
        <f ca="1">IFERROR(__xludf.DUMMYFUNCTION("""COMPUTED_VALUE"""),1)</f>
        <v>1</v>
      </c>
      <c r="E994">
        <f ca="1">IFERROR(__xludf.DUMMYFUNCTION("""COMPUTED_VALUE"""),20)</f>
        <v>20</v>
      </c>
      <c r="F994" t="str">
        <f ca="1">IFERROR(__xludf.DUMMYFUNCTION("filter(Formulas!$C:$C,Formulas!$A:$A=B994)"),"""formula"":[{""sku"":""1201"",""req"":1},{""sku"":""1106"",""req"":4},{""sku"":""1110"",""req"":1},{""sku"":""1112"",""req"":1},{""sku"":""1107"",""req"":1},{""sku"":""1116"",""req"":1}]")</f>
        <v>"formula":[{"sku":"1201","req":1},{"sku":"1106","req":4},{"sku":"1110","req":1},{"sku":"1112","req":1},{"sku":"1107","req":1},{"sku":"1116","req":1}]</v>
      </c>
      <c r="G994">
        <f ca="1">IFERROR(__xludf.DUMMYFUNCTION("""COMPUTED_VALUE"""),1)</f>
        <v>1</v>
      </c>
      <c r="H994" s="30" t="str">
        <f ca="1">IFERROR(__xludf.DUMMYFUNCTION("IF(D994,filter(Productos!AC:AC,Productos!A:A=B994),)"),"cocina")</f>
        <v>cocina</v>
      </c>
      <c r="I994" s="33">
        <f ca="1">IFERROR(__xludf.DUMMYFUNCTION("""COMPUTED_VALUE"""),5700)</f>
        <v>5700</v>
      </c>
      <c r="K994" t="str">
        <f t="shared" ca="1" si="0"/>
        <v>{"sku":"10016", "costo":10, "grupo":"14", "lote":1, "tiempo":20, "formula":[{"sku":"1201","req":1},{"sku":"1106","req":4},{"sku":"1110","req":1},{"sku":"1112","req":1},{"sku":"1107","req":1},{"sku":"1116","req":1}], "vencimiento":1, "precio":5700, "tipo":"cocina"},</v>
      </c>
    </row>
    <row r="995" spans="1:11" ht="13" x14ac:dyDescent="0.15">
      <c r="A995" s="38">
        <v>14</v>
      </c>
      <c r="B995">
        <f ca="1">IFERROR(__xludf.DUMMYFUNCTION("""COMPUTED_VALUE"""),10017)</f>
        <v>10017</v>
      </c>
      <c r="C995" s="33">
        <f ca="1">IFERROR(__xludf.DUMMYFUNCTION("""COMPUTED_VALUE"""),10)</f>
        <v>10</v>
      </c>
      <c r="D995">
        <f ca="1">IFERROR(__xludf.DUMMYFUNCTION("""COMPUTED_VALUE"""),1)</f>
        <v>1</v>
      </c>
      <c r="E995">
        <f ca="1">IFERROR(__xludf.DUMMYFUNCTION("""COMPUTED_VALUE"""),10)</f>
        <v>10</v>
      </c>
      <c r="F995" t="str">
        <f ca="1">IFERROR(__xludf.DUMMYFUNCTION("filter(Formulas!$C:$C,Formulas!$A:$A=B995)"),"""formula"":[{""sku"":""1201"",""req"":1},{""sku"":""1110"",""req"":1},{""sku"":""1112"",""req"":1},{""sku"":""1107"",""req"":1},{""sku"":""1116"",""req"":1}]")</f>
        <v>"formula":[{"sku":"1201","req":1},{"sku":"1110","req":1},{"sku":"1112","req":1},{"sku":"1107","req":1},{"sku":"1116","req":1}]</v>
      </c>
      <c r="G995">
        <f ca="1">IFERROR(__xludf.DUMMYFUNCTION("""COMPUTED_VALUE"""),1)</f>
        <v>1</v>
      </c>
      <c r="H995" s="30" t="str">
        <f ca="1">IFERROR(__xludf.DUMMYFUNCTION("IF(D995,filter(Productos!AC:AC,Productos!A:A=B995),)"),"cocina")</f>
        <v>cocina</v>
      </c>
      <c r="I995" s="33">
        <f ca="1">IFERROR(__xludf.DUMMYFUNCTION("""COMPUTED_VALUE"""),5700)</f>
        <v>5700</v>
      </c>
      <c r="K995" t="str">
        <f t="shared" ca="1" si="0"/>
        <v>{"sku":"10017", "costo":10, "grupo":"14", "lote":1, "tiempo":10, "formula":[{"sku":"1201","req":1},{"sku":"1110","req":1},{"sku":"1112","req":1},{"sku":"1107","req":1},{"sku":"1116","req":1}], "vencimiento":1, "precio":5700, "tipo":"cocina"},</v>
      </c>
    </row>
    <row r="996" spans="1:11" ht="13" x14ac:dyDescent="0.15">
      <c r="A996" s="23">
        <v>14</v>
      </c>
      <c r="B996">
        <f ca="1">IFERROR(__xludf.DUMMYFUNCTION("""COMPUTED_VALUE"""),10018)</f>
        <v>10018</v>
      </c>
      <c r="C996" s="33">
        <f ca="1">IFERROR(__xludf.DUMMYFUNCTION("""COMPUTED_VALUE"""),10)</f>
        <v>10</v>
      </c>
      <c r="D996">
        <f ca="1">IFERROR(__xludf.DUMMYFUNCTION("""COMPUTED_VALUE"""),1)</f>
        <v>1</v>
      </c>
      <c r="E996">
        <f ca="1">IFERROR(__xludf.DUMMYFUNCTION("""COMPUTED_VALUE"""),10)</f>
        <v>10</v>
      </c>
      <c r="F996" t="str">
        <f ca="1">IFERROR(__xludf.DUMMYFUNCTION("filter(Formulas!$C:$C,Formulas!$A:$A=B996)"),"""formula"":[{""sku"":""1201"",""req"":1},{""sku"":""1105"",""req"":1},{""sku"":""1112"",""req"":1},{""sku"":""1407"",""req"":1},{""sku"":""1116"",""req"":1}]")</f>
        <v>"formula":[{"sku":"1201","req":1},{"sku":"1105","req":1},{"sku":"1112","req":1},{"sku":"1407","req":1},{"sku":"1116","req":1}]</v>
      </c>
      <c r="G996">
        <f ca="1">IFERROR(__xludf.DUMMYFUNCTION("""COMPUTED_VALUE"""),1)</f>
        <v>1</v>
      </c>
      <c r="H996" s="30" t="str">
        <f ca="1">IFERROR(__xludf.DUMMYFUNCTION("IF(D996,filter(Productos!AC:AC,Productos!A:A=B996),)"),"cocina")</f>
        <v>cocina</v>
      </c>
      <c r="I996" s="33">
        <f ca="1">IFERROR(__xludf.DUMMYFUNCTION("""COMPUTED_VALUE"""),5700)</f>
        <v>5700</v>
      </c>
      <c r="K996" t="str">
        <f t="shared" ca="1" si="0"/>
        <v>{"sku":"10018", "costo":10, "grupo":"14", "lote":1, "tiempo":10, "formula":[{"sku":"1201","req":1},{"sku":"1105","req":1},{"sku":"1112","req":1},{"sku":"1407","req":1},{"sku":"1116","req":1}], "vencimiento":1, "precio":5700, "tipo":"cocina"},</v>
      </c>
    </row>
    <row r="997" spans="1:11" ht="13" x14ac:dyDescent="0.15">
      <c r="A997" s="38">
        <v>14</v>
      </c>
      <c r="B997">
        <f ca="1">IFERROR(__xludf.DUMMYFUNCTION("""COMPUTED_VALUE"""),10019)</f>
        <v>10019</v>
      </c>
      <c r="C997" s="33">
        <f ca="1">IFERROR(__xludf.DUMMYFUNCTION("""COMPUTED_VALUE"""),10)</f>
        <v>10</v>
      </c>
      <c r="D997">
        <f ca="1">IFERROR(__xludf.DUMMYFUNCTION("""COMPUTED_VALUE"""),1)</f>
        <v>1</v>
      </c>
      <c r="E997">
        <f ca="1">IFERROR(__xludf.DUMMYFUNCTION("""COMPUTED_VALUE"""),10)</f>
        <v>10</v>
      </c>
      <c r="F997" t="str">
        <f ca="1">IFERROR(__xludf.DUMMYFUNCTION("filter(Formulas!$C:$C,Formulas!$A:$A=B997)"),"""formula"":[{""sku"":""1201"",""req"":1},{""sku"":""1106"",""req"":4},{""sku"":""1210"",""req"":1},{""sku"":""1116"",""req"":1},{""sku"":""1407"",""req"":1}]")</f>
        <v>"formula":[{"sku":"1201","req":1},{"sku":"1106","req":4},{"sku":"1210","req":1},{"sku":"1116","req":1},{"sku":"1407","req":1}]</v>
      </c>
      <c r="G997">
        <f ca="1">IFERROR(__xludf.DUMMYFUNCTION("""COMPUTED_VALUE"""),1)</f>
        <v>1</v>
      </c>
      <c r="H997" s="30" t="str">
        <f ca="1">IFERROR(__xludf.DUMMYFUNCTION("IF(D997,filter(Productos!AC:AC,Productos!A:A=B997),)"),"cocina")</f>
        <v>cocina</v>
      </c>
      <c r="I997" s="33">
        <f ca="1">IFERROR(__xludf.DUMMYFUNCTION("""COMPUTED_VALUE"""),5700)</f>
        <v>5700</v>
      </c>
      <c r="K997" t="str">
        <f t="shared" ca="1" si="0"/>
        <v>{"sku":"10019", "costo":10, "grupo":"14", "lote":1, "tiempo":10, "formula":[{"sku":"1201","req":1},{"sku":"1106","req":4},{"sku":"1210","req":1},{"sku":"1116","req":1},{"sku":"1407","req":1}], "vencimiento":1, "precio":5700, "tipo":"cocina"},</v>
      </c>
    </row>
    <row r="998" spans="1:11" ht="13" x14ac:dyDescent="0.15">
      <c r="A998" s="23">
        <v>14</v>
      </c>
      <c r="B998">
        <f ca="1">IFERROR(__xludf.DUMMYFUNCTION("""COMPUTED_VALUE"""),10020)</f>
        <v>10020</v>
      </c>
      <c r="C998" s="33">
        <f ca="1">IFERROR(__xludf.DUMMYFUNCTION("""COMPUTED_VALUE"""),10)</f>
        <v>10</v>
      </c>
      <c r="D998">
        <f ca="1">IFERROR(__xludf.DUMMYFUNCTION("""COMPUTED_VALUE"""),1)</f>
        <v>1</v>
      </c>
      <c r="E998">
        <f ca="1">IFERROR(__xludf.DUMMYFUNCTION("""COMPUTED_VALUE"""),20)</f>
        <v>20</v>
      </c>
      <c r="F998" t="str">
        <f ca="1">IFERROR(__xludf.DUMMYFUNCTION("filter(Formulas!$C:$C,Formulas!$A:$A=B998)"),"""formula"":[{""sku"":""1201"",""req"":1},{""sku"":""1116"",""req"":1},{""sku"":""1106"",""req"":4},{""sku"":""1112"",""req"":1},{""sku"":""1114"",""req"":1},{""sku"":""1407"",""req"":1}]")</f>
        <v>"formula":[{"sku":"1201","req":1},{"sku":"1116","req":1},{"sku":"1106","req":4},{"sku":"1112","req":1},{"sku":"1114","req":1},{"sku":"1407","req":1}]</v>
      </c>
      <c r="G998">
        <f ca="1">IFERROR(__xludf.DUMMYFUNCTION("""COMPUTED_VALUE"""),1)</f>
        <v>1</v>
      </c>
      <c r="H998" s="30" t="str">
        <f ca="1">IFERROR(__xludf.DUMMYFUNCTION("IF(D998,filter(Productos!AC:AC,Productos!A:A=B998),)"),"cocina")</f>
        <v>cocina</v>
      </c>
      <c r="I998" s="33">
        <f ca="1">IFERROR(__xludf.DUMMYFUNCTION("""COMPUTED_VALUE"""),5900)</f>
        <v>5900</v>
      </c>
      <c r="K998" t="str">
        <f t="shared" ca="1" si="0"/>
        <v>{"sku":"10020", "costo":10, "grupo":"14", "lote":1, "tiempo":20, "formula":[{"sku":"1201","req":1},{"sku":"1116","req":1},{"sku":"1106","req":4},{"sku":"1112","req":1},{"sku":"1114","req":1},{"sku":"1407","req":1}], "vencimiento":1, "precio":5900, "tipo":"cocina"},</v>
      </c>
    </row>
    <row r="999" spans="1:11" ht="13" x14ac:dyDescent="0.15">
      <c r="A999" s="38">
        <v>14</v>
      </c>
      <c r="B999">
        <f ca="1">IFERROR(__xludf.DUMMYFUNCTION("""COMPUTED_VALUE"""),10021)</f>
        <v>10021</v>
      </c>
      <c r="C999" s="33">
        <f ca="1">IFERROR(__xludf.DUMMYFUNCTION("""COMPUTED_VALUE"""),10)</f>
        <v>10</v>
      </c>
      <c r="D999">
        <f ca="1">IFERROR(__xludf.DUMMYFUNCTION("""COMPUTED_VALUE"""),1)</f>
        <v>1</v>
      </c>
      <c r="E999">
        <f ca="1">IFERROR(__xludf.DUMMYFUNCTION("""COMPUTED_VALUE"""),10)</f>
        <v>10</v>
      </c>
      <c r="F999" t="str">
        <f ca="1">IFERROR(__xludf.DUMMYFUNCTION("filter(Formulas!$C:$C,Formulas!$A:$A=B999)"),"""formula"":[{""sku"":""1201"",""req"":1},{""sku"":""1116"",""req"":1},{""sku"":""1109"",""req"":1},{""sku"":""1114"",""req"":1},{""sku"":""1407"",""req"":1}]")</f>
        <v>"formula":[{"sku":"1201","req":1},{"sku":"1116","req":1},{"sku":"1109","req":1},{"sku":"1114","req":1},{"sku":"1407","req":1}]</v>
      </c>
      <c r="G999">
        <f ca="1">IFERROR(__xludf.DUMMYFUNCTION("""COMPUTED_VALUE"""),1)</f>
        <v>1</v>
      </c>
      <c r="H999" s="30" t="str">
        <f ca="1">IFERROR(__xludf.DUMMYFUNCTION("IF(D999,filter(Productos!AC:AC,Productos!A:A=B999),)"),"cocina")</f>
        <v>cocina</v>
      </c>
      <c r="I999" s="33">
        <f ca="1">IFERROR(__xludf.DUMMYFUNCTION("""COMPUTED_VALUE"""),5900)</f>
        <v>5900</v>
      </c>
      <c r="K999" t="str">
        <f t="shared" ca="1" si="0"/>
        <v>{"sku":"10021", "costo":10, "grupo":"14", "lote":1, "tiempo":10, "formula":[{"sku":"1201","req":1},{"sku":"1116","req":1},{"sku":"1109","req":1},{"sku":"1114","req":1},{"sku":"1407","req":1}], "vencimiento":1, "precio":5900, "tipo":"cocina"},</v>
      </c>
    </row>
    <row r="1000" spans="1:11" ht="13" x14ac:dyDescent="0.15">
      <c r="A1000" s="23">
        <v>14</v>
      </c>
      <c r="B1000">
        <f ca="1">IFERROR(__xludf.DUMMYFUNCTION("""COMPUTED_VALUE"""),10022)</f>
        <v>10022</v>
      </c>
      <c r="C1000" s="33">
        <f ca="1">IFERROR(__xludf.DUMMYFUNCTION("""COMPUTED_VALUE"""),10)</f>
        <v>10</v>
      </c>
      <c r="D1000">
        <f ca="1">IFERROR(__xludf.DUMMYFUNCTION("""COMPUTED_VALUE"""),1)</f>
        <v>1</v>
      </c>
      <c r="E1000">
        <f ca="1">IFERROR(__xludf.DUMMYFUNCTION("""COMPUTED_VALUE"""),20)</f>
        <v>20</v>
      </c>
      <c r="F1000" t="str">
        <f ca="1">IFERROR(__xludf.DUMMYFUNCTION("filter(Formulas!$C:$C,Formulas!$A:$A=B1000)"),"""formula"":[{""sku"":""1201"",""req"":1},{""sku"":""1116"",""req"":1},{""sku"":""1107"",""req"":1},{""sku"":""1112"",""req"":1},{""sku"":""1210"",""req"":1},{""sku"":""1215"",""req"":1}]")</f>
        <v>"formula":[{"sku":"1201","req":1},{"sku":"1116","req":1},{"sku":"1107","req":1},{"sku":"1112","req":1},{"sku":"1210","req":1},{"sku":"1215","req":1}]</v>
      </c>
      <c r="G1000">
        <f ca="1">IFERROR(__xludf.DUMMYFUNCTION("""COMPUTED_VALUE"""),1)</f>
        <v>1</v>
      </c>
      <c r="H1000" s="30" t="str">
        <f ca="1">IFERROR(__xludf.DUMMYFUNCTION("IF(D1000,filter(Productos!AC:AC,Productos!A:A=B1000),)"),"cocina")</f>
        <v>cocina</v>
      </c>
      <c r="I1000" s="33">
        <f ca="1">IFERROR(__xludf.DUMMYFUNCTION("""COMPUTED_VALUE"""),5500)</f>
        <v>5500</v>
      </c>
      <c r="K1000" t="str">
        <f t="shared" ca="1" si="0"/>
        <v>{"sku":"10022", "costo":10, "grupo":"14", "lote":1, "tiempo":20, "formula":[{"sku":"1201","req":1},{"sku":"1116","req":1},{"sku":"1107","req":1},{"sku":"1112","req":1},{"sku":"1210","req":1},{"sku":"1215","req":1}], "vencimiento":1, "precio":5500, "tipo":"cocina"},</v>
      </c>
    </row>
    <row r="1001" spans="1:11" ht="13" x14ac:dyDescent="0.15">
      <c r="A1001" s="38">
        <v>14</v>
      </c>
      <c r="B1001">
        <f ca="1">IFERROR(__xludf.DUMMYFUNCTION("""COMPUTED_VALUE"""),10023)</f>
        <v>10023</v>
      </c>
      <c r="C1001" s="33">
        <f ca="1">IFERROR(__xludf.DUMMYFUNCTION("""COMPUTED_VALUE"""),10)</f>
        <v>10</v>
      </c>
      <c r="D1001">
        <f ca="1">IFERROR(__xludf.DUMMYFUNCTION("""COMPUTED_VALUE"""),1)</f>
        <v>1</v>
      </c>
      <c r="E1001">
        <f ca="1">IFERROR(__xludf.DUMMYFUNCTION("""COMPUTED_VALUE"""),20)</f>
        <v>20</v>
      </c>
      <c r="F1001" t="str">
        <f ca="1">IFERROR(__xludf.DUMMYFUNCTION("filter(Formulas!$C:$C,Formulas!$A:$A=B1001)"),"""formula"":[{""sku"":""1201"",""req"":1},{""sku"":""1116"",""req"":1},{""sku"":""1109"",""req"":1},{""sku"":""1112"",""req"":1},{""sku"":""1210"",""req"":1},{""sku"":""1215"",""req"":1}]")</f>
        <v>"formula":[{"sku":"1201","req":1},{"sku":"1116","req":1},{"sku":"1109","req":1},{"sku":"1112","req":1},{"sku":"1210","req":1},{"sku":"1215","req":1}]</v>
      </c>
      <c r="G1001">
        <f ca="1">IFERROR(__xludf.DUMMYFUNCTION("""COMPUTED_VALUE"""),1)</f>
        <v>1</v>
      </c>
      <c r="H1001" s="30" t="str">
        <f ca="1">IFERROR(__xludf.DUMMYFUNCTION("IF(D1001,filter(Productos!AC:AC,Productos!A:A=B1001),)"),"cocina")</f>
        <v>cocina</v>
      </c>
      <c r="I1001" s="33">
        <f ca="1">IFERROR(__xludf.DUMMYFUNCTION("""COMPUTED_VALUE"""),5500)</f>
        <v>5500</v>
      </c>
      <c r="K1001" t="str">
        <f t="shared" ca="1" si="0"/>
        <v>{"sku":"10023", "costo":10, "grupo":"14", "lote":1, "tiempo":20, "formula":[{"sku":"1201","req":1},{"sku":"1116","req":1},{"sku":"1109","req":1},{"sku":"1112","req":1},{"sku":"1210","req":1},{"sku":"1215","req":1}], "vencimiento":1, "precio":5500, "tipo":"cocina"},</v>
      </c>
    </row>
    <row r="1002" spans="1:11" ht="13" x14ac:dyDescent="0.15">
      <c r="A1002" s="23">
        <v>14</v>
      </c>
      <c r="B1002">
        <f ca="1">IFERROR(__xludf.DUMMYFUNCTION("""COMPUTED_VALUE"""),10024)</f>
        <v>10024</v>
      </c>
      <c r="C1002" s="33">
        <f ca="1">IFERROR(__xludf.DUMMYFUNCTION("""COMPUTED_VALUE"""),10)</f>
        <v>10</v>
      </c>
      <c r="D1002">
        <f ca="1">IFERROR(__xludf.DUMMYFUNCTION("""COMPUTED_VALUE"""),1)</f>
        <v>1</v>
      </c>
      <c r="E1002">
        <f ca="1">IFERROR(__xludf.DUMMYFUNCTION("""COMPUTED_VALUE"""),20)</f>
        <v>20</v>
      </c>
      <c r="F1002" t="str">
        <f ca="1">IFERROR(__xludf.DUMMYFUNCTION("filter(Formulas!$C:$C,Formulas!$A:$A=B1002)"),"""formula"":[{""sku"":""1201"",""req"":1},{""sku"":""1116"",""req"":1},{""sku"":""1210"",""req"":1},{""sku"":""1114"",""req"":1},{""sku"":""1115"",""req"":1},{""sku"":""1211"",""req"":1}]")</f>
        <v>"formula":[{"sku":"1201","req":1},{"sku":"1116","req":1},{"sku":"1210","req":1},{"sku":"1114","req":1},{"sku":"1115","req":1},{"sku":"1211","req":1}]</v>
      </c>
      <c r="G1002">
        <f ca="1">IFERROR(__xludf.DUMMYFUNCTION("""COMPUTED_VALUE"""),1)</f>
        <v>1</v>
      </c>
      <c r="H1002" s="30" t="str">
        <f ca="1">IFERROR(__xludf.DUMMYFUNCTION("IF(D1002,filter(Productos!AC:AC,Productos!A:A=B1002),)"),"cocina")</f>
        <v>cocina</v>
      </c>
      <c r="I1002" s="33">
        <f ca="1">IFERROR(__xludf.DUMMYFUNCTION("""COMPUTED_VALUE"""),4900)</f>
        <v>4900</v>
      </c>
      <c r="K1002" t="str">
        <f t="shared" ca="1" si="0"/>
        <v>{"sku":"10024", "costo":10, "grupo":"14", "lote":1, "tiempo":20, "formula":[{"sku":"1201","req":1},{"sku":"1116","req":1},{"sku":"1210","req":1},{"sku":"1114","req":1},{"sku":"1115","req":1},{"sku":"1211","req":1}], "vencimiento":1, "precio":4900, "tipo":"cocina"},</v>
      </c>
    </row>
    <row r="1003" spans="1:11" ht="13" x14ac:dyDescent="0.15">
      <c r="A1003" s="38">
        <v>14</v>
      </c>
      <c r="B1003">
        <f ca="1">IFERROR(__xludf.DUMMYFUNCTION("""COMPUTED_VALUE"""),10025)</f>
        <v>10025</v>
      </c>
      <c r="C1003" s="33">
        <f ca="1">IFERROR(__xludf.DUMMYFUNCTION("""COMPUTED_VALUE"""),10)</f>
        <v>10</v>
      </c>
      <c r="D1003">
        <f ca="1">IFERROR(__xludf.DUMMYFUNCTION("""COMPUTED_VALUE"""),1)</f>
        <v>1</v>
      </c>
      <c r="E1003">
        <f ca="1">IFERROR(__xludf.DUMMYFUNCTION("""COMPUTED_VALUE"""),20)</f>
        <v>20</v>
      </c>
      <c r="F1003" t="str">
        <f ca="1">IFERROR(__xludf.DUMMYFUNCTION("filter(Formulas!$C:$C,Formulas!$A:$A=B1003)"),"""formula"":[{""sku"":""1201"",""req"":1},{""sku"":""1116"",""req"":1},{""sku"":""1210"",""req"":1},{""sku"":""1114"",""req"":1},{""sku"":""1115"",""req"":1},{""sku"":""1013"",""req"":5}]")</f>
        <v>"formula":[{"sku":"1201","req":1},{"sku":"1116","req":1},{"sku":"1210","req":1},{"sku":"1114","req":1},{"sku":"1115","req":1},{"sku":"1013","req":5}]</v>
      </c>
      <c r="G1003">
        <f ca="1">IFERROR(__xludf.DUMMYFUNCTION("""COMPUTED_VALUE"""),1)</f>
        <v>1</v>
      </c>
      <c r="H1003" s="30" t="str">
        <f ca="1">IFERROR(__xludf.DUMMYFUNCTION("IF(D1003,filter(Productos!AC:AC,Productos!A:A=B1003),)"),"cocina")</f>
        <v>cocina</v>
      </c>
      <c r="I1003" s="33">
        <f ca="1">IFERROR(__xludf.DUMMYFUNCTION("""COMPUTED_VALUE"""),4900)</f>
        <v>4900</v>
      </c>
      <c r="K1003" t="str">
        <f t="shared" ca="1" si="0"/>
        <v>{"sku":"10025", "costo":10, "grupo":"14", "lote":1, "tiempo":20, "formula":[{"sku":"1201","req":1},{"sku":"1116","req":1},{"sku":"1210","req":1},{"sku":"1114","req":1},{"sku":"1115","req":1},{"sku":"1013","req":5}], "vencimiento":1, "precio":4900, "tipo":"cocina"},</v>
      </c>
    </row>
    <row r="1004" spans="1:11" ht="13" x14ac:dyDescent="0.15">
      <c r="A1004" s="23">
        <v>14</v>
      </c>
      <c r="B1004">
        <f ca="1">IFERROR(__xludf.DUMMYFUNCTION("""COMPUTED_VALUE"""),20001)</f>
        <v>20001</v>
      </c>
      <c r="C1004" s="33">
        <f ca="1">IFERROR(__xludf.DUMMYFUNCTION("""COMPUTED_VALUE"""),10)</f>
        <v>10</v>
      </c>
      <c r="D1004">
        <f ca="1">IFERROR(__xludf.DUMMYFUNCTION("""COMPUTED_VALUE"""),1)</f>
        <v>1</v>
      </c>
      <c r="E1004">
        <f ca="1">IFERROR(__xludf.DUMMYFUNCTION("""COMPUTED_VALUE"""),10)</f>
        <v>10</v>
      </c>
      <c r="F1004" t="str">
        <f ca="1">IFERROR(__xludf.DUMMYFUNCTION("filter(Formulas!$C:$C,Formulas!$A:$A=B1004)"),"""formula"":[{""sku"":""1301"",""req"":1},{""sku"":""1207"",""req"":1},{""sku"":""1310"",""req"":1},{""sku"":""1112"",""req"":1},{""sku"":""1216"",""req"":1}]")</f>
        <v>"formula":[{"sku":"1301","req":1},{"sku":"1207","req":1},{"sku":"1310","req":1},{"sku":"1112","req":1},{"sku":"1216","req":1}]</v>
      </c>
      <c r="G1004">
        <f ca="1">IFERROR(__xludf.DUMMYFUNCTION("""COMPUTED_VALUE"""),1)</f>
        <v>1</v>
      </c>
      <c r="H1004" s="30" t="str">
        <f ca="1">IFERROR(__xludf.DUMMYFUNCTION("IF(D1004,filter(Productos!AC:AC,Productos!A:A=B1004),)"),"cocina")</f>
        <v>cocina</v>
      </c>
      <c r="I1004" s="33">
        <f ca="1">IFERROR(__xludf.DUMMYFUNCTION("""COMPUTED_VALUE"""),2700)</f>
        <v>2700</v>
      </c>
      <c r="K1004" t="str">
        <f t="shared" ca="1" si="0"/>
        <v>{"sku":"20001", "costo":10, "grupo":"14", "lote":1, "tiempo":10, "formula":[{"sku":"1301","req":1},{"sku":"1207","req":1},{"sku":"1310","req":1},{"sku":"1112","req":1},{"sku":"1216","req":1}], "vencimiento":1, "precio":2700, "tipo":"cocina"},</v>
      </c>
    </row>
    <row r="1005" spans="1:11" ht="13" x14ac:dyDescent="0.15">
      <c r="A1005" s="38">
        <v>14</v>
      </c>
      <c r="B1005">
        <f ca="1">IFERROR(__xludf.DUMMYFUNCTION("""COMPUTED_VALUE"""),20002)</f>
        <v>20002</v>
      </c>
      <c r="C1005" s="33">
        <f ca="1">IFERROR(__xludf.DUMMYFUNCTION("""COMPUTED_VALUE"""),10)</f>
        <v>10</v>
      </c>
      <c r="D1005">
        <f ca="1">IFERROR(__xludf.DUMMYFUNCTION("""COMPUTED_VALUE"""),1)</f>
        <v>1</v>
      </c>
      <c r="E1005">
        <f ca="1">IFERROR(__xludf.DUMMYFUNCTION("""COMPUTED_VALUE"""),10)</f>
        <v>10</v>
      </c>
      <c r="F1005" t="str">
        <f ca="1">IFERROR(__xludf.DUMMYFUNCTION("filter(Formulas!$C:$C,Formulas!$A:$A=B1005)"),"""formula"":[{""sku"":""1301"",""req"":1},{""sku"":""1216"",""req"":1},{""sku"":""1106"",""req"":4}]")</f>
        <v>"formula":[{"sku":"1301","req":1},{"sku":"1216","req":1},{"sku":"1106","req":4}]</v>
      </c>
      <c r="G1005">
        <f ca="1">IFERROR(__xludf.DUMMYFUNCTION("""COMPUTED_VALUE"""),1)</f>
        <v>1</v>
      </c>
      <c r="H1005" s="30" t="str">
        <f ca="1">IFERROR(__xludf.DUMMYFUNCTION("IF(D1005,filter(Productos!AC:AC,Productos!A:A=B1005),)"),"cocina")</f>
        <v>cocina</v>
      </c>
      <c r="I1005" s="33">
        <f ca="1">IFERROR(__xludf.DUMMYFUNCTION("""COMPUTED_VALUE"""),2700)</f>
        <v>2700</v>
      </c>
      <c r="K1005" t="str">
        <f t="shared" ca="1" si="0"/>
        <v>{"sku":"20002", "costo":10, "grupo":"14", "lote":1, "tiempo":10, "formula":[{"sku":"1301","req":1},{"sku":"1216","req":1},{"sku":"1106","req":4}], "vencimiento":1, "precio":2700, "tipo":"cocina"},</v>
      </c>
    </row>
    <row r="1006" spans="1:11" ht="13" x14ac:dyDescent="0.15">
      <c r="A1006" s="23">
        <v>14</v>
      </c>
      <c r="B1006">
        <f ca="1">IFERROR(__xludf.DUMMYFUNCTION("""COMPUTED_VALUE"""),20003)</f>
        <v>20003</v>
      </c>
      <c r="C1006" s="33">
        <f ca="1">IFERROR(__xludf.DUMMYFUNCTION("""COMPUTED_VALUE"""),10)</f>
        <v>10</v>
      </c>
      <c r="D1006">
        <f ca="1">IFERROR(__xludf.DUMMYFUNCTION("""COMPUTED_VALUE"""),1)</f>
        <v>1</v>
      </c>
      <c r="E1006">
        <f ca="1">IFERROR(__xludf.DUMMYFUNCTION("""COMPUTED_VALUE"""),10)</f>
        <v>10</v>
      </c>
      <c r="F1006" t="str">
        <f ca="1">IFERROR(__xludf.DUMMYFUNCTION("filter(Formulas!$C:$C,Formulas!$A:$A=B1006)"),"""formula"":[{""sku"":""1301"",""req"":1},{""sku"":""1216"",""req"":1},{""sku"":""1207"",""req"":1}]")</f>
        <v>"formula":[{"sku":"1301","req":1},{"sku":"1216","req":1},{"sku":"1207","req":1}]</v>
      </c>
      <c r="G1006">
        <f ca="1">IFERROR(__xludf.DUMMYFUNCTION("""COMPUTED_VALUE"""),1)</f>
        <v>1</v>
      </c>
      <c r="H1006" s="30" t="str">
        <f ca="1">IFERROR(__xludf.DUMMYFUNCTION("IF(D1006,filter(Productos!AC:AC,Productos!A:A=B1006),)"),"cocina")</f>
        <v>cocina</v>
      </c>
      <c r="I1006" s="33">
        <f ca="1">IFERROR(__xludf.DUMMYFUNCTION("""COMPUTED_VALUE"""),2700)</f>
        <v>2700</v>
      </c>
      <c r="K1006" t="str">
        <f t="shared" ca="1" si="0"/>
        <v>{"sku":"20003", "costo":10, "grupo":"14", "lote":1, "tiempo":10, "formula":[{"sku":"1301","req":1},{"sku":"1216","req":1},{"sku":"1207","req":1}], "vencimiento":1, "precio":2700, "tipo":"cocina"},</v>
      </c>
    </row>
    <row r="1007" spans="1:11" ht="13" x14ac:dyDescent="0.15">
      <c r="A1007" s="38">
        <v>14</v>
      </c>
      <c r="B1007">
        <f ca="1">IFERROR(__xludf.DUMMYFUNCTION("""COMPUTED_VALUE"""),20004)</f>
        <v>20004</v>
      </c>
      <c r="C1007" s="33">
        <f ca="1">IFERROR(__xludf.DUMMYFUNCTION("""COMPUTED_VALUE"""),10)</f>
        <v>10</v>
      </c>
      <c r="D1007">
        <f ca="1">IFERROR(__xludf.DUMMYFUNCTION("""COMPUTED_VALUE"""),1)</f>
        <v>1</v>
      </c>
      <c r="E1007">
        <f ca="1">IFERROR(__xludf.DUMMYFUNCTION("""COMPUTED_VALUE"""),10)</f>
        <v>10</v>
      </c>
      <c r="F1007" t="str">
        <f ca="1">IFERROR(__xludf.DUMMYFUNCTION("filter(Formulas!$C:$C,Formulas!$A:$A=B1007)"),"""formula"":[{""sku"":""1301"",""req"":1},{""sku"":""1216"",""req"":1},{""sku"":""1209"",""req"":1}]")</f>
        <v>"formula":[{"sku":"1301","req":1},{"sku":"1216","req":1},{"sku":"1209","req":1}]</v>
      </c>
      <c r="G1007">
        <f ca="1">IFERROR(__xludf.DUMMYFUNCTION("""COMPUTED_VALUE"""),1)</f>
        <v>1</v>
      </c>
      <c r="H1007" s="30" t="str">
        <f ca="1">IFERROR(__xludf.DUMMYFUNCTION("IF(D1007,filter(Productos!AC:AC,Productos!A:A=B1007),)"),"cocina")</f>
        <v>cocina</v>
      </c>
      <c r="I1007" s="33">
        <f ca="1">IFERROR(__xludf.DUMMYFUNCTION("""COMPUTED_VALUE"""),2700)</f>
        <v>2700</v>
      </c>
      <c r="K1007" t="str">
        <f t="shared" ca="1" si="0"/>
        <v>{"sku":"20004", "costo":10, "grupo":"14", "lote":1, "tiempo":10, "formula":[{"sku":"1301","req":1},{"sku":"1216","req":1},{"sku":"1209","req":1}], "vencimiento":1, "precio":2700, "tipo":"cocina"},</v>
      </c>
    </row>
    <row r="1008" spans="1:11" ht="13" x14ac:dyDescent="0.15">
      <c r="A1008" s="23">
        <v>14</v>
      </c>
      <c r="B1008">
        <f ca="1">IFERROR(__xludf.DUMMYFUNCTION("""COMPUTED_VALUE"""),20005)</f>
        <v>20005</v>
      </c>
      <c r="C1008" s="33">
        <f ca="1">IFERROR(__xludf.DUMMYFUNCTION("""COMPUTED_VALUE"""),10)</f>
        <v>10</v>
      </c>
      <c r="D1008">
        <f ca="1">IFERROR(__xludf.DUMMYFUNCTION("""COMPUTED_VALUE"""),1)</f>
        <v>1</v>
      </c>
      <c r="E1008">
        <f ca="1">IFERROR(__xludf.DUMMYFUNCTION("""COMPUTED_VALUE"""),20)</f>
        <v>20</v>
      </c>
      <c r="F1008" t="str">
        <f ca="1">IFERROR(__xludf.DUMMYFUNCTION("filter(Formulas!$C:$C,Formulas!$A:$A=B1008)"),"""formula"":[{""sku"":""1301"",""req"":1},{""sku"":""1216"",""req"":1},{""sku"":""1209"",""req"":1},{""sku"":""1310"",""req"":1},{""sku"":""1112"",""req"":1}]")</f>
        <v>"formula":[{"sku":"1301","req":1},{"sku":"1216","req":1},{"sku":"1209","req":1},{"sku":"1310","req":1},{"sku":"1112","req":1}]</v>
      </c>
      <c r="G1008">
        <f ca="1">IFERROR(__xludf.DUMMYFUNCTION("""COMPUTED_VALUE"""),1)</f>
        <v>1</v>
      </c>
      <c r="H1008" s="30" t="str">
        <f ca="1">IFERROR(__xludf.DUMMYFUNCTION("IF(D1008,filter(Productos!AC:AC,Productos!A:A=B1008),)"),"cocina")</f>
        <v>cocina</v>
      </c>
      <c r="I1008" s="33">
        <f ca="1">IFERROR(__xludf.DUMMYFUNCTION("""COMPUTED_VALUE"""),2700)</f>
        <v>2700</v>
      </c>
      <c r="K1008" t="str">
        <f t="shared" ca="1" si="0"/>
        <v>{"sku":"20005", "costo":10, "grupo":"14", "lote":1, "tiempo":20, "formula":[{"sku":"1301","req":1},{"sku":"1216","req":1},{"sku":"1209","req":1},{"sku":"1310","req":1},{"sku":"1112","req":1}], "vencimiento":1, "precio":2700, "tipo":"cocina"},</v>
      </c>
    </row>
    <row r="1009" spans="1:11" ht="13" x14ac:dyDescent="0.15">
      <c r="A1009" s="38">
        <v>14</v>
      </c>
      <c r="B1009">
        <f ca="1">IFERROR(__xludf.DUMMYFUNCTION("""COMPUTED_VALUE"""),30001)</f>
        <v>30001</v>
      </c>
      <c r="C1009" s="33">
        <f ca="1">IFERROR(__xludf.DUMMYFUNCTION("""COMPUTED_VALUE"""),10)</f>
        <v>10</v>
      </c>
      <c r="D1009">
        <f ca="1">IFERROR(__xludf.DUMMYFUNCTION("""COMPUTED_VALUE"""),1)</f>
        <v>1</v>
      </c>
      <c r="E1009">
        <f ca="1">IFERROR(__xludf.DUMMYFUNCTION("""COMPUTED_VALUE"""),10)</f>
        <v>10</v>
      </c>
      <c r="F1009" t="str">
        <f ca="1">IFERROR(__xludf.DUMMYFUNCTION("filter(Formulas!$C:$C,Formulas!$A:$A=B1009)"),"""formula"":[{""sku"":""1307"",""req"":3}]")</f>
        <v>"formula":[{"sku":"1307","req":3}]</v>
      </c>
      <c r="G1009">
        <f ca="1">IFERROR(__xludf.DUMMYFUNCTION("""COMPUTED_VALUE"""),1)</f>
        <v>1</v>
      </c>
      <c r="H1009" s="30" t="str">
        <f ca="1">IFERROR(__xludf.DUMMYFUNCTION("IF(D1009,filter(Productos!AC:AC,Productos!A:A=B1009),)"),"cocina")</f>
        <v>cocina</v>
      </c>
      <c r="I1009" s="33">
        <f ca="1">IFERROR(__xludf.DUMMYFUNCTION("""COMPUTED_VALUE"""),7900)</f>
        <v>7900</v>
      </c>
      <c r="K1009" t="str">
        <f t="shared" ca="1" si="0"/>
        <v>{"sku":"30001", "costo":10, "grupo":"14", "lote":1, "tiempo":10, "formula":[{"sku":"1307","req":3}], "vencimiento":1, "precio":7900, "tipo":"cocina"},</v>
      </c>
    </row>
    <row r="1010" spans="1:11" ht="13" x14ac:dyDescent="0.15">
      <c r="A1010" s="23">
        <v>14</v>
      </c>
      <c r="B1010">
        <f ca="1">IFERROR(__xludf.DUMMYFUNCTION("""COMPUTED_VALUE"""),30002)</f>
        <v>30002</v>
      </c>
      <c r="C1010" s="33">
        <f ca="1">IFERROR(__xludf.DUMMYFUNCTION("""COMPUTED_VALUE"""),10)</f>
        <v>10</v>
      </c>
      <c r="D1010">
        <f ca="1">IFERROR(__xludf.DUMMYFUNCTION("""COMPUTED_VALUE"""),1)</f>
        <v>1</v>
      </c>
      <c r="E1010">
        <f ca="1">IFERROR(__xludf.DUMMYFUNCTION("""COMPUTED_VALUE"""),10)</f>
        <v>10</v>
      </c>
      <c r="F1010" t="str">
        <f ca="1">IFERROR(__xludf.DUMMYFUNCTION("filter(Formulas!$C:$C,Formulas!$A:$A=B1010)"),"""formula"":[{""sku"":""1307"",""req"":4}]")</f>
        <v>"formula":[{"sku":"1307","req":4}]</v>
      </c>
      <c r="G1010">
        <f ca="1">IFERROR(__xludf.DUMMYFUNCTION("""COMPUTED_VALUE"""),1)</f>
        <v>1</v>
      </c>
      <c r="H1010" s="30" t="str">
        <f ca="1">IFERROR(__xludf.DUMMYFUNCTION("IF(D1010,filter(Productos!AC:AC,Productos!A:A=B1010),)"),"cocina")</f>
        <v>cocina</v>
      </c>
      <c r="I1010" s="33">
        <f ca="1">IFERROR(__xludf.DUMMYFUNCTION("""COMPUTED_VALUE"""),9900)</f>
        <v>9900</v>
      </c>
      <c r="K1010" t="str">
        <f t="shared" ca="1" si="0"/>
        <v>{"sku":"30002", "costo":10, "grupo":"14", "lote":1, "tiempo":10, "formula":[{"sku":"1307","req":4}], "vencimiento":1, "precio":9900, "tipo":"cocina"},</v>
      </c>
    </row>
    <row r="1011" spans="1:11" ht="13" x14ac:dyDescent="0.15">
      <c r="A1011" s="38">
        <v>14</v>
      </c>
      <c r="B1011">
        <f ca="1">IFERROR(__xludf.DUMMYFUNCTION("""COMPUTED_VALUE"""),30003)</f>
        <v>30003</v>
      </c>
      <c r="C1011" s="33">
        <f ca="1">IFERROR(__xludf.DUMMYFUNCTION("""COMPUTED_VALUE"""),10)</f>
        <v>10</v>
      </c>
      <c r="D1011">
        <f ca="1">IFERROR(__xludf.DUMMYFUNCTION("""COMPUTED_VALUE"""),1)</f>
        <v>1</v>
      </c>
      <c r="E1011">
        <f ca="1">IFERROR(__xludf.DUMMYFUNCTION("""COMPUTED_VALUE"""),10)</f>
        <v>10</v>
      </c>
      <c r="F1011" t="str">
        <f ca="1">IFERROR(__xludf.DUMMYFUNCTION("filter(Formulas!$C:$C,Formulas!$A:$A=B1011)"),"""formula"":[{""sku"":""1307"",""req"":5}]")</f>
        <v>"formula":[{"sku":"1307","req":5}]</v>
      </c>
      <c r="G1011">
        <f ca="1">IFERROR(__xludf.DUMMYFUNCTION("""COMPUTED_VALUE"""),1)</f>
        <v>1</v>
      </c>
      <c r="H1011" s="30" t="str">
        <f ca="1">IFERROR(__xludf.DUMMYFUNCTION("IF(D1011,filter(Productos!AC:AC,Productos!A:A=B1011),)"),"cocina")</f>
        <v>cocina</v>
      </c>
      <c r="I1011" s="33">
        <f ca="1">IFERROR(__xludf.DUMMYFUNCTION("""COMPUTED_VALUE"""),12500)</f>
        <v>12500</v>
      </c>
      <c r="K1011" t="str">
        <f t="shared" ca="1" si="0"/>
        <v>{"sku":"30003", "costo":10, "grupo":"14", "lote":1, "tiempo":10, "formula":[{"sku":"1307","req":5}], "vencimiento":1, "precio":12500, "tipo":"cocina"},</v>
      </c>
    </row>
    <row r="1012" spans="1:11" ht="13" x14ac:dyDescent="0.15">
      <c r="A1012" s="23">
        <v>14</v>
      </c>
      <c r="B1012">
        <f ca="1">IFERROR(__xludf.DUMMYFUNCTION("""COMPUTED_VALUE"""),30004)</f>
        <v>30004</v>
      </c>
      <c r="C1012" s="33">
        <f ca="1">IFERROR(__xludf.DUMMYFUNCTION("""COMPUTED_VALUE"""),10)</f>
        <v>10</v>
      </c>
      <c r="D1012">
        <f ca="1">IFERROR(__xludf.DUMMYFUNCTION("""COMPUTED_VALUE"""),1)</f>
        <v>1</v>
      </c>
      <c r="E1012">
        <f ca="1">IFERROR(__xludf.DUMMYFUNCTION("""COMPUTED_VALUE"""),10)</f>
        <v>10</v>
      </c>
      <c r="F1012" t="str">
        <f ca="1">IFERROR(__xludf.DUMMYFUNCTION("filter(Formulas!$C:$C,Formulas!$A:$A=B1012)"),"""formula"":[{""sku"":""1309"",""req"":3}]")</f>
        <v>"formula":[{"sku":"1309","req":3}]</v>
      </c>
      <c r="G1012">
        <f ca="1">IFERROR(__xludf.DUMMYFUNCTION("""COMPUTED_VALUE"""),1)</f>
        <v>1</v>
      </c>
      <c r="H1012" s="30" t="str">
        <f ca="1">IFERROR(__xludf.DUMMYFUNCTION("IF(D1012,filter(Productos!AC:AC,Productos!A:A=B1012),)"),"cocina")</f>
        <v>cocina</v>
      </c>
      <c r="I1012" s="33">
        <f ca="1">IFERROR(__xludf.DUMMYFUNCTION("""COMPUTED_VALUE"""),7900)</f>
        <v>7900</v>
      </c>
      <c r="K1012" t="str">
        <f t="shared" ca="1" si="0"/>
        <v>{"sku":"30004", "costo":10, "grupo":"14", "lote":1, "tiempo":10, "formula":[{"sku":"1309","req":3}], "vencimiento":1, "precio":7900, "tipo":"cocina"},</v>
      </c>
    </row>
    <row r="1013" spans="1:11" ht="13" x14ac:dyDescent="0.15">
      <c r="A1013" s="38">
        <v>14</v>
      </c>
      <c r="B1013">
        <f ca="1">IFERROR(__xludf.DUMMYFUNCTION("""COMPUTED_VALUE"""),30005)</f>
        <v>30005</v>
      </c>
      <c r="C1013" s="33">
        <f ca="1">IFERROR(__xludf.DUMMYFUNCTION("""COMPUTED_VALUE"""),10)</f>
        <v>10</v>
      </c>
      <c r="D1013">
        <f ca="1">IFERROR(__xludf.DUMMYFUNCTION("""COMPUTED_VALUE"""),1)</f>
        <v>1</v>
      </c>
      <c r="E1013">
        <f ca="1">IFERROR(__xludf.DUMMYFUNCTION("""COMPUTED_VALUE"""),10)</f>
        <v>10</v>
      </c>
      <c r="F1013" t="str">
        <f ca="1">IFERROR(__xludf.DUMMYFUNCTION("filter(Formulas!$C:$C,Formulas!$A:$A=B1013)"),"""formula"":[{""sku"":""1309"",""req"":4}]")</f>
        <v>"formula":[{"sku":"1309","req":4}]</v>
      </c>
      <c r="G1013">
        <f ca="1">IFERROR(__xludf.DUMMYFUNCTION("""COMPUTED_VALUE"""),1)</f>
        <v>1</v>
      </c>
      <c r="H1013" s="30" t="str">
        <f ca="1">IFERROR(__xludf.DUMMYFUNCTION("IF(D1013,filter(Productos!AC:AC,Productos!A:A=B1013),)"),"cocina")</f>
        <v>cocina</v>
      </c>
      <c r="I1013" s="33">
        <f ca="1">IFERROR(__xludf.DUMMYFUNCTION("""COMPUTED_VALUE"""),9900)</f>
        <v>9900</v>
      </c>
      <c r="K1013" t="str">
        <f t="shared" ca="1" si="0"/>
        <v>{"sku":"30005", "costo":10, "grupo":"14", "lote":1, "tiempo":10, "formula":[{"sku":"1309","req":4}], "vencimiento":1, "precio":9900, "tipo":"cocina"},</v>
      </c>
    </row>
    <row r="1014" spans="1:11" ht="13" x14ac:dyDescent="0.15">
      <c r="A1014" s="23">
        <v>14</v>
      </c>
      <c r="B1014">
        <f ca="1">IFERROR(__xludf.DUMMYFUNCTION("""COMPUTED_VALUE"""),30006)</f>
        <v>30006</v>
      </c>
      <c r="C1014" s="33">
        <f ca="1">IFERROR(__xludf.DUMMYFUNCTION("""COMPUTED_VALUE"""),10)</f>
        <v>10</v>
      </c>
      <c r="D1014">
        <f ca="1">IFERROR(__xludf.DUMMYFUNCTION("""COMPUTED_VALUE"""),1)</f>
        <v>1</v>
      </c>
      <c r="E1014">
        <f ca="1">IFERROR(__xludf.DUMMYFUNCTION("""COMPUTED_VALUE"""),10)</f>
        <v>10</v>
      </c>
      <c r="F1014" t="str">
        <f ca="1">IFERROR(__xludf.DUMMYFUNCTION("filter(Formulas!$C:$C,Formulas!$A:$A=B1014)"),"""formula"":[{""sku"":""1309"",""req"":5}]")</f>
        <v>"formula":[{"sku":"1309","req":5}]</v>
      </c>
      <c r="G1014">
        <f ca="1">IFERROR(__xludf.DUMMYFUNCTION("""COMPUTED_VALUE"""),1)</f>
        <v>1</v>
      </c>
      <c r="H1014" s="30" t="str">
        <f ca="1">IFERROR(__xludf.DUMMYFUNCTION("IF(D1014,filter(Productos!AC:AC,Productos!A:A=B1014),)"),"cocina")</f>
        <v>cocina</v>
      </c>
      <c r="I1014" s="33">
        <f ca="1">IFERROR(__xludf.DUMMYFUNCTION("""COMPUTED_VALUE"""),12500)</f>
        <v>12500</v>
      </c>
      <c r="K1014" t="str">
        <f t="shared" ca="1" si="0"/>
        <v>{"sku":"30006", "costo":10, "grupo":"14", "lote":1, "tiempo":10, "formula":[{"sku":"1309","req":5}], "vencimiento":1, "precio":12500, "tipo":"cocina"},</v>
      </c>
    </row>
    <row r="1015" spans="1:11" ht="13" x14ac:dyDescent="0.15">
      <c r="A1015" s="38">
        <v>14</v>
      </c>
      <c r="B1015">
        <f ca="1">IFERROR(__xludf.DUMMYFUNCTION("""COMPUTED_VALUE"""),30007)</f>
        <v>30007</v>
      </c>
      <c r="C1015" s="33">
        <f ca="1">IFERROR(__xludf.DUMMYFUNCTION("""COMPUTED_VALUE"""),10)</f>
        <v>10</v>
      </c>
      <c r="D1015">
        <f ca="1">IFERROR(__xludf.DUMMYFUNCTION("""COMPUTED_VALUE"""),1)</f>
        <v>1</v>
      </c>
      <c r="E1015">
        <f ca="1">IFERROR(__xludf.DUMMYFUNCTION("""COMPUTED_VALUE"""),10)</f>
        <v>10</v>
      </c>
      <c r="F1015" t="str">
        <f ca="1">IFERROR(__xludf.DUMMYFUNCTION("filter(Formulas!$C:$C,Formulas!$A:$A=B1015)"),"""formula"":[{""sku"":""1309"",""req"":2},{""sku"":""1307"",""req"":2}]")</f>
        <v>"formula":[{"sku":"1309","req":2},{"sku":"1307","req":2}]</v>
      </c>
      <c r="G1015">
        <f ca="1">IFERROR(__xludf.DUMMYFUNCTION("""COMPUTED_VALUE"""),1)</f>
        <v>1</v>
      </c>
      <c r="H1015" s="30" t="str">
        <f ca="1">IFERROR(__xludf.DUMMYFUNCTION("IF(D1015,filter(Productos!AC:AC,Productos!A:A=B1015),)"),"cocina")</f>
        <v>cocina</v>
      </c>
      <c r="I1015" s="33">
        <f ca="1">IFERROR(__xludf.DUMMYFUNCTION("""COMPUTED_VALUE"""),9900)</f>
        <v>9900</v>
      </c>
      <c r="K1015" t="str">
        <f t="shared" ca="1" si="0"/>
        <v>{"sku":"30007", "costo":10, "grupo":"14", "lote":1, "tiempo":10, "formula":[{"sku":"1309","req":2},{"sku":"1307","req":2}], "vencimiento":1, "precio":9900, "tipo":"cocina"},</v>
      </c>
    </row>
    <row r="1016" spans="1:11" ht="13" x14ac:dyDescent="0.15">
      <c r="A1016" s="23">
        <v>14</v>
      </c>
      <c r="B1016">
        <f ca="1">IFERROR(__xludf.DUMMYFUNCTION("""COMPUTED_VALUE"""),30008)</f>
        <v>30008</v>
      </c>
      <c r="C1016" s="33">
        <f ca="1">IFERROR(__xludf.DUMMYFUNCTION("""COMPUTED_VALUE"""),10)</f>
        <v>10</v>
      </c>
      <c r="D1016">
        <f ca="1">IFERROR(__xludf.DUMMYFUNCTION("""COMPUTED_VALUE"""),1)</f>
        <v>1</v>
      </c>
      <c r="E1016">
        <f ca="1">IFERROR(__xludf.DUMMYFUNCTION("""COMPUTED_VALUE"""),10)</f>
        <v>10</v>
      </c>
      <c r="F1016" t="str">
        <f ca="1">IFERROR(__xludf.DUMMYFUNCTION("filter(Formulas!$C:$C,Formulas!$A:$A=B1016)"),"""formula"":[{""sku"":""1309"",""req"":3},{""sku"":""1307"",""req"":3}]")</f>
        <v>"formula":[{"sku":"1309","req":3},{"sku":"1307","req":3}]</v>
      </c>
      <c r="G1016">
        <f ca="1">IFERROR(__xludf.DUMMYFUNCTION("""COMPUTED_VALUE"""),1)</f>
        <v>1</v>
      </c>
      <c r="H1016" s="30" t="str">
        <f ca="1">IFERROR(__xludf.DUMMYFUNCTION("IF(D1016,filter(Productos!AC:AC,Productos!A:A=B1016),)"),"cocina")</f>
        <v>cocina</v>
      </c>
      <c r="I1016" s="33">
        <f ca="1">IFERROR(__xludf.DUMMYFUNCTION("""COMPUTED_VALUE"""),15990)</f>
        <v>15990</v>
      </c>
      <c r="K1016" t="str">
        <f t="shared" ca="1" si="0"/>
        <v>{"sku":"30008", "costo":10, "grupo":"14", "lote":1, "tiempo":10, "formula":[{"sku":"1309","req":3},{"sku":"1307","req":3}], "vencimiento":1, "precio":15990, "tipo":"cocina"},</v>
      </c>
    </row>
    <row r="1017" spans="1:11" ht="13" x14ac:dyDescent="0.15">
      <c r="H1017" s="30"/>
      <c r="K1017">
        <f>IF(A1017,"{""sku"":"""&amp;B1017&amp;""", ""costo"":"&amp;C1017&amp;", ""grupo"":"""&amp;A1017&amp;""", ""lote"":"&amp;D1017&amp;", ""tiempo"":"&amp;E1017&amp;", "&amp;F1017&amp;", ""vencimiento"":"&amp;G1017&amp;", ""tipo"":"""&amp;H1017&amp;"""},",)</f>
        <v>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H192"/>
  <sheetViews>
    <sheetView workbookViewId="0"/>
  </sheetViews>
  <sheetFormatPr baseColWidth="10" defaultColWidth="14.5" defaultRowHeight="15.75" customHeight="1" x14ac:dyDescent="0.15"/>
  <sheetData>
    <row r="1" spans="1:8" ht="15.75" customHeight="1" x14ac:dyDescent="0.15">
      <c r="A1" t="str">
        <f ca="1">IFERROR(__xludf.DUMMYFUNCTION("filter(Productos!A:A,Productos!A:A&lt;&gt;"""")"),"SKU")</f>
        <v>SKU</v>
      </c>
      <c r="B1" t="str">
        <f ca="1">IFERROR(__xludf.DUMMYFUNCTION("filter(Productos!F:F,Productos!A:A&lt;&gt;"""")"),"# Ingredientes")</f>
        <v># Ingredientes</v>
      </c>
      <c r="C1" s="23" t="s">
        <v>209</v>
      </c>
      <c r="E1" s="23" t="s">
        <v>5</v>
      </c>
      <c r="F1" s="23" t="s">
        <v>210</v>
      </c>
      <c r="G1" s="23" t="s">
        <v>211</v>
      </c>
    </row>
    <row r="2" spans="1:8" ht="15.75" customHeight="1" x14ac:dyDescent="0.15">
      <c r="A2">
        <f ca="1">IFERROR(__xludf.DUMMYFUNCTION("""COMPUTED_VALUE"""),1001)</f>
        <v>1001</v>
      </c>
      <c r="B2">
        <f ca="1">IFERROR(__xludf.DUMMYFUNCTION("""COMPUTED_VALUE"""),0)</f>
        <v>0</v>
      </c>
      <c r="C2" t="str">
        <f t="shared" ref="C2:C79" ca="1" si="0">IFERROR(__xludf.DUMMYFUNCTION("if(B2=0,""""""formula"""":null"",""""""formula"""":[""&amp;JOIN("","",FILTER(H:H,E:E=A2))&amp;""]"")"),"""formula"":null")</f>
        <v>"formula":null</v>
      </c>
      <c r="E2">
        <f ca="1">IFERROR(__xludf.DUMMYFUNCTION("filter(Ingredientes!A:A,Ingredientes!A:A)"),1101)</f>
        <v>1101</v>
      </c>
      <c r="F2">
        <f ca="1">IFERROR(__xludf.DUMMYFUNCTION("filter(Ingredientes!C:C,Ingredientes!C:C)"),1001)</f>
        <v>1001</v>
      </c>
      <c r="G2" s="30">
        <f ca="1">IFERROR(__xludf.DUMMYFUNCTION("filter(Ingredientes!J:J,Ingredientes!J:J)"),8)</f>
        <v>8</v>
      </c>
      <c r="H2" t="str">
        <f t="shared" ref="H2:H192" ca="1" si="1">"{""sku"":"""&amp;F2&amp;""",""req"":"&amp;G2&amp;"}"</f>
        <v>{"sku":"1001","req":8}</v>
      </c>
    </row>
    <row r="3" spans="1:8" ht="15.75" customHeight="1" x14ac:dyDescent="0.15">
      <c r="A3">
        <f ca="1">IFERROR(__xludf.DUMMYFUNCTION("""COMPUTED_VALUE"""),1002)</f>
        <v>1002</v>
      </c>
      <c r="B3">
        <f ca="1">IFERROR(__xludf.DUMMYFUNCTION("""COMPUTED_VALUE"""),0)</f>
        <v>0</v>
      </c>
      <c r="C3" t="str">
        <f t="shared" ca="1" si="0"/>
        <v>"formula":null</v>
      </c>
      <c r="E3">
        <f ca="1">IFERROR(__xludf.DUMMYFUNCTION("""COMPUTED_VALUE"""),1101)</f>
        <v>1101</v>
      </c>
      <c r="F3">
        <f ca="1">IFERROR(__xludf.DUMMYFUNCTION("""COMPUTED_VALUE"""),1003)</f>
        <v>1003</v>
      </c>
      <c r="G3" s="30">
        <f ca="1">IFERROR(__xludf.DUMMYFUNCTION("""COMPUTED_VALUE"""),3)</f>
        <v>3</v>
      </c>
      <c r="H3" t="str">
        <f t="shared" ca="1" si="1"/>
        <v>{"sku":"1003","req":3}</v>
      </c>
    </row>
    <row r="4" spans="1:8" ht="15.75" customHeight="1" x14ac:dyDescent="0.15">
      <c r="A4">
        <f ca="1">IFERROR(__xludf.DUMMYFUNCTION("""COMPUTED_VALUE"""),1003)</f>
        <v>1003</v>
      </c>
      <c r="B4">
        <f ca="1">IFERROR(__xludf.DUMMYFUNCTION("""COMPUTED_VALUE"""),0)</f>
        <v>0</v>
      </c>
      <c r="C4" t="str">
        <f t="shared" ca="1" si="0"/>
        <v>"formula":null</v>
      </c>
      <c r="E4">
        <f ca="1">IFERROR(__xludf.DUMMYFUNCTION("""COMPUTED_VALUE"""),1101)</f>
        <v>1101</v>
      </c>
      <c r="F4">
        <f ca="1">IFERROR(__xludf.DUMMYFUNCTION("""COMPUTED_VALUE"""),1004)</f>
        <v>1004</v>
      </c>
      <c r="G4" s="30">
        <f ca="1">IFERROR(__xludf.DUMMYFUNCTION("""COMPUTED_VALUE"""),2)</f>
        <v>2</v>
      </c>
      <c r="H4" t="str">
        <f t="shared" ca="1" si="1"/>
        <v>{"sku":"1004","req":2}</v>
      </c>
    </row>
    <row r="5" spans="1:8" ht="15.75" customHeight="1" x14ac:dyDescent="0.15">
      <c r="A5">
        <f ca="1">IFERROR(__xludf.DUMMYFUNCTION("""COMPUTED_VALUE"""),1004)</f>
        <v>1004</v>
      </c>
      <c r="B5">
        <f ca="1">IFERROR(__xludf.DUMMYFUNCTION("""COMPUTED_VALUE"""),0)</f>
        <v>0</v>
      </c>
      <c r="C5" t="str">
        <f t="shared" ca="1" si="0"/>
        <v>"formula":null</v>
      </c>
      <c r="E5">
        <f ca="1">IFERROR(__xludf.DUMMYFUNCTION("""COMPUTED_VALUE"""),1101)</f>
        <v>1101</v>
      </c>
      <c r="F5">
        <f ca="1">IFERROR(__xludf.DUMMYFUNCTION("""COMPUTED_VALUE"""),1002)</f>
        <v>1002</v>
      </c>
      <c r="G5" s="30">
        <f ca="1">IFERROR(__xludf.DUMMYFUNCTION("""COMPUTED_VALUE"""),4)</f>
        <v>4</v>
      </c>
      <c r="H5" t="str">
        <f t="shared" ca="1" si="1"/>
        <v>{"sku":"1002","req":4}</v>
      </c>
    </row>
    <row r="6" spans="1:8" ht="15.75" customHeight="1" x14ac:dyDescent="0.15">
      <c r="A6">
        <f ca="1">IFERROR(__xludf.DUMMYFUNCTION("""COMPUTED_VALUE"""),1005)</f>
        <v>1005</v>
      </c>
      <c r="B6">
        <f ca="1">IFERROR(__xludf.DUMMYFUNCTION("""COMPUTED_VALUE"""),0)</f>
        <v>0</v>
      </c>
      <c r="C6" t="str">
        <f t="shared" ca="1" si="0"/>
        <v>"formula":null</v>
      </c>
      <c r="E6">
        <f ca="1">IFERROR(__xludf.DUMMYFUNCTION("""COMPUTED_VALUE"""),1105)</f>
        <v>1105</v>
      </c>
      <c r="F6">
        <f ca="1">IFERROR(__xludf.DUMMYFUNCTION("""COMPUTED_VALUE"""),1005)</f>
        <v>1005</v>
      </c>
      <c r="G6" s="30">
        <f ca="1">IFERROR(__xludf.DUMMYFUNCTION("""COMPUTED_VALUE"""),1)</f>
        <v>1</v>
      </c>
      <c r="H6" t="str">
        <f t="shared" ca="1" si="1"/>
        <v>{"sku":"1005","req":1}</v>
      </c>
    </row>
    <row r="7" spans="1:8" ht="15.75" customHeight="1" x14ac:dyDescent="0.15">
      <c r="A7">
        <f ca="1">IFERROR(__xludf.DUMMYFUNCTION("""COMPUTED_VALUE"""),1006)</f>
        <v>1006</v>
      </c>
      <c r="B7">
        <f ca="1">IFERROR(__xludf.DUMMYFUNCTION("""COMPUTED_VALUE"""),0)</f>
        <v>0</v>
      </c>
      <c r="C7" t="str">
        <f t="shared" ca="1" si="0"/>
        <v>"formula":null</v>
      </c>
      <c r="E7">
        <f ca="1">IFERROR(__xludf.DUMMYFUNCTION("""COMPUTED_VALUE"""),1106)</f>
        <v>1106</v>
      </c>
      <c r="F7">
        <f ca="1">IFERROR(__xludf.DUMMYFUNCTION("""COMPUTED_VALUE"""),1006)</f>
        <v>1006</v>
      </c>
      <c r="G7" s="30">
        <f ca="1">IFERROR(__xludf.DUMMYFUNCTION("""COMPUTED_VALUE"""),1)</f>
        <v>1</v>
      </c>
      <c r="H7" t="str">
        <f t="shared" ca="1" si="1"/>
        <v>{"sku":"1006","req":1}</v>
      </c>
    </row>
    <row r="8" spans="1:8" ht="15.75" customHeight="1" x14ac:dyDescent="0.15">
      <c r="A8">
        <f ca="1">IFERROR(__xludf.DUMMYFUNCTION("""COMPUTED_VALUE"""),1007)</f>
        <v>1007</v>
      </c>
      <c r="B8">
        <f ca="1">IFERROR(__xludf.DUMMYFUNCTION("""COMPUTED_VALUE"""),0)</f>
        <v>0</v>
      </c>
      <c r="C8" t="str">
        <f t="shared" ca="1" si="0"/>
        <v>"formula":null</v>
      </c>
      <c r="E8">
        <f ca="1">IFERROR(__xludf.DUMMYFUNCTION("""COMPUTED_VALUE"""),1107)</f>
        <v>1107</v>
      </c>
      <c r="F8">
        <f ca="1">IFERROR(__xludf.DUMMYFUNCTION("""COMPUTED_VALUE"""),1007)</f>
        <v>1007</v>
      </c>
      <c r="G8" s="30">
        <f ca="1">IFERROR(__xludf.DUMMYFUNCTION("""COMPUTED_VALUE"""),1)</f>
        <v>1</v>
      </c>
      <c r="H8" t="str">
        <f t="shared" ca="1" si="1"/>
        <v>{"sku":"1007","req":1}</v>
      </c>
    </row>
    <row r="9" spans="1:8" ht="15.75" customHeight="1" x14ac:dyDescent="0.15">
      <c r="A9">
        <f ca="1">IFERROR(__xludf.DUMMYFUNCTION("""COMPUTED_VALUE"""),1008)</f>
        <v>1008</v>
      </c>
      <c r="B9">
        <f ca="1">IFERROR(__xludf.DUMMYFUNCTION("""COMPUTED_VALUE"""),0)</f>
        <v>0</v>
      </c>
      <c r="C9" t="str">
        <f t="shared" ca="1" si="0"/>
        <v>"formula":null</v>
      </c>
      <c r="E9">
        <f ca="1">IFERROR(__xludf.DUMMYFUNCTION("""COMPUTED_VALUE"""),1108)</f>
        <v>1108</v>
      </c>
      <c r="F9">
        <f ca="1">IFERROR(__xludf.DUMMYFUNCTION("""COMPUTED_VALUE"""),1008)</f>
        <v>1008</v>
      </c>
      <c r="G9" s="30">
        <f ca="1">IFERROR(__xludf.DUMMYFUNCTION("""COMPUTED_VALUE"""),1)</f>
        <v>1</v>
      </c>
      <c r="H9" t="str">
        <f t="shared" ca="1" si="1"/>
        <v>{"sku":"1008","req":1}</v>
      </c>
    </row>
    <row r="10" spans="1:8" ht="15.75" customHeight="1" x14ac:dyDescent="0.15">
      <c r="A10">
        <f ca="1">IFERROR(__xludf.DUMMYFUNCTION("""COMPUTED_VALUE"""),1009)</f>
        <v>1009</v>
      </c>
      <c r="B10">
        <f ca="1">IFERROR(__xludf.DUMMYFUNCTION("""COMPUTED_VALUE"""),0)</f>
        <v>0</v>
      </c>
      <c r="C10" t="str">
        <f t="shared" ca="1" si="0"/>
        <v>"formula":null</v>
      </c>
      <c r="E10">
        <f ca="1">IFERROR(__xludf.DUMMYFUNCTION("""COMPUTED_VALUE"""),1109)</f>
        <v>1109</v>
      </c>
      <c r="F10">
        <f ca="1">IFERROR(__xludf.DUMMYFUNCTION("""COMPUTED_VALUE"""),1009)</f>
        <v>1009</v>
      </c>
      <c r="G10" s="30">
        <f ca="1">IFERROR(__xludf.DUMMYFUNCTION("""COMPUTED_VALUE"""),1)</f>
        <v>1</v>
      </c>
      <c r="H10" t="str">
        <f t="shared" ca="1" si="1"/>
        <v>{"sku":"1009","req":1}</v>
      </c>
    </row>
    <row r="11" spans="1:8" ht="15.75" customHeight="1" x14ac:dyDescent="0.15">
      <c r="A11">
        <f ca="1">IFERROR(__xludf.DUMMYFUNCTION("""COMPUTED_VALUE"""),1010)</f>
        <v>1010</v>
      </c>
      <c r="B11">
        <f ca="1">IFERROR(__xludf.DUMMYFUNCTION("""COMPUTED_VALUE"""),0)</f>
        <v>0</v>
      </c>
      <c r="C11" t="str">
        <f t="shared" ca="1" si="0"/>
        <v>"formula":null</v>
      </c>
      <c r="E11">
        <f ca="1">IFERROR(__xludf.DUMMYFUNCTION("""COMPUTED_VALUE"""),1110)</f>
        <v>1110</v>
      </c>
      <c r="F11">
        <f ca="1">IFERROR(__xludf.DUMMYFUNCTION("""COMPUTED_VALUE"""),1010)</f>
        <v>1010</v>
      </c>
      <c r="G11" s="30">
        <f ca="1">IFERROR(__xludf.DUMMYFUNCTION("""COMPUTED_VALUE"""),1)</f>
        <v>1</v>
      </c>
      <c r="H11" t="str">
        <f t="shared" ca="1" si="1"/>
        <v>{"sku":"1010","req":1}</v>
      </c>
    </row>
    <row r="12" spans="1:8" ht="15.75" customHeight="1" x14ac:dyDescent="0.15">
      <c r="A12">
        <f ca="1">IFERROR(__xludf.DUMMYFUNCTION("""COMPUTED_VALUE"""),1011)</f>
        <v>1011</v>
      </c>
      <c r="B12">
        <f ca="1">IFERROR(__xludf.DUMMYFUNCTION("""COMPUTED_VALUE"""),0)</f>
        <v>0</v>
      </c>
      <c r="C12" t="str">
        <f t="shared" ca="1" si="0"/>
        <v>"formula":null</v>
      </c>
      <c r="E12">
        <f ca="1">IFERROR(__xludf.DUMMYFUNCTION("""COMPUTED_VALUE"""),1111)</f>
        <v>1111</v>
      </c>
      <c r="F12">
        <f ca="1">IFERROR(__xludf.DUMMYFUNCTION("""COMPUTED_VALUE"""),1011)</f>
        <v>1011</v>
      </c>
      <c r="G12" s="30">
        <f ca="1">IFERROR(__xludf.DUMMYFUNCTION("""COMPUTED_VALUE"""),2)</f>
        <v>2</v>
      </c>
      <c r="H12" t="str">
        <f t="shared" ca="1" si="1"/>
        <v>{"sku":"1011","req":2}</v>
      </c>
    </row>
    <row r="13" spans="1:8" ht="15.75" customHeight="1" x14ac:dyDescent="0.15">
      <c r="A13">
        <f ca="1">IFERROR(__xludf.DUMMYFUNCTION("""COMPUTED_VALUE"""),1012)</f>
        <v>1012</v>
      </c>
      <c r="B13">
        <f ca="1">IFERROR(__xludf.DUMMYFUNCTION("""COMPUTED_VALUE"""),0)</f>
        <v>0</v>
      </c>
      <c r="C13" t="str">
        <f t="shared" ca="1" si="0"/>
        <v>"formula":null</v>
      </c>
      <c r="E13">
        <f ca="1">IFERROR(__xludf.DUMMYFUNCTION("""COMPUTED_VALUE"""),1211)</f>
        <v>1211</v>
      </c>
      <c r="F13">
        <f ca="1">IFERROR(__xludf.DUMMYFUNCTION("""COMPUTED_VALUE"""),1111)</f>
        <v>1111</v>
      </c>
      <c r="G13" s="30">
        <f ca="1">IFERROR(__xludf.DUMMYFUNCTION("""COMPUTED_VALUE"""),1)</f>
        <v>1</v>
      </c>
      <c r="H13" t="str">
        <f t="shared" ca="1" si="1"/>
        <v>{"sku":"1111","req":1}</v>
      </c>
    </row>
    <row r="14" spans="1:8" ht="15.75" customHeight="1" x14ac:dyDescent="0.15">
      <c r="A14">
        <f ca="1">IFERROR(__xludf.DUMMYFUNCTION("""COMPUTED_VALUE"""),1013)</f>
        <v>1013</v>
      </c>
      <c r="B14">
        <f ca="1">IFERROR(__xludf.DUMMYFUNCTION("""COMPUTED_VALUE"""),0)</f>
        <v>0</v>
      </c>
      <c r="C14" t="str">
        <f t="shared" ca="1" si="0"/>
        <v>"formula":null</v>
      </c>
      <c r="E14">
        <f ca="1">IFERROR(__xludf.DUMMYFUNCTION("""COMPUTED_VALUE"""),1112)</f>
        <v>1112</v>
      </c>
      <c r="F14">
        <f ca="1">IFERROR(__xludf.DUMMYFUNCTION("""COMPUTED_VALUE"""),1012)</f>
        <v>1012</v>
      </c>
      <c r="G14" s="30">
        <f ca="1">IFERROR(__xludf.DUMMYFUNCTION("""COMPUTED_VALUE"""),1)</f>
        <v>1</v>
      </c>
      <c r="H14" t="str">
        <f t="shared" ca="1" si="1"/>
        <v>{"sku":"1012","req":1}</v>
      </c>
    </row>
    <row r="15" spans="1:8" ht="15.75" customHeight="1" x14ac:dyDescent="0.15">
      <c r="A15">
        <f ca="1">IFERROR(__xludf.DUMMYFUNCTION("""COMPUTED_VALUE"""),1014)</f>
        <v>1014</v>
      </c>
      <c r="B15">
        <f ca="1">IFERROR(__xludf.DUMMYFUNCTION("""COMPUTED_VALUE"""),0)</f>
        <v>0</v>
      </c>
      <c r="C15" t="str">
        <f t="shared" ca="1" si="0"/>
        <v>"formula":null</v>
      </c>
      <c r="E15">
        <f ca="1">IFERROR(__xludf.DUMMYFUNCTION("""COMPUTED_VALUE"""),1114)</f>
        <v>1114</v>
      </c>
      <c r="F15">
        <f ca="1">IFERROR(__xludf.DUMMYFUNCTION("""COMPUTED_VALUE"""),1014)</f>
        <v>1014</v>
      </c>
      <c r="G15" s="30">
        <f ca="1">IFERROR(__xludf.DUMMYFUNCTION("""COMPUTED_VALUE"""),1)</f>
        <v>1</v>
      </c>
      <c r="H15" t="str">
        <f t="shared" ca="1" si="1"/>
        <v>{"sku":"1014","req":1}</v>
      </c>
    </row>
    <row r="16" spans="1:8" ht="15.75" customHeight="1" x14ac:dyDescent="0.15">
      <c r="A16">
        <f ca="1">IFERROR(__xludf.DUMMYFUNCTION("""COMPUTED_VALUE"""),1015)</f>
        <v>1015</v>
      </c>
      <c r="B16">
        <f ca="1">IFERROR(__xludf.DUMMYFUNCTION("""COMPUTED_VALUE"""),0)</f>
        <v>0</v>
      </c>
      <c r="C16" t="str">
        <f t="shared" ca="1" si="0"/>
        <v>"formula":null</v>
      </c>
      <c r="E16">
        <f ca="1">IFERROR(__xludf.DUMMYFUNCTION("""COMPUTED_VALUE"""),1115)</f>
        <v>1115</v>
      </c>
      <c r="F16">
        <f ca="1">IFERROR(__xludf.DUMMYFUNCTION("""COMPUTED_VALUE"""),1015)</f>
        <v>1015</v>
      </c>
      <c r="G16" s="30">
        <f ca="1">IFERROR(__xludf.DUMMYFUNCTION("""COMPUTED_VALUE"""),2)</f>
        <v>2</v>
      </c>
      <c r="H16" t="str">
        <f t="shared" ca="1" si="1"/>
        <v>{"sku":"1015","req":2}</v>
      </c>
    </row>
    <row r="17" spans="1:8" ht="15.75" customHeight="1" x14ac:dyDescent="0.15">
      <c r="A17">
        <f ca="1">IFERROR(__xludf.DUMMYFUNCTION("""COMPUTED_VALUE"""),1016)</f>
        <v>1016</v>
      </c>
      <c r="B17">
        <f ca="1">IFERROR(__xludf.DUMMYFUNCTION("""COMPUTED_VALUE"""),0)</f>
        <v>0</v>
      </c>
      <c r="C17" t="str">
        <f t="shared" ca="1" si="0"/>
        <v>"formula":null</v>
      </c>
      <c r="E17">
        <f ca="1">IFERROR(__xludf.DUMMYFUNCTION("""COMPUTED_VALUE"""),1116)</f>
        <v>1116</v>
      </c>
      <c r="F17">
        <f ca="1">IFERROR(__xludf.DUMMYFUNCTION("""COMPUTED_VALUE"""),1016)</f>
        <v>1016</v>
      </c>
      <c r="G17" s="30">
        <f ca="1">IFERROR(__xludf.DUMMYFUNCTION("""COMPUTED_VALUE"""),11)</f>
        <v>11</v>
      </c>
      <c r="H17" t="str">
        <f t="shared" ca="1" si="1"/>
        <v>{"sku":"1016","req":11}</v>
      </c>
    </row>
    <row r="18" spans="1:8" ht="15.75" customHeight="1" x14ac:dyDescent="0.15">
      <c r="A18">
        <f ca="1">IFERROR(__xludf.DUMMYFUNCTION("""COMPUTED_VALUE"""),1101)</f>
        <v>1101</v>
      </c>
      <c r="B18">
        <f ca="1">IFERROR(__xludf.DUMMYFUNCTION("""COMPUTED_VALUE"""),4)</f>
        <v>4</v>
      </c>
      <c r="C18" t="str">
        <f t="shared" ca="1" si="0"/>
        <v>"formula":null</v>
      </c>
      <c r="E18">
        <f ca="1">IFERROR(__xludf.DUMMYFUNCTION("""COMPUTED_VALUE"""),1201)</f>
        <v>1201</v>
      </c>
      <c r="F18">
        <f ca="1">IFERROR(__xludf.DUMMYFUNCTION("""COMPUTED_VALUE"""),1101)</f>
        <v>1101</v>
      </c>
      <c r="G18" s="30">
        <f ca="1">IFERROR(__xludf.DUMMYFUNCTION("""COMPUTED_VALUE"""),1)</f>
        <v>1</v>
      </c>
      <c r="H18" t="str">
        <f t="shared" ca="1" si="1"/>
        <v>{"sku":"1101","req":1}</v>
      </c>
    </row>
    <row r="19" spans="1:8" ht="15.75" customHeight="1" x14ac:dyDescent="0.15">
      <c r="A19">
        <f ca="1">IFERROR(__xludf.DUMMYFUNCTION("""COMPUTED_VALUE"""),1105)</f>
        <v>1105</v>
      </c>
      <c r="B19">
        <f ca="1">IFERROR(__xludf.DUMMYFUNCTION("""COMPUTED_VALUE"""),1)</f>
        <v>1</v>
      </c>
      <c r="C19" t="str">
        <f t="shared" ca="1" si="0"/>
        <v>"formula":null</v>
      </c>
      <c r="E19">
        <f ca="1">IFERROR(__xludf.DUMMYFUNCTION("""COMPUTED_VALUE"""),1207)</f>
        <v>1207</v>
      </c>
      <c r="F19">
        <f ca="1">IFERROR(__xludf.DUMMYFUNCTION("""COMPUTED_VALUE"""),1007)</f>
        <v>1007</v>
      </c>
      <c r="G19" s="30">
        <f ca="1">IFERROR(__xludf.DUMMYFUNCTION("""COMPUTED_VALUE"""),1)</f>
        <v>1</v>
      </c>
      <c r="H19" t="str">
        <f t="shared" ca="1" si="1"/>
        <v>{"sku":"1007","req":1}</v>
      </c>
    </row>
    <row r="20" spans="1:8" ht="15.75" customHeight="1" x14ac:dyDescent="0.15">
      <c r="A20">
        <f ca="1">IFERROR(__xludf.DUMMYFUNCTION("""COMPUTED_VALUE"""),1106)</f>
        <v>1106</v>
      </c>
      <c r="B20">
        <f ca="1">IFERROR(__xludf.DUMMYFUNCTION("""COMPUTED_VALUE"""),1)</f>
        <v>1</v>
      </c>
      <c r="C20" t="str">
        <f t="shared" ca="1" si="0"/>
        <v>"formula":null</v>
      </c>
      <c r="E20">
        <f ca="1">IFERROR(__xludf.DUMMYFUNCTION("""COMPUTED_VALUE"""),1209)</f>
        <v>1209</v>
      </c>
      <c r="F20">
        <f ca="1">IFERROR(__xludf.DUMMYFUNCTION("""COMPUTED_VALUE"""),1009)</f>
        <v>1009</v>
      </c>
      <c r="G20" s="30">
        <f ca="1">IFERROR(__xludf.DUMMYFUNCTION("""COMPUTED_VALUE"""),1)</f>
        <v>1</v>
      </c>
      <c r="H20" t="str">
        <f t="shared" ca="1" si="1"/>
        <v>{"sku":"1009","req":1}</v>
      </c>
    </row>
    <row r="21" spans="1:8" ht="15.75" customHeight="1" x14ac:dyDescent="0.15">
      <c r="A21">
        <f ca="1">IFERROR(__xludf.DUMMYFUNCTION("""COMPUTED_VALUE"""),1107)</f>
        <v>1107</v>
      </c>
      <c r="B21">
        <f ca="1">IFERROR(__xludf.DUMMYFUNCTION("""COMPUTED_VALUE"""),1)</f>
        <v>1</v>
      </c>
      <c r="C21" t="str">
        <f t="shared" ca="1" si="0"/>
        <v>"formula":null</v>
      </c>
      <c r="E21">
        <f ca="1">IFERROR(__xludf.DUMMYFUNCTION("""COMPUTED_VALUE"""),1210)</f>
        <v>1210</v>
      </c>
      <c r="F21">
        <f ca="1">IFERROR(__xludf.DUMMYFUNCTION("""COMPUTED_VALUE"""),1010)</f>
        <v>1010</v>
      </c>
      <c r="G21" s="30">
        <f ca="1">IFERROR(__xludf.DUMMYFUNCTION("""COMPUTED_VALUE"""),1)</f>
        <v>1</v>
      </c>
      <c r="H21" t="str">
        <f t="shared" ca="1" si="1"/>
        <v>{"sku":"1010","req":1}</v>
      </c>
    </row>
    <row r="22" spans="1:8" ht="15.75" customHeight="1" x14ac:dyDescent="0.15">
      <c r="A22">
        <f ca="1">IFERROR(__xludf.DUMMYFUNCTION("""COMPUTED_VALUE"""),1108)</f>
        <v>1108</v>
      </c>
      <c r="B22">
        <f ca="1">IFERROR(__xludf.DUMMYFUNCTION("""COMPUTED_VALUE"""),1)</f>
        <v>1</v>
      </c>
      <c r="C22" t="str">
        <f t="shared" ca="1" si="0"/>
        <v>"formula":null</v>
      </c>
      <c r="E22">
        <f ca="1">IFERROR(__xludf.DUMMYFUNCTION("""COMPUTED_VALUE"""),1215)</f>
        <v>1215</v>
      </c>
      <c r="F22">
        <f ca="1">IFERROR(__xludf.DUMMYFUNCTION("""COMPUTED_VALUE"""),1015)</f>
        <v>1015</v>
      </c>
      <c r="G22" s="30">
        <f ca="1">IFERROR(__xludf.DUMMYFUNCTION("""COMPUTED_VALUE"""),4)</f>
        <v>4</v>
      </c>
      <c r="H22" t="str">
        <f t="shared" ca="1" si="1"/>
        <v>{"sku":"1015","req":4}</v>
      </c>
    </row>
    <row r="23" spans="1:8" ht="15.75" customHeight="1" x14ac:dyDescent="0.15">
      <c r="A23">
        <f ca="1">IFERROR(__xludf.DUMMYFUNCTION("""COMPUTED_VALUE"""),1109)</f>
        <v>1109</v>
      </c>
      <c r="B23">
        <f ca="1">IFERROR(__xludf.DUMMYFUNCTION("""COMPUTED_VALUE"""),1)</f>
        <v>1</v>
      </c>
      <c r="C23" t="str">
        <f t="shared" ca="1" si="0"/>
        <v>"formula":null</v>
      </c>
      <c r="E23">
        <f ca="1">IFERROR(__xludf.DUMMYFUNCTION("""COMPUTED_VALUE"""),1216)</f>
        <v>1216</v>
      </c>
      <c r="F23">
        <f ca="1">IFERROR(__xludf.DUMMYFUNCTION("""COMPUTED_VALUE"""),1016)</f>
        <v>1016</v>
      </c>
      <c r="G23" s="30">
        <f ca="1">IFERROR(__xludf.DUMMYFUNCTION("""COMPUTED_VALUE"""),2)</f>
        <v>2</v>
      </c>
      <c r="H23" t="str">
        <f t="shared" ca="1" si="1"/>
        <v>{"sku":"1016","req":2}</v>
      </c>
    </row>
    <row r="24" spans="1:8" ht="15.75" customHeight="1" x14ac:dyDescent="0.15">
      <c r="A24">
        <f ca="1">IFERROR(__xludf.DUMMYFUNCTION("""COMPUTED_VALUE"""),1110)</f>
        <v>1110</v>
      </c>
      <c r="B24">
        <f ca="1">IFERROR(__xludf.DUMMYFUNCTION("""COMPUTED_VALUE"""),1)</f>
        <v>1</v>
      </c>
      <c r="C24" t="str">
        <f t="shared" ca="1" si="0"/>
        <v>"formula":null</v>
      </c>
      <c r="E24">
        <f ca="1">IFERROR(__xludf.DUMMYFUNCTION("""COMPUTED_VALUE"""),1301)</f>
        <v>1301</v>
      </c>
      <c r="F24">
        <f ca="1">IFERROR(__xludf.DUMMYFUNCTION("""COMPUTED_VALUE"""),1101)</f>
        <v>1101</v>
      </c>
      <c r="G24" s="30">
        <f ca="1">IFERROR(__xludf.DUMMYFUNCTION("""COMPUTED_VALUE"""),1)</f>
        <v>1</v>
      </c>
      <c r="H24" t="str">
        <f t="shared" ca="1" si="1"/>
        <v>{"sku":"1101","req":1}</v>
      </c>
    </row>
    <row r="25" spans="1:8" ht="15.75" customHeight="1" x14ac:dyDescent="0.15">
      <c r="A25">
        <f ca="1">IFERROR(__xludf.DUMMYFUNCTION("""COMPUTED_VALUE"""),1111)</f>
        <v>1111</v>
      </c>
      <c r="B25">
        <f ca="1">IFERROR(__xludf.DUMMYFUNCTION("""COMPUTED_VALUE"""),1)</f>
        <v>1</v>
      </c>
      <c r="C25" t="str">
        <f t="shared" ca="1" si="0"/>
        <v>"formula":null</v>
      </c>
      <c r="E25">
        <f ca="1">IFERROR(__xludf.DUMMYFUNCTION("""COMPUTED_VALUE"""),1307)</f>
        <v>1307</v>
      </c>
      <c r="F25">
        <f ca="1">IFERROR(__xludf.DUMMYFUNCTION("""COMPUTED_VALUE"""),1007)</f>
        <v>1007</v>
      </c>
      <c r="G25" s="30">
        <f ca="1">IFERROR(__xludf.DUMMYFUNCTION("""COMPUTED_VALUE"""),1)</f>
        <v>1</v>
      </c>
      <c r="H25" t="str">
        <f t="shared" ca="1" si="1"/>
        <v>{"sku":"1007","req":1}</v>
      </c>
    </row>
    <row r="26" spans="1:8" ht="15.75" customHeight="1" x14ac:dyDescent="0.15">
      <c r="A26">
        <f ca="1">IFERROR(__xludf.DUMMYFUNCTION("""COMPUTED_VALUE"""),1112)</f>
        <v>1112</v>
      </c>
      <c r="B26">
        <f ca="1">IFERROR(__xludf.DUMMYFUNCTION("""COMPUTED_VALUE"""),1)</f>
        <v>1</v>
      </c>
      <c r="C26" t="str">
        <f t="shared" ca="1" si="0"/>
        <v>"formula":null</v>
      </c>
      <c r="E26">
        <f ca="1">IFERROR(__xludf.DUMMYFUNCTION("""COMPUTED_VALUE"""),1309)</f>
        <v>1309</v>
      </c>
      <c r="F26">
        <f ca="1">IFERROR(__xludf.DUMMYFUNCTION("""COMPUTED_VALUE"""),1009)</f>
        <v>1009</v>
      </c>
      <c r="G26" s="30">
        <f ca="1">IFERROR(__xludf.DUMMYFUNCTION("""COMPUTED_VALUE"""),1)</f>
        <v>1</v>
      </c>
      <c r="H26" t="str">
        <f t="shared" ca="1" si="1"/>
        <v>{"sku":"1009","req":1}</v>
      </c>
    </row>
    <row r="27" spans="1:8" ht="15.75" customHeight="1" x14ac:dyDescent="0.15">
      <c r="A27">
        <f ca="1">IFERROR(__xludf.DUMMYFUNCTION("""COMPUTED_VALUE"""),1114)</f>
        <v>1114</v>
      </c>
      <c r="B27">
        <f ca="1">IFERROR(__xludf.DUMMYFUNCTION("""COMPUTED_VALUE"""),1)</f>
        <v>1</v>
      </c>
      <c r="C27" t="str">
        <f t="shared" ca="1" si="0"/>
        <v>"formula":null</v>
      </c>
      <c r="E27">
        <f ca="1">IFERROR(__xludf.DUMMYFUNCTION("""COMPUTED_VALUE"""),1310)</f>
        <v>1310</v>
      </c>
      <c r="F27">
        <f ca="1">IFERROR(__xludf.DUMMYFUNCTION("""COMPUTED_VALUE"""),1010)</f>
        <v>1010</v>
      </c>
      <c r="G27" s="30">
        <f ca="1">IFERROR(__xludf.DUMMYFUNCTION("""COMPUTED_VALUE"""),1)</f>
        <v>1</v>
      </c>
      <c r="H27" t="str">
        <f t="shared" ca="1" si="1"/>
        <v>{"sku":"1010","req":1}</v>
      </c>
    </row>
    <row r="28" spans="1:8" ht="15.75" customHeight="1" x14ac:dyDescent="0.15">
      <c r="A28">
        <f ca="1">IFERROR(__xludf.DUMMYFUNCTION("""COMPUTED_VALUE"""),1115)</f>
        <v>1115</v>
      </c>
      <c r="B28">
        <f ca="1">IFERROR(__xludf.DUMMYFUNCTION("""COMPUTED_VALUE"""),1)</f>
        <v>1</v>
      </c>
      <c r="C28" t="str">
        <f t="shared" ca="1" si="0"/>
        <v>"formula":null</v>
      </c>
      <c r="E28">
        <f ca="1">IFERROR(__xludf.DUMMYFUNCTION("""COMPUTED_VALUE"""),1407)</f>
        <v>1407</v>
      </c>
      <c r="F28">
        <f ca="1">IFERROR(__xludf.DUMMYFUNCTION("""COMPUTED_VALUE"""),1007)</f>
        <v>1007</v>
      </c>
      <c r="G28" s="30">
        <f ca="1">IFERROR(__xludf.DUMMYFUNCTION("""COMPUTED_VALUE"""),1)</f>
        <v>1</v>
      </c>
      <c r="H28" t="str">
        <f t="shared" ca="1" si="1"/>
        <v>{"sku":"1007","req":1}</v>
      </c>
    </row>
    <row r="29" spans="1:8" ht="15.75" customHeight="1" x14ac:dyDescent="0.15">
      <c r="A29">
        <f ca="1">IFERROR(__xludf.DUMMYFUNCTION("""COMPUTED_VALUE"""),1116)</f>
        <v>1116</v>
      </c>
      <c r="B29">
        <f ca="1">IFERROR(__xludf.DUMMYFUNCTION("""COMPUTED_VALUE"""),1)</f>
        <v>1</v>
      </c>
      <c r="C29" t="str">
        <f t="shared" ca="1" si="0"/>
        <v>"formula":null</v>
      </c>
      <c r="E29">
        <f ca="1">IFERROR(__xludf.DUMMYFUNCTION("""COMPUTED_VALUE"""),10001)</f>
        <v>10001</v>
      </c>
      <c r="F29">
        <f ca="1">IFERROR(__xludf.DUMMYFUNCTION("""COMPUTED_VALUE"""),1201)</f>
        <v>1201</v>
      </c>
      <c r="G29" s="30">
        <f ca="1">IFERROR(__xludf.DUMMYFUNCTION("""COMPUTED_VALUE"""),1)</f>
        <v>1</v>
      </c>
      <c r="H29" t="str">
        <f t="shared" ca="1" si="1"/>
        <v>{"sku":"1201","req":1}</v>
      </c>
    </row>
    <row r="30" spans="1:8" ht="15.75" customHeight="1" x14ac:dyDescent="0.15">
      <c r="A30">
        <f ca="1">IFERROR(__xludf.DUMMYFUNCTION("""COMPUTED_VALUE"""),1201)</f>
        <v>1201</v>
      </c>
      <c r="B30">
        <f ca="1">IFERROR(__xludf.DUMMYFUNCTION("""COMPUTED_VALUE"""),1)</f>
        <v>1</v>
      </c>
      <c r="C30" t="str">
        <f t="shared" ca="1" si="0"/>
        <v>"formula":null</v>
      </c>
      <c r="E30">
        <f ca="1">IFERROR(__xludf.DUMMYFUNCTION("""COMPUTED_VALUE"""),10001)</f>
        <v>10001</v>
      </c>
      <c r="F30">
        <f ca="1">IFERROR(__xludf.DUMMYFUNCTION("""COMPUTED_VALUE"""),1105)</f>
        <v>1105</v>
      </c>
      <c r="G30" s="30">
        <f ca="1">IFERROR(__xludf.DUMMYFUNCTION("""COMPUTED_VALUE"""),1)</f>
        <v>1</v>
      </c>
      <c r="H30" t="str">
        <f t="shared" ca="1" si="1"/>
        <v>{"sku":"1105","req":1}</v>
      </c>
    </row>
    <row r="31" spans="1:8" ht="15.75" customHeight="1" x14ac:dyDescent="0.15">
      <c r="A31">
        <f ca="1">IFERROR(__xludf.DUMMYFUNCTION("""COMPUTED_VALUE"""),1207)</f>
        <v>1207</v>
      </c>
      <c r="B31">
        <f ca="1">IFERROR(__xludf.DUMMYFUNCTION("""COMPUTED_VALUE"""),1)</f>
        <v>1</v>
      </c>
      <c r="C31" t="str">
        <f t="shared" ca="1" si="0"/>
        <v>"formula":null</v>
      </c>
      <c r="E31">
        <f ca="1">IFERROR(__xludf.DUMMYFUNCTION("""COMPUTED_VALUE"""),10001)</f>
        <v>10001</v>
      </c>
      <c r="F31">
        <f ca="1">IFERROR(__xludf.DUMMYFUNCTION("""COMPUTED_VALUE"""),1210)</f>
        <v>1210</v>
      </c>
      <c r="G31" s="30">
        <f ca="1">IFERROR(__xludf.DUMMYFUNCTION("""COMPUTED_VALUE"""),1)</f>
        <v>1</v>
      </c>
      <c r="H31" t="str">
        <f t="shared" ca="1" si="1"/>
        <v>{"sku":"1210","req":1}</v>
      </c>
    </row>
    <row r="32" spans="1:8" ht="15.75" customHeight="1" x14ac:dyDescent="0.15">
      <c r="A32">
        <f ca="1">IFERROR(__xludf.DUMMYFUNCTION("""COMPUTED_VALUE"""),1209)</f>
        <v>1209</v>
      </c>
      <c r="B32">
        <f ca="1">IFERROR(__xludf.DUMMYFUNCTION("""COMPUTED_VALUE"""),1)</f>
        <v>1</v>
      </c>
      <c r="C32" t="str">
        <f t="shared" ca="1" si="0"/>
        <v>"formula":null</v>
      </c>
      <c r="E32">
        <f ca="1">IFERROR(__xludf.DUMMYFUNCTION("""COMPUTED_VALUE"""),10001)</f>
        <v>10001</v>
      </c>
      <c r="F32">
        <f ca="1">IFERROR(__xludf.DUMMYFUNCTION("""COMPUTED_VALUE"""),1211)</f>
        <v>1211</v>
      </c>
      <c r="G32" s="30">
        <f ca="1">IFERROR(__xludf.DUMMYFUNCTION("""COMPUTED_VALUE"""),1)</f>
        <v>1</v>
      </c>
      <c r="H32" t="str">
        <f t="shared" ca="1" si="1"/>
        <v>{"sku":"1211","req":1}</v>
      </c>
    </row>
    <row r="33" spans="1:8" ht="15.75" customHeight="1" x14ac:dyDescent="0.15">
      <c r="A33">
        <f ca="1">IFERROR(__xludf.DUMMYFUNCTION("""COMPUTED_VALUE"""),1210)</f>
        <v>1210</v>
      </c>
      <c r="B33">
        <f ca="1">IFERROR(__xludf.DUMMYFUNCTION("""COMPUTED_VALUE"""),1)</f>
        <v>1</v>
      </c>
      <c r="C33" t="str">
        <f t="shared" ca="1" si="0"/>
        <v>"formula":null</v>
      </c>
      <c r="E33">
        <f ca="1">IFERROR(__xludf.DUMMYFUNCTION("""COMPUTED_VALUE"""),10001)</f>
        <v>10001</v>
      </c>
      <c r="F33">
        <f ca="1">IFERROR(__xludf.DUMMYFUNCTION("""COMPUTED_VALUE"""),1116)</f>
        <v>1116</v>
      </c>
      <c r="G33" s="30">
        <f ca="1">IFERROR(__xludf.DUMMYFUNCTION("""COMPUTED_VALUE"""),1)</f>
        <v>1</v>
      </c>
      <c r="H33" t="str">
        <f t="shared" ca="1" si="1"/>
        <v>{"sku":"1116","req":1}</v>
      </c>
    </row>
    <row r="34" spans="1:8" ht="15.75" customHeight="1" x14ac:dyDescent="0.15">
      <c r="A34">
        <f ca="1">IFERROR(__xludf.DUMMYFUNCTION("""COMPUTED_VALUE"""),1211)</f>
        <v>1211</v>
      </c>
      <c r="B34">
        <f ca="1">IFERROR(__xludf.DUMMYFUNCTION("""COMPUTED_VALUE"""),1)</f>
        <v>1</v>
      </c>
      <c r="C34" t="str">
        <f t="shared" ca="1" si="0"/>
        <v>"formula":null</v>
      </c>
      <c r="E34">
        <f ca="1">IFERROR(__xludf.DUMMYFUNCTION("""COMPUTED_VALUE"""),10002)</f>
        <v>10002</v>
      </c>
      <c r="F34">
        <f ca="1">IFERROR(__xludf.DUMMYFUNCTION("""COMPUTED_VALUE"""),1201)</f>
        <v>1201</v>
      </c>
      <c r="G34" s="30">
        <f ca="1">IFERROR(__xludf.DUMMYFUNCTION("""COMPUTED_VALUE"""),1)</f>
        <v>1</v>
      </c>
      <c r="H34" t="str">
        <f t="shared" ca="1" si="1"/>
        <v>{"sku":"1201","req":1}</v>
      </c>
    </row>
    <row r="35" spans="1:8" ht="15.75" customHeight="1" x14ac:dyDescent="0.15">
      <c r="A35">
        <f ca="1">IFERROR(__xludf.DUMMYFUNCTION("""COMPUTED_VALUE"""),1215)</f>
        <v>1215</v>
      </c>
      <c r="B35">
        <f ca="1">IFERROR(__xludf.DUMMYFUNCTION("""COMPUTED_VALUE"""),1)</f>
        <v>1</v>
      </c>
      <c r="C35" t="str">
        <f t="shared" ca="1" si="0"/>
        <v>"formula":null</v>
      </c>
      <c r="E35">
        <f ca="1">IFERROR(__xludf.DUMMYFUNCTION("""COMPUTED_VALUE"""),10002)</f>
        <v>10002</v>
      </c>
      <c r="F35">
        <f ca="1">IFERROR(__xludf.DUMMYFUNCTION("""COMPUTED_VALUE"""),1105)</f>
        <v>1105</v>
      </c>
      <c r="G35" s="30">
        <f ca="1">IFERROR(__xludf.DUMMYFUNCTION("""COMPUTED_VALUE"""),1)</f>
        <v>1</v>
      </c>
      <c r="H35" t="str">
        <f t="shared" ca="1" si="1"/>
        <v>{"sku":"1105","req":1}</v>
      </c>
    </row>
    <row r="36" spans="1:8" ht="15.75" customHeight="1" x14ac:dyDescent="0.15">
      <c r="A36">
        <f ca="1">IFERROR(__xludf.DUMMYFUNCTION("""COMPUTED_VALUE"""),1216)</f>
        <v>1216</v>
      </c>
      <c r="B36">
        <f ca="1">IFERROR(__xludf.DUMMYFUNCTION("""COMPUTED_VALUE"""),1)</f>
        <v>1</v>
      </c>
      <c r="C36" t="str">
        <f t="shared" ca="1" si="0"/>
        <v>"formula":null</v>
      </c>
      <c r="E36">
        <f ca="1">IFERROR(__xludf.DUMMYFUNCTION("""COMPUTED_VALUE"""),10002)</f>
        <v>10002</v>
      </c>
      <c r="F36">
        <f ca="1">IFERROR(__xludf.DUMMYFUNCTION("""COMPUTED_VALUE"""),1013)</f>
        <v>1013</v>
      </c>
      <c r="G36" s="30">
        <f ca="1">IFERROR(__xludf.DUMMYFUNCTION("""COMPUTED_VALUE"""),5)</f>
        <v>5</v>
      </c>
      <c r="H36" t="str">
        <f t="shared" ca="1" si="1"/>
        <v>{"sku":"1013","req":5}</v>
      </c>
    </row>
    <row r="37" spans="1:8" ht="15.75" customHeight="1" x14ac:dyDescent="0.15">
      <c r="A37">
        <f ca="1">IFERROR(__xludf.DUMMYFUNCTION("""COMPUTED_VALUE"""),1301)</f>
        <v>1301</v>
      </c>
      <c r="B37">
        <f ca="1">IFERROR(__xludf.DUMMYFUNCTION("""COMPUTED_VALUE"""),1)</f>
        <v>1</v>
      </c>
      <c r="C37" t="str">
        <f t="shared" ca="1" si="0"/>
        <v>"formula":null</v>
      </c>
      <c r="E37">
        <f ca="1">IFERROR(__xludf.DUMMYFUNCTION("""COMPUTED_VALUE"""),10002)</f>
        <v>10002</v>
      </c>
      <c r="F37">
        <f ca="1">IFERROR(__xludf.DUMMYFUNCTION("""COMPUTED_VALUE"""),1210)</f>
        <v>1210</v>
      </c>
      <c r="G37" s="30">
        <f ca="1">IFERROR(__xludf.DUMMYFUNCTION("""COMPUTED_VALUE"""),1)</f>
        <v>1</v>
      </c>
      <c r="H37" t="str">
        <f t="shared" ca="1" si="1"/>
        <v>{"sku":"1210","req":1}</v>
      </c>
    </row>
    <row r="38" spans="1:8" ht="15.75" customHeight="1" x14ac:dyDescent="0.15">
      <c r="A38">
        <f ca="1">IFERROR(__xludf.DUMMYFUNCTION("""COMPUTED_VALUE"""),1307)</f>
        <v>1307</v>
      </c>
      <c r="B38">
        <f ca="1">IFERROR(__xludf.DUMMYFUNCTION("""COMPUTED_VALUE"""),1)</f>
        <v>1</v>
      </c>
      <c r="C38" t="str">
        <f t="shared" ca="1" si="0"/>
        <v>"formula":null</v>
      </c>
      <c r="E38">
        <f ca="1">IFERROR(__xludf.DUMMYFUNCTION("""COMPUTED_VALUE"""),10002)</f>
        <v>10002</v>
      </c>
      <c r="F38">
        <f ca="1">IFERROR(__xludf.DUMMYFUNCTION("""COMPUTED_VALUE"""),1116)</f>
        <v>1116</v>
      </c>
      <c r="G38" s="30">
        <f ca="1">IFERROR(__xludf.DUMMYFUNCTION("""COMPUTED_VALUE"""),1)</f>
        <v>1</v>
      </c>
      <c r="H38" t="str">
        <f t="shared" ca="1" si="1"/>
        <v>{"sku":"1116","req":1}</v>
      </c>
    </row>
    <row r="39" spans="1:8" ht="15.75" customHeight="1" x14ac:dyDescent="0.15">
      <c r="A39">
        <f ca="1">IFERROR(__xludf.DUMMYFUNCTION("""COMPUTED_VALUE"""),1309)</f>
        <v>1309</v>
      </c>
      <c r="B39">
        <f ca="1">IFERROR(__xludf.DUMMYFUNCTION("""COMPUTED_VALUE"""),1)</f>
        <v>1</v>
      </c>
      <c r="C39" t="str">
        <f t="shared" ca="1" si="0"/>
        <v>"formula":null</v>
      </c>
      <c r="E39">
        <f ca="1">IFERROR(__xludf.DUMMYFUNCTION("""COMPUTED_VALUE"""),10003)</f>
        <v>10003</v>
      </c>
      <c r="F39">
        <f ca="1">IFERROR(__xludf.DUMMYFUNCTION("""COMPUTED_VALUE"""),1201)</f>
        <v>1201</v>
      </c>
      <c r="G39" s="30">
        <f ca="1">IFERROR(__xludf.DUMMYFUNCTION("""COMPUTED_VALUE"""),1)</f>
        <v>1</v>
      </c>
      <c r="H39" t="str">
        <f t="shared" ca="1" si="1"/>
        <v>{"sku":"1201","req":1}</v>
      </c>
    </row>
    <row r="40" spans="1:8" ht="15.75" customHeight="1" x14ac:dyDescent="0.15">
      <c r="A40">
        <f ca="1">IFERROR(__xludf.DUMMYFUNCTION("""COMPUTED_VALUE"""),1310)</f>
        <v>1310</v>
      </c>
      <c r="B40">
        <f ca="1">IFERROR(__xludf.DUMMYFUNCTION("""COMPUTED_VALUE"""),1)</f>
        <v>1</v>
      </c>
      <c r="C40" t="str">
        <f t="shared" ca="1" si="0"/>
        <v>"formula":null</v>
      </c>
      <c r="E40">
        <f ca="1">IFERROR(__xludf.DUMMYFUNCTION("""COMPUTED_VALUE"""),10003)</f>
        <v>10003</v>
      </c>
      <c r="F40">
        <f ca="1">IFERROR(__xludf.DUMMYFUNCTION("""COMPUTED_VALUE"""),1105)</f>
        <v>1105</v>
      </c>
      <c r="G40" s="30">
        <f ca="1">IFERROR(__xludf.DUMMYFUNCTION("""COMPUTED_VALUE"""),1)</f>
        <v>1</v>
      </c>
      <c r="H40" t="str">
        <f t="shared" ca="1" si="1"/>
        <v>{"sku":"1105","req":1}</v>
      </c>
    </row>
    <row r="41" spans="1:8" ht="15.75" customHeight="1" x14ac:dyDescent="0.15">
      <c r="A41">
        <f ca="1">IFERROR(__xludf.DUMMYFUNCTION("""COMPUTED_VALUE"""),1407)</f>
        <v>1407</v>
      </c>
      <c r="B41">
        <f ca="1">IFERROR(__xludf.DUMMYFUNCTION("""COMPUTED_VALUE"""),1)</f>
        <v>1</v>
      </c>
      <c r="C41" t="str">
        <f t="shared" ca="1" si="0"/>
        <v>"formula":null</v>
      </c>
      <c r="E41">
        <f ca="1">IFERROR(__xludf.DUMMYFUNCTION("""COMPUTED_VALUE"""),10003)</f>
        <v>10003</v>
      </c>
      <c r="F41">
        <f ca="1">IFERROR(__xludf.DUMMYFUNCTION("""COMPUTED_VALUE"""),1013)</f>
        <v>1013</v>
      </c>
      <c r="G41" s="30">
        <f ca="1">IFERROR(__xludf.DUMMYFUNCTION("""COMPUTED_VALUE"""),5)</f>
        <v>5</v>
      </c>
      <c r="H41" t="str">
        <f t="shared" ca="1" si="1"/>
        <v>{"sku":"1013","req":5}</v>
      </c>
    </row>
    <row r="42" spans="1:8" ht="15.75" customHeight="1" x14ac:dyDescent="0.15">
      <c r="A42">
        <f ca="1">IFERROR(__xludf.DUMMYFUNCTION("""COMPUTED_VALUE"""),10001)</f>
        <v>10001</v>
      </c>
      <c r="B42">
        <f ca="1">IFERROR(__xludf.DUMMYFUNCTION("""COMPUTED_VALUE"""),5)</f>
        <v>5</v>
      </c>
      <c r="C42" t="str">
        <f t="shared" ca="1" si="0"/>
        <v>"formula":null</v>
      </c>
      <c r="E42">
        <f ca="1">IFERROR(__xludf.DUMMYFUNCTION("""COMPUTED_VALUE"""),10003)</f>
        <v>10003</v>
      </c>
      <c r="F42">
        <f ca="1">IFERROR(__xludf.DUMMYFUNCTION("""COMPUTED_VALUE"""),1210)</f>
        <v>1210</v>
      </c>
      <c r="G42" s="30">
        <f ca="1">IFERROR(__xludf.DUMMYFUNCTION("""COMPUTED_VALUE"""),1)</f>
        <v>1</v>
      </c>
      <c r="H42" t="str">
        <f t="shared" ca="1" si="1"/>
        <v>{"sku":"1210","req":1}</v>
      </c>
    </row>
    <row r="43" spans="1:8" ht="15.75" customHeight="1" x14ac:dyDescent="0.15">
      <c r="A43">
        <f ca="1">IFERROR(__xludf.DUMMYFUNCTION("""COMPUTED_VALUE"""),10002)</f>
        <v>10002</v>
      </c>
      <c r="B43">
        <f ca="1">IFERROR(__xludf.DUMMYFUNCTION("""COMPUTED_VALUE"""),5)</f>
        <v>5</v>
      </c>
      <c r="C43" t="str">
        <f t="shared" ca="1" si="0"/>
        <v>"formula":null</v>
      </c>
      <c r="E43">
        <f ca="1">IFERROR(__xludf.DUMMYFUNCTION("""COMPUTED_VALUE"""),10003)</f>
        <v>10003</v>
      </c>
      <c r="F43">
        <f ca="1">IFERROR(__xludf.DUMMYFUNCTION("""COMPUTED_VALUE"""),1211)</f>
        <v>1211</v>
      </c>
      <c r="G43" s="30">
        <f ca="1">IFERROR(__xludf.DUMMYFUNCTION("""COMPUTED_VALUE"""),1)</f>
        <v>1</v>
      </c>
      <c r="H43" t="str">
        <f t="shared" ca="1" si="1"/>
        <v>{"sku":"1211","req":1}</v>
      </c>
    </row>
    <row r="44" spans="1:8" ht="15.75" customHeight="1" x14ac:dyDescent="0.15">
      <c r="A44">
        <f ca="1">IFERROR(__xludf.DUMMYFUNCTION("""COMPUTED_VALUE"""),10003)</f>
        <v>10003</v>
      </c>
      <c r="B44">
        <f ca="1">IFERROR(__xludf.DUMMYFUNCTION("""COMPUTED_VALUE"""),6)</f>
        <v>6</v>
      </c>
      <c r="C44" t="str">
        <f t="shared" ca="1" si="0"/>
        <v>"formula":null</v>
      </c>
      <c r="E44">
        <f ca="1">IFERROR(__xludf.DUMMYFUNCTION("""COMPUTED_VALUE"""),10003)</f>
        <v>10003</v>
      </c>
      <c r="F44">
        <f ca="1">IFERROR(__xludf.DUMMYFUNCTION("""COMPUTED_VALUE"""),1116)</f>
        <v>1116</v>
      </c>
      <c r="G44" s="30">
        <f ca="1">IFERROR(__xludf.DUMMYFUNCTION("""COMPUTED_VALUE"""),1)</f>
        <v>1</v>
      </c>
      <c r="H44" t="str">
        <f t="shared" ca="1" si="1"/>
        <v>{"sku":"1116","req":1}</v>
      </c>
    </row>
    <row r="45" spans="1:8" ht="13" x14ac:dyDescent="0.15">
      <c r="A45">
        <f ca="1">IFERROR(__xludf.DUMMYFUNCTION("""COMPUTED_VALUE"""),10004)</f>
        <v>10004</v>
      </c>
      <c r="B45">
        <f ca="1">IFERROR(__xludf.DUMMYFUNCTION("""COMPUTED_VALUE"""),5)</f>
        <v>5</v>
      </c>
      <c r="C45" t="str">
        <f t="shared" ca="1" si="0"/>
        <v>"formula":null</v>
      </c>
      <c r="E45">
        <f ca="1">IFERROR(__xludf.DUMMYFUNCTION("""COMPUTED_VALUE"""),10004)</f>
        <v>10004</v>
      </c>
      <c r="F45">
        <f ca="1">IFERROR(__xludf.DUMMYFUNCTION("""COMPUTED_VALUE"""),1201)</f>
        <v>1201</v>
      </c>
      <c r="G45" s="30">
        <f ca="1">IFERROR(__xludf.DUMMYFUNCTION("""COMPUTED_VALUE"""),1)</f>
        <v>1</v>
      </c>
      <c r="H45" t="str">
        <f t="shared" ca="1" si="1"/>
        <v>{"sku":"1201","req":1}</v>
      </c>
    </row>
    <row r="46" spans="1:8" ht="13" x14ac:dyDescent="0.15">
      <c r="A46">
        <f ca="1">IFERROR(__xludf.DUMMYFUNCTION("""COMPUTED_VALUE"""),10005)</f>
        <v>10005</v>
      </c>
      <c r="B46">
        <f ca="1">IFERROR(__xludf.DUMMYFUNCTION("""COMPUTED_VALUE"""),5)</f>
        <v>5</v>
      </c>
      <c r="C46" t="str">
        <f t="shared" ca="1" si="0"/>
        <v>"formula":null</v>
      </c>
      <c r="E46">
        <f ca="1">IFERROR(__xludf.DUMMYFUNCTION("""COMPUTED_VALUE"""),10004)</f>
        <v>10004</v>
      </c>
      <c r="F46">
        <f ca="1">IFERROR(__xludf.DUMMYFUNCTION("""COMPUTED_VALUE"""),1106)</f>
        <v>1106</v>
      </c>
      <c r="G46" s="30">
        <f ca="1">IFERROR(__xludf.DUMMYFUNCTION("""COMPUTED_VALUE"""),4)</f>
        <v>4</v>
      </c>
      <c r="H46" t="str">
        <f t="shared" ca="1" si="1"/>
        <v>{"sku":"1106","req":4}</v>
      </c>
    </row>
    <row r="47" spans="1:8" ht="13" x14ac:dyDescent="0.15">
      <c r="A47">
        <f ca="1">IFERROR(__xludf.DUMMYFUNCTION("""COMPUTED_VALUE"""),10006)</f>
        <v>10006</v>
      </c>
      <c r="B47">
        <f ca="1">IFERROR(__xludf.DUMMYFUNCTION("""COMPUTED_VALUE"""),5)</f>
        <v>5</v>
      </c>
      <c r="C47" t="str">
        <f t="shared" ca="1" si="0"/>
        <v>"formula":null</v>
      </c>
      <c r="E47">
        <f ca="1">IFERROR(__xludf.DUMMYFUNCTION("""COMPUTED_VALUE"""),10004)</f>
        <v>10004</v>
      </c>
      <c r="F47">
        <f ca="1">IFERROR(__xludf.DUMMYFUNCTION("""COMPUTED_VALUE"""),1210)</f>
        <v>1210</v>
      </c>
      <c r="G47" s="30">
        <f ca="1">IFERROR(__xludf.DUMMYFUNCTION("""COMPUTED_VALUE"""),1)</f>
        <v>1</v>
      </c>
      <c r="H47" t="str">
        <f t="shared" ca="1" si="1"/>
        <v>{"sku":"1210","req":1}</v>
      </c>
    </row>
    <row r="48" spans="1:8" ht="13" x14ac:dyDescent="0.15">
      <c r="A48">
        <f ca="1">IFERROR(__xludf.DUMMYFUNCTION("""COMPUTED_VALUE"""),10007)</f>
        <v>10007</v>
      </c>
      <c r="B48">
        <f ca="1">IFERROR(__xludf.DUMMYFUNCTION("""COMPUTED_VALUE"""),5)</f>
        <v>5</v>
      </c>
      <c r="C48" t="str">
        <f t="shared" ca="1" si="0"/>
        <v>"formula":null</v>
      </c>
      <c r="E48">
        <f ca="1">IFERROR(__xludf.DUMMYFUNCTION("""COMPUTED_VALUE"""),10004)</f>
        <v>10004</v>
      </c>
      <c r="F48">
        <f ca="1">IFERROR(__xludf.DUMMYFUNCTION("""COMPUTED_VALUE"""),1211)</f>
        <v>1211</v>
      </c>
      <c r="G48" s="30">
        <f ca="1">IFERROR(__xludf.DUMMYFUNCTION("""COMPUTED_VALUE"""),1)</f>
        <v>1</v>
      </c>
      <c r="H48" t="str">
        <f t="shared" ca="1" si="1"/>
        <v>{"sku":"1211","req":1}</v>
      </c>
    </row>
    <row r="49" spans="1:8" ht="13" x14ac:dyDescent="0.15">
      <c r="A49">
        <f ca="1">IFERROR(__xludf.DUMMYFUNCTION("""COMPUTED_VALUE"""),10008)</f>
        <v>10008</v>
      </c>
      <c r="B49">
        <f ca="1">IFERROR(__xludf.DUMMYFUNCTION("""COMPUTED_VALUE"""),5)</f>
        <v>5</v>
      </c>
      <c r="C49" t="str">
        <f t="shared" ca="1" si="0"/>
        <v>"formula":null</v>
      </c>
      <c r="E49">
        <f ca="1">IFERROR(__xludf.DUMMYFUNCTION("""COMPUTED_VALUE"""),10004)</f>
        <v>10004</v>
      </c>
      <c r="F49">
        <f ca="1">IFERROR(__xludf.DUMMYFUNCTION("""COMPUTED_VALUE"""),1116)</f>
        <v>1116</v>
      </c>
      <c r="G49" s="30">
        <f ca="1">IFERROR(__xludf.DUMMYFUNCTION("""COMPUTED_VALUE"""),1)</f>
        <v>1</v>
      </c>
      <c r="H49" t="str">
        <f t="shared" ca="1" si="1"/>
        <v>{"sku":"1116","req":1}</v>
      </c>
    </row>
    <row r="50" spans="1:8" ht="13" x14ac:dyDescent="0.15">
      <c r="A50">
        <f ca="1">IFERROR(__xludf.DUMMYFUNCTION("""COMPUTED_VALUE"""),10009)</f>
        <v>10009</v>
      </c>
      <c r="B50">
        <f ca="1">IFERROR(__xludf.DUMMYFUNCTION("""COMPUTED_VALUE"""),5)</f>
        <v>5</v>
      </c>
      <c r="C50" t="str">
        <f t="shared" ca="1" si="0"/>
        <v>"formula":null</v>
      </c>
      <c r="E50">
        <f ca="1">IFERROR(__xludf.DUMMYFUNCTION("""COMPUTED_VALUE"""),10005)</f>
        <v>10005</v>
      </c>
      <c r="F50">
        <f ca="1">IFERROR(__xludf.DUMMYFUNCTION("""COMPUTED_VALUE"""),1201)</f>
        <v>1201</v>
      </c>
      <c r="G50" s="30">
        <f ca="1">IFERROR(__xludf.DUMMYFUNCTION("""COMPUTED_VALUE"""),1)</f>
        <v>1</v>
      </c>
      <c r="H50" t="str">
        <f t="shared" ca="1" si="1"/>
        <v>{"sku":"1201","req":1}</v>
      </c>
    </row>
    <row r="51" spans="1:8" ht="13" x14ac:dyDescent="0.15">
      <c r="A51">
        <f ca="1">IFERROR(__xludf.DUMMYFUNCTION("""COMPUTED_VALUE"""),10010)</f>
        <v>10010</v>
      </c>
      <c r="B51">
        <f ca="1">IFERROR(__xludf.DUMMYFUNCTION("""COMPUTED_VALUE"""),5)</f>
        <v>5</v>
      </c>
      <c r="C51" t="str">
        <f t="shared" ca="1" si="0"/>
        <v>"formula":null</v>
      </c>
      <c r="E51">
        <f ca="1">IFERROR(__xludf.DUMMYFUNCTION("""COMPUTED_VALUE"""),10005)</f>
        <v>10005</v>
      </c>
      <c r="F51">
        <f ca="1">IFERROR(__xludf.DUMMYFUNCTION("""COMPUTED_VALUE"""),1106)</f>
        <v>1106</v>
      </c>
      <c r="G51" s="30">
        <f ca="1">IFERROR(__xludf.DUMMYFUNCTION("""COMPUTED_VALUE"""),4)</f>
        <v>4</v>
      </c>
      <c r="H51" t="str">
        <f t="shared" ca="1" si="1"/>
        <v>{"sku":"1106","req":4}</v>
      </c>
    </row>
    <row r="52" spans="1:8" ht="13" x14ac:dyDescent="0.15">
      <c r="A52">
        <f ca="1">IFERROR(__xludf.DUMMYFUNCTION("""COMPUTED_VALUE"""),10011)</f>
        <v>10011</v>
      </c>
      <c r="B52">
        <f ca="1">IFERROR(__xludf.DUMMYFUNCTION("""COMPUTED_VALUE"""),6)</f>
        <v>6</v>
      </c>
      <c r="C52" t="str">
        <f t="shared" ca="1" si="0"/>
        <v>"formula":null</v>
      </c>
      <c r="E52">
        <f ca="1">IFERROR(__xludf.DUMMYFUNCTION("""COMPUTED_VALUE"""),10005)</f>
        <v>10005</v>
      </c>
      <c r="F52">
        <f ca="1">IFERROR(__xludf.DUMMYFUNCTION("""COMPUTED_VALUE"""),1013)</f>
        <v>1013</v>
      </c>
      <c r="G52" s="30">
        <f ca="1">IFERROR(__xludf.DUMMYFUNCTION("""COMPUTED_VALUE"""),5)</f>
        <v>5</v>
      </c>
      <c r="H52" t="str">
        <f t="shared" ca="1" si="1"/>
        <v>{"sku":"1013","req":5}</v>
      </c>
    </row>
    <row r="53" spans="1:8" ht="13" x14ac:dyDescent="0.15">
      <c r="A53">
        <f ca="1">IFERROR(__xludf.DUMMYFUNCTION("""COMPUTED_VALUE"""),10012)</f>
        <v>10012</v>
      </c>
      <c r="B53">
        <f ca="1">IFERROR(__xludf.DUMMYFUNCTION("""COMPUTED_VALUE"""),6)</f>
        <v>6</v>
      </c>
      <c r="C53" t="str">
        <f t="shared" ca="1" si="0"/>
        <v>"formula":null</v>
      </c>
      <c r="E53">
        <f ca="1">IFERROR(__xludf.DUMMYFUNCTION("""COMPUTED_VALUE"""),10005)</f>
        <v>10005</v>
      </c>
      <c r="F53">
        <f ca="1">IFERROR(__xludf.DUMMYFUNCTION("""COMPUTED_VALUE"""),1210)</f>
        <v>1210</v>
      </c>
      <c r="G53" s="30">
        <f ca="1">IFERROR(__xludf.DUMMYFUNCTION("""COMPUTED_VALUE"""),1)</f>
        <v>1</v>
      </c>
      <c r="H53" t="str">
        <f t="shared" ca="1" si="1"/>
        <v>{"sku":"1210","req":1}</v>
      </c>
    </row>
    <row r="54" spans="1:8" ht="13" x14ac:dyDescent="0.15">
      <c r="A54">
        <f ca="1">IFERROR(__xludf.DUMMYFUNCTION("""COMPUTED_VALUE"""),10013)</f>
        <v>10013</v>
      </c>
      <c r="B54">
        <f ca="1">IFERROR(__xludf.DUMMYFUNCTION("""COMPUTED_VALUE"""),5)</f>
        <v>5</v>
      </c>
      <c r="C54" t="str">
        <f t="shared" ca="1" si="0"/>
        <v>"formula":null</v>
      </c>
      <c r="E54">
        <f ca="1">IFERROR(__xludf.DUMMYFUNCTION("""COMPUTED_VALUE"""),10005)</f>
        <v>10005</v>
      </c>
      <c r="F54">
        <f ca="1">IFERROR(__xludf.DUMMYFUNCTION("""COMPUTED_VALUE"""),1116)</f>
        <v>1116</v>
      </c>
      <c r="G54" s="30">
        <f ca="1">IFERROR(__xludf.DUMMYFUNCTION("""COMPUTED_VALUE"""),1)</f>
        <v>1</v>
      </c>
      <c r="H54" t="str">
        <f t="shared" ca="1" si="1"/>
        <v>{"sku":"1116","req":1}</v>
      </c>
    </row>
    <row r="55" spans="1:8" ht="13" x14ac:dyDescent="0.15">
      <c r="A55">
        <f ca="1">IFERROR(__xludf.DUMMYFUNCTION("""COMPUTED_VALUE"""),10014)</f>
        <v>10014</v>
      </c>
      <c r="B55">
        <f ca="1">IFERROR(__xludf.DUMMYFUNCTION("""COMPUTED_VALUE"""),5)</f>
        <v>5</v>
      </c>
      <c r="C55" t="str">
        <f t="shared" ca="1" si="0"/>
        <v>"formula":null</v>
      </c>
      <c r="E55">
        <f ca="1">IFERROR(__xludf.DUMMYFUNCTION("""COMPUTED_VALUE"""),10006)</f>
        <v>10006</v>
      </c>
      <c r="F55">
        <f ca="1">IFERROR(__xludf.DUMMYFUNCTION("""COMPUTED_VALUE"""),1201)</f>
        <v>1201</v>
      </c>
      <c r="G55" s="30">
        <f ca="1">IFERROR(__xludf.DUMMYFUNCTION("""COMPUTED_VALUE"""),1)</f>
        <v>1</v>
      </c>
      <c r="H55" t="str">
        <f t="shared" ca="1" si="1"/>
        <v>{"sku":"1201","req":1}</v>
      </c>
    </row>
    <row r="56" spans="1:8" ht="13" x14ac:dyDescent="0.15">
      <c r="A56">
        <f ca="1">IFERROR(__xludf.DUMMYFUNCTION("""COMPUTED_VALUE"""),10015)</f>
        <v>10015</v>
      </c>
      <c r="B56">
        <f ca="1">IFERROR(__xludf.DUMMYFUNCTION("""COMPUTED_VALUE"""),6)</f>
        <v>6</v>
      </c>
      <c r="C56" t="str">
        <f t="shared" ca="1" si="0"/>
        <v>"formula":null</v>
      </c>
      <c r="E56">
        <f ca="1">IFERROR(__xludf.DUMMYFUNCTION("""COMPUTED_VALUE"""),10006)</f>
        <v>10006</v>
      </c>
      <c r="F56">
        <f ca="1">IFERROR(__xludf.DUMMYFUNCTION("""COMPUTED_VALUE"""),1210)</f>
        <v>1210</v>
      </c>
      <c r="G56" s="30">
        <f ca="1">IFERROR(__xludf.DUMMYFUNCTION("""COMPUTED_VALUE"""),1)</f>
        <v>1</v>
      </c>
      <c r="H56" t="str">
        <f t="shared" ca="1" si="1"/>
        <v>{"sku":"1210","req":1}</v>
      </c>
    </row>
    <row r="57" spans="1:8" ht="13" x14ac:dyDescent="0.15">
      <c r="A57">
        <f ca="1">IFERROR(__xludf.DUMMYFUNCTION("""COMPUTED_VALUE"""),10016)</f>
        <v>10016</v>
      </c>
      <c r="B57">
        <f ca="1">IFERROR(__xludf.DUMMYFUNCTION("""COMPUTED_VALUE"""),6)</f>
        <v>6</v>
      </c>
      <c r="C57" t="str">
        <f t="shared" ca="1" si="0"/>
        <v>"formula":null</v>
      </c>
      <c r="E57">
        <f ca="1">IFERROR(__xludf.DUMMYFUNCTION("""COMPUTED_VALUE"""),10006)</f>
        <v>10006</v>
      </c>
      <c r="F57">
        <f ca="1">IFERROR(__xludf.DUMMYFUNCTION("""COMPUTED_VALUE"""),1107)</f>
        <v>1107</v>
      </c>
      <c r="G57" s="30">
        <f ca="1">IFERROR(__xludf.DUMMYFUNCTION("""COMPUTED_VALUE"""),1)</f>
        <v>1</v>
      </c>
      <c r="H57" t="str">
        <f t="shared" ca="1" si="1"/>
        <v>{"sku":"1107","req":1}</v>
      </c>
    </row>
    <row r="58" spans="1:8" ht="13" x14ac:dyDescent="0.15">
      <c r="A58">
        <f ca="1">IFERROR(__xludf.DUMMYFUNCTION("""COMPUTED_VALUE"""),10017)</f>
        <v>10017</v>
      </c>
      <c r="B58">
        <f ca="1">IFERROR(__xludf.DUMMYFUNCTION("""COMPUTED_VALUE"""),5)</f>
        <v>5</v>
      </c>
      <c r="C58" t="str">
        <f t="shared" ca="1" si="0"/>
        <v>"formula":null</v>
      </c>
      <c r="E58">
        <f ca="1">IFERROR(__xludf.DUMMYFUNCTION("""COMPUTED_VALUE"""),10006)</f>
        <v>10006</v>
      </c>
      <c r="F58">
        <f ca="1">IFERROR(__xludf.DUMMYFUNCTION("""COMPUTED_VALUE"""),1211)</f>
        <v>1211</v>
      </c>
      <c r="G58" s="30">
        <f ca="1">IFERROR(__xludf.DUMMYFUNCTION("""COMPUTED_VALUE"""),1)</f>
        <v>1</v>
      </c>
      <c r="H58" t="str">
        <f t="shared" ca="1" si="1"/>
        <v>{"sku":"1211","req":1}</v>
      </c>
    </row>
    <row r="59" spans="1:8" ht="13" x14ac:dyDescent="0.15">
      <c r="A59">
        <f ca="1">IFERROR(__xludf.DUMMYFUNCTION("""COMPUTED_VALUE"""),10018)</f>
        <v>10018</v>
      </c>
      <c r="B59">
        <f ca="1">IFERROR(__xludf.DUMMYFUNCTION("""COMPUTED_VALUE"""),5)</f>
        <v>5</v>
      </c>
      <c r="C59" t="str">
        <f t="shared" ca="1" si="0"/>
        <v>"formula":null</v>
      </c>
      <c r="E59">
        <f ca="1">IFERROR(__xludf.DUMMYFUNCTION("""COMPUTED_VALUE"""),10006)</f>
        <v>10006</v>
      </c>
      <c r="F59">
        <f ca="1">IFERROR(__xludf.DUMMYFUNCTION("""COMPUTED_VALUE"""),1116)</f>
        <v>1116</v>
      </c>
      <c r="G59" s="30">
        <f ca="1">IFERROR(__xludf.DUMMYFUNCTION("""COMPUTED_VALUE"""),1)</f>
        <v>1</v>
      </c>
      <c r="H59" t="str">
        <f t="shared" ca="1" si="1"/>
        <v>{"sku":"1116","req":1}</v>
      </c>
    </row>
    <row r="60" spans="1:8" ht="13" x14ac:dyDescent="0.15">
      <c r="A60">
        <f ca="1">IFERROR(__xludf.DUMMYFUNCTION("""COMPUTED_VALUE"""),10019)</f>
        <v>10019</v>
      </c>
      <c r="B60">
        <f ca="1">IFERROR(__xludf.DUMMYFUNCTION("""COMPUTED_VALUE"""),5)</f>
        <v>5</v>
      </c>
      <c r="C60" t="str">
        <f t="shared" ca="1" si="0"/>
        <v>"formula":null</v>
      </c>
      <c r="E60">
        <f ca="1">IFERROR(__xludf.DUMMYFUNCTION("""COMPUTED_VALUE"""),10007)</f>
        <v>10007</v>
      </c>
      <c r="F60">
        <f ca="1">IFERROR(__xludf.DUMMYFUNCTION("""COMPUTED_VALUE"""),1201)</f>
        <v>1201</v>
      </c>
      <c r="G60" s="30">
        <f ca="1">IFERROR(__xludf.DUMMYFUNCTION("""COMPUTED_VALUE"""),1)</f>
        <v>1</v>
      </c>
      <c r="H60" t="str">
        <f t="shared" ca="1" si="1"/>
        <v>{"sku":"1201","req":1}</v>
      </c>
    </row>
    <row r="61" spans="1:8" ht="13" x14ac:dyDescent="0.15">
      <c r="A61">
        <f ca="1">IFERROR(__xludf.DUMMYFUNCTION("""COMPUTED_VALUE"""),10020)</f>
        <v>10020</v>
      </c>
      <c r="B61">
        <f ca="1">IFERROR(__xludf.DUMMYFUNCTION("""COMPUTED_VALUE"""),6)</f>
        <v>6</v>
      </c>
      <c r="C61" t="str">
        <f t="shared" ca="1" si="0"/>
        <v>"formula":null</v>
      </c>
      <c r="E61">
        <f ca="1">IFERROR(__xludf.DUMMYFUNCTION("""COMPUTED_VALUE"""),10007)</f>
        <v>10007</v>
      </c>
      <c r="F61">
        <f ca="1">IFERROR(__xludf.DUMMYFUNCTION("""COMPUTED_VALUE"""),1013)</f>
        <v>1013</v>
      </c>
      <c r="G61" s="30">
        <f ca="1">IFERROR(__xludf.DUMMYFUNCTION("""COMPUTED_VALUE"""),5)</f>
        <v>5</v>
      </c>
      <c r="H61" t="str">
        <f t="shared" ca="1" si="1"/>
        <v>{"sku":"1013","req":5}</v>
      </c>
    </row>
    <row r="62" spans="1:8" ht="13" x14ac:dyDescent="0.15">
      <c r="A62">
        <f ca="1">IFERROR(__xludf.DUMMYFUNCTION("""COMPUTED_VALUE"""),10021)</f>
        <v>10021</v>
      </c>
      <c r="B62">
        <f ca="1">IFERROR(__xludf.DUMMYFUNCTION("""COMPUTED_VALUE"""),5)</f>
        <v>5</v>
      </c>
      <c r="C62" t="str">
        <f t="shared" ca="1" si="0"/>
        <v>"formula":null</v>
      </c>
      <c r="E62">
        <f ca="1">IFERROR(__xludf.DUMMYFUNCTION("""COMPUTED_VALUE"""),10007)</f>
        <v>10007</v>
      </c>
      <c r="F62">
        <f ca="1">IFERROR(__xludf.DUMMYFUNCTION("""COMPUTED_VALUE"""),1210)</f>
        <v>1210</v>
      </c>
      <c r="G62" s="30">
        <f ca="1">IFERROR(__xludf.DUMMYFUNCTION("""COMPUTED_VALUE"""),1)</f>
        <v>1</v>
      </c>
      <c r="H62" t="str">
        <f t="shared" ca="1" si="1"/>
        <v>{"sku":"1210","req":1}</v>
      </c>
    </row>
    <row r="63" spans="1:8" ht="13" x14ac:dyDescent="0.15">
      <c r="A63">
        <f ca="1">IFERROR(__xludf.DUMMYFUNCTION("""COMPUTED_VALUE"""),10022)</f>
        <v>10022</v>
      </c>
      <c r="B63">
        <f ca="1">IFERROR(__xludf.DUMMYFUNCTION("""COMPUTED_VALUE"""),6)</f>
        <v>6</v>
      </c>
      <c r="C63" t="str">
        <f t="shared" ca="1" si="0"/>
        <v>"formula":null</v>
      </c>
      <c r="E63">
        <f ca="1">IFERROR(__xludf.DUMMYFUNCTION("""COMPUTED_VALUE"""),10007)</f>
        <v>10007</v>
      </c>
      <c r="F63">
        <f ca="1">IFERROR(__xludf.DUMMYFUNCTION("""COMPUTED_VALUE"""),1107)</f>
        <v>1107</v>
      </c>
      <c r="G63" s="30">
        <f ca="1">IFERROR(__xludf.DUMMYFUNCTION("""COMPUTED_VALUE"""),1)</f>
        <v>1</v>
      </c>
      <c r="H63" t="str">
        <f t="shared" ca="1" si="1"/>
        <v>{"sku":"1107","req":1}</v>
      </c>
    </row>
    <row r="64" spans="1:8" ht="13" x14ac:dyDescent="0.15">
      <c r="A64">
        <f ca="1">IFERROR(__xludf.DUMMYFUNCTION("""COMPUTED_VALUE"""),10023)</f>
        <v>10023</v>
      </c>
      <c r="B64">
        <f ca="1">IFERROR(__xludf.DUMMYFUNCTION("""COMPUTED_VALUE"""),6)</f>
        <v>6</v>
      </c>
      <c r="C64" t="str">
        <f t="shared" ca="1" si="0"/>
        <v>"formula":null</v>
      </c>
      <c r="E64">
        <f ca="1">IFERROR(__xludf.DUMMYFUNCTION("""COMPUTED_VALUE"""),10007)</f>
        <v>10007</v>
      </c>
      <c r="F64">
        <f ca="1">IFERROR(__xludf.DUMMYFUNCTION("""COMPUTED_VALUE"""),1116)</f>
        <v>1116</v>
      </c>
      <c r="G64" s="30">
        <f ca="1">IFERROR(__xludf.DUMMYFUNCTION("""COMPUTED_VALUE"""),1)</f>
        <v>1</v>
      </c>
      <c r="H64" t="str">
        <f t="shared" ca="1" si="1"/>
        <v>{"sku":"1116","req":1}</v>
      </c>
    </row>
    <row r="65" spans="1:8" ht="13" x14ac:dyDescent="0.15">
      <c r="A65">
        <f ca="1">IFERROR(__xludf.DUMMYFUNCTION("""COMPUTED_VALUE"""),10024)</f>
        <v>10024</v>
      </c>
      <c r="B65">
        <f ca="1">IFERROR(__xludf.DUMMYFUNCTION("""COMPUTED_VALUE"""),6)</f>
        <v>6</v>
      </c>
      <c r="C65" t="str">
        <f t="shared" ca="1" si="0"/>
        <v>"formula":null</v>
      </c>
      <c r="E65">
        <f ca="1">IFERROR(__xludf.DUMMYFUNCTION("""COMPUTED_VALUE"""),10008)</f>
        <v>10008</v>
      </c>
      <c r="F65">
        <f ca="1">IFERROR(__xludf.DUMMYFUNCTION("""COMPUTED_VALUE"""),1201)</f>
        <v>1201</v>
      </c>
      <c r="G65" s="30">
        <f ca="1">IFERROR(__xludf.DUMMYFUNCTION("""COMPUTED_VALUE"""),1)</f>
        <v>1</v>
      </c>
      <c r="H65" t="str">
        <f t="shared" ca="1" si="1"/>
        <v>{"sku":"1201","req":1}</v>
      </c>
    </row>
    <row r="66" spans="1:8" ht="13" x14ac:dyDescent="0.15">
      <c r="A66">
        <f ca="1">IFERROR(__xludf.DUMMYFUNCTION("""COMPUTED_VALUE"""),10025)</f>
        <v>10025</v>
      </c>
      <c r="B66">
        <f ca="1">IFERROR(__xludf.DUMMYFUNCTION("""COMPUTED_VALUE"""),6)</f>
        <v>6</v>
      </c>
      <c r="C66" t="str">
        <f t="shared" ca="1" si="0"/>
        <v>"formula":null</v>
      </c>
      <c r="E66">
        <f ca="1">IFERROR(__xludf.DUMMYFUNCTION("""COMPUTED_VALUE"""),10008)</f>
        <v>10008</v>
      </c>
      <c r="F66">
        <f ca="1">IFERROR(__xludf.DUMMYFUNCTION("""COMPUTED_VALUE"""),1109)</f>
        <v>1109</v>
      </c>
      <c r="G66" s="30">
        <f ca="1">IFERROR(__xludf.DUMMYFUNCTION("""COMPUTED_VALUE"""),1)</f>
        <v>1</v>
      </c>
      <c r="H66" t="str">
        <f t="shared" ca="1" si="1"/>
        <v>{"sku":"1109","req":1}</v>
      </c>
    </row>
    <row r="67" spans="1:8" ht="13" x14ac:dyDescent="0.15">
      <c r="A67">
        <f ca="1">IFERROR(__xludf.DUMMYFUNCTION("""COMPUTED_VALUE"""),20001)</f>
        <v>20001</v>
      </c>
      <c r="B67">
        <f ca="1">IFERROR(__xludf.DUMMYFUNCTION("""COMPUTED_VALUE"""),5)</f>
        <v>5</v>
      </c>
      <c r="C67" t="str">
        <f t="shared" ca="1" si="0"/>
        <v>"formula":null</v>
      </c>
      <c r="E67">
        <f ca="1">IFERROR(__xludf.DUMMYFUNCTION("""COMPUTED_VALUE"""),10008)</f>
        <v>10008</v>
      </c>
      <c r="F67">
        <f ca="1">IFERROR(__xludf.DUMMYFUNCTION("""COMPUTED_VALUE"""),1210)</f>
        <v>1210</v>
      </c>
      <c r="G67" s="30">
        <f ca="1">IFERROR(__xludf.DUMMYFUNCTION("""COMPUTED_VALUE"""),1)</f>
        <v>1</v>
      </c>
      <c r="H67" t="str">
        <f t="shared" ca="1" si="1"/>
        <v>{"sku":"1210","req":1}</v>
      </c>
    </row>
    <row r="68" spans="1:8" ht="13" x14ac:dyDescent="0.15">
      <c r="A68">
        <f ca="1">IFERROR(__xludf.DUMMYFUNCTION("""COMPUTED_VALUE"""),20002)</f>
        <v>20002</v>
      </c>
      <c r="B68">
        <f ca="1">IFERROR(__xludf.DUMMYFUNCTION("""COMPUTED_VALUE"""),3)</f>
        <v>3</v>
      </c>
      <c r="C68" t="str">
        <f t="shared" ca="1" si="0"/>
        <v>"formula":null</v>
      </c>
      <c r="E68">
        <f ca="1">IFERROR(__xludf.DUMMYFUNCTION("""COMPUTED_VALUE"""),10008)</f>
        <v>10008</v>
      </c>
      <c r="F68">
        <f ca="1">IFERROR(__xludf.DUMMYFUNCTION("""COMPUTED_VALUE"""),1211)</f>
        <v>1211</v>
      </c>
      <c r="G68" s="30">
        <f ca="1">IFERROR(__xludf.DUMMYFUNCTION("""COMPUTED_VALUE"""),1)</f>
        <v>1</v>
      </c>
      <c r="H68" t="str">
        <f t="shared" ca="1" si="1"/>
        <v>{"sku":"1211","req":1}</v>
      </c>
    </row>
    <row r="69" spans="1:8" ht="13" x14ac:dyDescent="0.15">
      <c r="A69">
        <f ca="1">IFERROR(__xludf.DUMMYFUNCTION("""COMPUTED_VALUE"""),20003)</f>
        <v>20003</v>
      </c>
      <c r="B69">
        <f ca="1">IFERROR(__xludf.DUMMYFUNCTION("""COMPUTED_VALUE"""),3)</f>
        <v>3</v>
      </c>
      <c r="C69" t="str">
        <f t="shared" ca="1" si="0"/>
        <v>"formula":null</v>
      </c>
      <c r="E69">
        <f ca="1">IFERROR(__xludf.DUMMYFUNCTION("""COMPUTED_VALUE"""),10008)</f>
        <v>10008</v>
      </c>
      <c r="F69">
        <f ca="1">IFERROR(__xludf.DUMMYFUNCTION("""COMPUTED_VALUE"""),1116)</f>
        <v>1116</v>
      </c>
      <c r="G69" s="30">
        <f ca="1">IFERROR(__xludf.DUMMYFUNCTION("""COMPUTED_VALUE"""),1)</f>
        <v>1</v>
      </c>
      <c r="H69" t="str">
        <f t="shared" ca="1" si="1"/>
        <v>{"sku":"1116","req":1}</v>
      </c>
    </row>
    <row r="70" spans="1:8" ht="13" x14ac:dyDescent="0.15">
      <c r="A70">
        <f ca="1">IFERROR(__xludf.DUMMYFUNCTION("""COMPUTED_VALUE"""),20004)</f>
        <v>20004</v>
      </c>
      <c r="B70">
        <f ca="1">IFERROR(__xludf.DUMMYFUNCTION("""COMPUTED_VALUE"""),3)</f>
        <v>3</v>
      </c>
      <c r="C70" t="str">
        <f t="shared" ca="1" si="0"/>
        <v>"formula":null</v>
      </c>
      <c r="E70">
        <f ca="1">IFERROR(__xludf.DUMMYFUNCTION("""COMPUTED_VALUE"""),10009)</f>
        <v>10009</v>
      </c>
      <c r="F70">
        <f ca="1">IFERROR(__xludf.DUMMYFUNCTION("""COMPUTED_VALUE"""),1201)</f>
        <v>1201</v>
      </c>
      <c r="G70" s="30">
        <f ca="1">IFERROR(__xludf.DUMMYFUNCTION("""COMPUTED_VALUE"""),1)</f>
        <v>1</v>
      </c>
      <c r="H70" t="str">
        <f t="shared" ca="1" si="1"/>
        <v>{"sku":"1201","req":1}</v>
      </c>
    </row>
    <row r="71" spans="1:8" ht="13" x14ac:dyDescent="0.15">
      <c r="A71">
        <f ca="1">IFERROR(__xludf.DUMMYFUNCTION("""COMPUTED_VALUE"""),20005)</f>
        <v>20005</v>
      </c>
      <c r="B71">
        <f ca="1">IFERROR(__xludf.DUMMYFUNCTION("""COMPUTED_VALUE"""),5)</f>
        <v>5</v>
      </c>
      <c r="C71" t="str">
        <f t="shared" ca="1" si="0"/>
        <v>"formula":null</v>
      </c>
      <c r="E71">
        <f ca="1">IFERROR(__xludf.DUMMYFUNCTION("""COMPUTED_VALUE"""),10009)</f>
        <v>10009</v>
      </c>
      <c r="F71">
        <f ca="1">IFERROR(__xludf.DUMMYFUNCTION("""COMPUTED_VALUE"""),1109)</f>
        <v>1109</v>
      </c>
      <c r="G71" s="30">
        <f ca="1">IFERROR(__xludf.DUMMYFUNCTION("""COMPUTED_VALUE"""),1)</f>
        <v>1</v>
      </c>
      <c r="H71" t="str">
        <f t="shared" ca="1" si="1"/>
        <v>{"sku":"1109","req":1}</v>
      </c>
    </row>
    <row r="72" spans="1:8" ht="13" x14ac:dyDescent="0.15">
      <c r="A72">
        <f ca="1">IFERROR(__xludf.DUMMYFUNCTION("""COMPUTED_VALUE"""),30001)</f>
        <v>30001</v>
      </c>
      <c r="B72">
        <f ca="1">IFERROR(__xludf.DUMMYFUNCTION("""COMPUTED_VALUE"""),1)</f>
        <v>1</v>
      </c>
      <c r="C72" t="str">
        <f t="shared" ca="1" si="0"/>
        <v>"formula":null</v>
      </c>
      <c r="E72">
        <f ca="1">IFERROR(__xludf.DUMMYFUNCTION("""COMPUTED_VALUE"""),10009)</f>
        <v>10009</v>
      </c>
      <c r="F72">
        <f ca="1">IFERROR(__xludf.DUMMYFUNCTION("""COMPUTED_VALUE"""),1013)</f>
        <v>1013</v>
      </c>
      <c r="G72" s="30">
        <f ca="1">IFERROR(__xludf.DUMMYFUNCTION("""COMPUTED_VALUE"""),5)</f>
        <v>5</v>
      </c>
      <c r="H72" t="str">
        <f t="shared" ca="1" si="1"/>
        <v>{"sku":"1013","req":5}</v>
      </c>
    </row>
    <row r="73" spans="1:8" ht="13" x14ac:dyDescent="0.15">
      <c r="A73">
        <f ca="1">IFERROR(__xludf.DUMMYFUNCTION("""COMPUTED_VALUE"""),30002)</f>
        <v>30002</v>
      </c>
      <c r="B73">
        <f ca="1">IFERROR(__xludf.DUMMYFUNCTION("""COMPUTED_VALUE"""),1)</f>
        <v>1</v>
      </c>
      <c r="C73" t="str">
        <f t="shared" ca="1" si="0"/>
        <v>"formula":null</v>
      </c>
      <c r="E73">
        <f ca="1">IFERROR(__xludf.DUMMYFUNCTION("""COMPUTED_VALUE"""),10009)</f>
        <v>10009</v>
      </c>
      <c r="F73">
        <f ca="1">IFERROR(__xludf.DUMMYFUNCTION("""COMPUTED_VALUE"""),1210)</f>
        <v>1210</v>
      </c>
      <c r="G73" s="30">
        <f ca="1">IFERROR(__xludf.DUMMYFUNCTION("""COMPUTED_VALUE"""),1)</f>
        <v>1</v>
      </c>
      <c r="H73" t="str">
        <f t="shared" ca="1" si="1"/>
        <v>{"sku":"1210","req":1}</v>
      </c>
    </row>
    <row r="74" spans="1:8" ht="13" x14ac:dyDescent="0.15">
      <c r="A74">
        <f ca="1">IFERROR(__xludf.DUMMYFUNCTION("""COMPUTED_VALUE"""),30003)</f>
        <v>30003</v>
      </c>
      <c r="B74">
        <f ca="1">IFERROR(__xludf.DUMMYFUNCTION("""COMPUTED_VALUE"""),1)</f>
        <v>1</v>
      </c>
      <c r="C74" t="str">
        <f t="shared" ca="1" si="0"/>
        <v>"formula":null</v>
      </c>
      <c r="E74">
        <f ca="1">IFERROR(__xludf.DUMMYFUNCTION("""COMPUTED_VALUE"""),10009)</f>
        <v>10009</v>
      </c>
      <c r="F74">
        <f ca="1">IFERROR(__xludf.DUMMYFUNCTION("""COMPUTED_VALUE"""),1116)</f>
        <v>1116</v>
      </c>
      <c r="G74" s="30">
        <f ca="1">IFERROR(__xludf.DUMMYFUNCTION("""COMPUTED_VALUE"""),1)</f>
        <v>1</v>
      </c>
      <c r="H74" t="str">
        <f t="shared" ca="1" si="1"/>
        <v>{"sku":"1116","req":1}</v>
      </c>
    </row>
    <row r="75" spans="1:8" ht="13" x14ac:dyDescent="0.15">
      <c r="A75">
        <f ca="1">IFERROR(__xludf.DUMMYFUNCTION("""COMPUTED_VALUE"""),30004)</f>
        <v>30004</v>
      </c>
      <c r="B75">
        <f ca="1">IFERROR(__xludf.DUMMYFUNCTION("""COMPUTED_VALUE"""),1)</f>
        <v>1</v>
      </c>
      <c r="C75" t="str">
        <f t="shared" ca="1" si="0"/>
        <v>"formula":null</v>
      </c>
      <c r="E75">
        <f ca="1">IFERROR(__xludf.DUMMYFUNCTION("""COMPUTED_VALUE"""),10010)</f>
        <v>10010</v>
      </c>
      <c r="F75">
        <f ca="1">IFERROR(__xludf.DUMMYFUNCTION("""COMPUTED_VALUE"""),1201)</f>
        <v>1201</v>
      </c>
      <c r="G75" s="30">
        <f ca="1">IFERROR(__xludf.DUMMYFUNCTION("""COMPUTED_VALUE"""),1)</f>
        <v>1</v>
      </c>
      <c r="H75" t="str">
        <f t="shared" ca="1" si="1"/>
        <v>{"sku":"1201","req":1}</v>
      </c>
    </row>
    <row r="76" spans="1:8" ht="13" x14ac:dyDescent="0.15">
      <c r="A76">
        <f ca="1">IFERROR(__xludf.DUMMYFUNCTION("""COMPUTED_VALUE"""),30005)</f>
        <v>30005</v>
      </c>
      <c r="B76">
        <f ca="1">IFERROR(__xludf.DUMMYFUNCTION("""COMPUTED_VALUE"""),1)</f>
        <v>1</v>
      </c>
      <c r="C76" t="str">
        <f t="shared" ca="1" si="0"/>
        <v>"formula":null</v>
      </c>
      <c r="E76">
        <f ca="1">IFERROR(__xludf.DUMMYFUNCTION("""COMPUTED_VALUE"""),10010)</f>
        <v>10010</v>
      </c>
      <c r="F76">
        <f ca="1">IFERROR(__xludf.DUMMYFUNCTION("""COMPUTED_VALUE"""),1106)</f>
        <v>1106</v>
      </c>
      <c r="G76" s="30">
        <f ca="1">IFERROR(__xludf.DUMMYFUNCTION("""COMPUTED_VALUE"""),4)</f>
        <v>4</v>
      </c>
      <c r="H76" t="str">
        <f t="shared" ca="1" si="1"/>
        <v>{"sku":"1106","req":4}</v>
      </c>
    </row>
    <row r="77" spans="1:8" ht="13" x14ac:dyDescent="0.15">
      <c r="A77">
        <f ca="1">IFERROR(__xludf.DUMMYFUNCTION("""COMPUTED_VALUE"""),30006)</f>
        <v>30006</v>
      </c>
      <c r="B77">
        <f ca="1">IFERROR(__xludf.DUMMYFUNCTION("""COMPUTED_VALUE"""),1)</f>
        <v>1</v>
      </c>
      <c r="C77" t="str">
        <f t="shared" ca="1" si="0"/>
        <v>"formula":null</v>
      </c>
      <c r="E77">
        <f ca="1">IFERROR(__xludf.DUMMYFUNCTION("""COMPUTED_VALUE"""),10010)</f>
        <v>10010</v>
      </c>
      <c r="F77">
        <f ca="1">IFERROR(__xludf.DUMMYFUNCTION("""COMPUTED_VALUE"""),1210)</f>
        <v>1210</v>
      </c>
      <c r="G77" s="30">
        <f ca="1">IFERROR(__xludf.DUMMYFUNCTION("""COMPUTED_VALUE"""),1)</f>
        <v>1</v>
      </c>
      <c r="H77" t="str">
        <f t="shared" ca="1" si="1"/>
        <v>{"sku":"1210","req":1}</v>
      </c>
    </row>
    <row r="78" spans="1:8" ht="13" x14ac:dyDescent="0.15">
      <c r="A78">
        <f ca="1">IFERROR(__xludf.DUMMYFUNCTION("""COMPUTED_VALUE"""),30007)</f>
        <v>30007</v>
      </c>
      <c r="B78">
        <f ca="1">IFERROR(__xludf.DUMMYFUNCTION("""COMPUTED_VALUE"""),2)</f>
        <v>2</v>
      </c>
      <c r="C78" t="str">
        <f t="shared" ca="1" si="0"/>
        <v>"formula":null</v>
      </c>
      <c r="E78">
        <f ca="1">IFERROR(__xludf.DUMMYFUNCTION("""COMPUTED_VALUE"""),10010)</f>
        <v>10010</v>
      </c>
      <c r="F78">
        <f ca="1">IFERROR(__xludf.DUMMYFUNCTION("""COMPUTED_VALUE"""),1110)</f>
        <v>1110</v>
      </c>
      <c r="G78" s="30">
        <f ca="1">IFERROR(__xludf.DUMMYFUNCTION("""COMPUTED_VALUE"""),1)</f>
        <v>1</v>
      </c>
      <c r="H78" t="str">
        <f t="shared" ca="1" si="1"/>
        <v>{"sku":"1110","req":1}</v>
      </c>
    </row>
    <row r="79" spans="1:8" ht="13" x14ac:dyDescent="0.15">
      <c r="A79">
        <f ca="1">IFERROR(__xludf.DUMMYFUNCTION("""COMPUTED_VALUE"""),30008)</f>
        <v>30008</v>
      </c>
      <c r="B79">
        <f ca="1">IFERROR(__xludf.DUMMYFUNCTION("""COMPUTED_VALUE"""),2)</f>
        <v>2</v>
      </c>
      <c r="C79" t="str">
        <f t="shared" ca="1" si="0"/>
        <v>"formula":null</v>
      </c>
      <c r="E79">
        <f ca="1">IFERROR(__xludf.DUMMYFUNCTION("""COMPUTED_VALUE"""),10010)</f>
        <v>10010</v>
      </c>
      <c r="F79">
        <f ca="1">IFERROR(__xludf.DUMMYFUNCTION("""COMPUTED_VALUE"""),1116)</f>
        <v>1116</v>
      </c>
      <c r="G79" s="30">
        <f ca="1">IFERROR(__xludf.DUMMYFUNCTION("""COMPUTED_VALUE"""),1)</f>
        <v>1</v>
      </c>
      <c r="H79" t="str">
        <f t="shared" ca="1" si="1"/>
        <v>{"sku":"1116","req":1}</v>
      </c>
    </row>
    <row r="80" spans="1:8" ht="13" x14ac:dyDescent="0.15">
      <c r="E80">
        <f ca="1">IFERROR(__xludf.DUMMYFUNCTION("""COMPUTED_VALUE"""),10011)</f>
        <v>10011</v>
      </c>
      <c r="F80">
        <f ca="1">IFERROR(__xludf.DUMMYFUNCTION("""COMPUTED_VALUE"""),1201)</f>
        <v>1201</v>
      </c>
      <c r="G80" s="30">
        <f ca="1">IFERROR(__xludf.DUMMYFUNCTION("""COMPUTED_VALUE"""),1)</f>
        <v>1</v>
      </c>
      <c r="H80" t="str">
        <f t="shared" ca="1" si="1"/>
        <v>{"sku":"1201","req":1}</v>
      </c>
    </row>
    <row r="81" spans="5:8" ht="13" x14ac:dyDescent="0.15">
      <c r="E81">
        <f ca="1">IFERROR(__xludf.DUMMYFUNCTION("""COMPUTED_VALUE"""),10011)</f>
        <v>10011</v>
      </c>
      <c r="F81">
        <f ca="1">IFERROR(__xludf.DUMMYFUNCTION("""COMPUTED_VALUE"""),1106)</f>
        <v>1106</v>
      </c>
      <c r="G81" s="30">
        <f ca="1">IFERROR(__xludf.DUMMYFUNCTION("""COMPUTED_VALUE"""),4)</f>
        <v>4</v>
      </c>
      <c r="H81" t="str">
        <f t="shared" ca="1" si="1"/>
        <v>{"sku":"1106","req":4}</v>
      </c>
    </row>
    <row r="82" spans="5:8" ht="13" x14ac:dyDescent="0.15">
      <c r="E82">
        <f ca="1">IFERROR(__xludf.DUMMYFUNCTION("""COMPUTED_VALUE"""),10011)</f>
        <v>10011</v>
      </c>
      <c r="F82">
        <f ca="1">IFERROR(__xludf.DUMMYFUNCTION("""COMPUTED_VALUE"""),1114)</f>
        <v>1114</v>
      </c>
      <c r="G82" s="30">
        <f ca="1">IFERROR(__xludf.DUMMYFUNCTION("""COMPUTED_VALUE"""),1)</f>
        <v>1</v>
      </c>
      <c r="H82" t="str">
        <f t="shared" ca="1" si="1"/>
        <v>{"sku":"1114","req":1}</v>
      </c>
    </row>
    <row r="83" spans="5:8" ht="13" x14ac:dyDescent="0.15">
      <c r="E83">
        <f ca="1">IFERROR(__xludf.DUMMYFUNCTION("""COMPUTED_VALUE"""),10011)</f>
        <v>10011</v>
      </c>
      <c r="F83">
        <f ca="1">IFERROR(__xludf.DUMMYFUNCTION("""COMPUTED_VALUE"""),1110)</f>
        <v>1110</v>
      </c>
      <c r="G83" s="30">
        <f ca="1">IFERROR(__xludf.DUMMYFUNCTION("""COMPUTED_VALUE"""),1)</f>
        <v>1</v>
      </c>
      <c r="H83" t="str">
        <f t="shared" ca="1" si="1"/>
        <v>{"sku":"1110","req":1}</v>
      </c>
    </row>
    <row r="84" spans="5:8" ht="13" x14ac:dyDescent="0.15">
      <c r="E84">
        <f ca="1">IFERROR(__xludf.DUMMYFUNCTION("""COMPUTED_VALUE"""),10011)</f>
        <v>10011</v>
      </c>
      <c r="F84">
        <f ca="1">IFERROR(__xludf.DUMMYFUNCTION("""COMPUTED_VALUE"""),1112)</f>
        <v>1112</v>
      </c>
      <c r="G84" s="30">
        <f ca="1">IFERROR(__xludf.DUMMYFUNCTION("""COMPUTED_VALUE"""),1)</f>
        <v>1</v>
      </c>
      <c r="H84" t="str">
        <f t="shared" ca="1" si="1"/>
        <v>{"sku":"1112","req":1}</v>
      </c>
    </row>
    <row r="85" spans="5:8" ht="13" x14ac:dyDescent="0.15">
      <c r="E85">
        <f ca="1">IFERROR(__xludf.DUMMYFUNCTION("""COMPUTED_VALUE"""),10011)</f>
        <v>10011</v>
      </c>
      <c r="F85">
        <f ca="1">IFERROR(__xludf.DUMMYFUNCTION("""COMPUTED_VALUE"""),1116)</f>
        <v>1116</v>
      </c>
      <c r="G85" s="30">
        <f ca="1">IFERROR(__xludf.DUMMYFUNCTION("""COMPUTED_VALUE"""),1)</f>
        <v>1</v>
      </c>
      <c r="H85" t="str">
        <f t="shared" ca="1" si="1"/>
        <v>{"sku":"1116","req":1}</v>
      </c>
    </row>
    <row r="86" spans="5:8" ht="13" x14ac:dyDescent="0.15">
      <c r="E86">
        <f ca="1">IFERROR(__xludf.DUMMYFUNCTION("""COMPUTED_VALUE"""),10012)</f>
        <v>10012</v>
      </c>
      <c r="F86">
        <f ca="1">IFERROR(__xludf.DUMMYFUNCTION("""COMPUTED_VALUE"""),1201)</f>
        <v>1201</v>
      </c>
      <c r="G86" s="30">
        <f ca="1">IFERROR(__xludf.DUMMYFUNCTION("""COMPUTED_VALUE"""),1)</f>
        <v>1</v>
      </c>
      <c r="H86" t="str">
        <f t="shared" ca="1" si="1"/>
        <v>{"sku":"1201","req":1}</v>
      </c>
    </row>
    <row r="87" spans="5:8" ht="13" x14ac:dyDescent="0.15">
      <c r="E87">
        <f ca="1">IFERROR(__xludf.DUMMYFUNCTION("""COMPUTED_VALUE"""),10012)</f>
        <v>10012</v>
      </c>
      <c r="F87">
        <f ca="1">IFERROR(__xludf.DUMMYFUNCTION("""COMPUTED_VALUE"""),1106)</f>
        <v>1106</v>
      </c>
      <c r="G87" s="30">
        <f ca="1">IFERROR(__xludf.DUMMYFUNCTION("""COMPUTED_VALUE"""),4)</f>
        <v>4</v>
      </c>
      <c r="H87" t="str">
        <f t="shared" ca="1" si="1"/>
        <v>{"sku":"1106","req":4}</v>
      </c>
    </row>
    <row r="88" spans="5:8" ht="13" x14ac:dyDescent="0.15">
      <c r="E88">
        <f ca="1">IFERROR(__xludf.DUMMYFUNCTION("""COMPUTED_VALUE"""),10012)</f>
        <v>10012</v>
      </c>
      <c r="F88">
        <f ca="1">IFERROR(__xludf.DUMMYFUNCTION("""COMPUTED_VALUE"""),1110)</f>
        <v>1110</v>
      </c>
      <c r="G88" s="30">
        <f ca="1">IFERROR(__xludf.DUMMYFUNCTION("""COMPUTED_VALUE"""),1)</f>
        <v>1</v>
      </c>
      <c r="H88" t="str">
        <f t="shared" ca="1" si="1"/>
        <v>{"sku":"1110","req":1}</v>
      </c>
    </row>
    <row r="89" spans="5:8" ht="13" x14ac:dyDescent="0.15">
      <c r="E89">
        <f ca="1">IFERROR(__xludf.DUMMYFUNCTION("""COMPUTED_VALUE"""),10012)</f>
        <v>10012</v>
      </c>
      <c r="F89">
        <f ca="1">IFERROR(__xludf.DUMMYFUNCTION("""COMPUTED_VALUE"""),1112)</f>
        <v>1112</v>
      </c>
      <c r="G89" s="30">
        <f ca="1">IFERROR(__xludf.DUMMYFUNCTION("""COMPUTED_VALUE"""),1)</f>
        <v>1</v>
      </c>
      <c r="H89" t="str">
        <f t="shared" ca="1" si="1"/>
        <v>{"sku":"1112","req":1}</v>
      </c>
    </row>
    <row r="90" spans="5:8" ht="13" x14ac:dyDescent="0.15">
      <c r="E90">
        <f ca="1">IFERROR(__xludf.DUMMYFUNCTION("""COMPUTED_VALUE"""),10012)</f>
        <v>10012</v>
      </c>
      <c r="F90">
        <f ca="1">IFERROR(__xludf.DUMMYFUNCTION("""COMPUTED_VALUE"""),1108)</f>
        <v>1108</v>
      </c>
      <c r="G90" s="30">
        <f ca="1">IFERROR(__xludf.DUMMYFUNCTION("""COMPUTED_VALUE"""),1)</f>
        <v>1</v>
      </c>
      <c r="H90" t="str">
        <f t="shared" ca="1" si="1"/>
        <v>{"sku":"1108","req":1}</v>
      </c>
    </row>
    <row r="91" spans="5:8" ht="13" x14ac:dyDescent="0.15">
      <c r="E91">
        <f ca="1">IFERROR(__xludf.DUMMYFUNCTION("""COMPUTED_VALUE"""),10012)</f>
        <v>10012</v>
      </c>
      <c r="F91">
        <f ca="1">IFERROR(__xludf.DUMMYFUNCTION("""COMPUTED_VALUE"""),1116)</f>
        <v>1116</v>
      </c>
      <c r="G91" s="30">
        <f ca="1">IFERROR(__xludf.DUMMYFUNCTION("""COMPUTED_VALUE"""),1)</f>
        <v>1</v>
      </c>
      <c r="H91" t="str">
        <f t="shared" ca="1" si="1"/>
        <v>{"sku":"1116","req":1}</v>
      </c>
    </row>
    <row r="92" spans="5:8" ht="13" x14ac:dyDescent="0.15">
      <c r="E92">
        <f ca="1">IFERROR(__xludf.DUMMYFUNCTION("""COMPUTED_VALUE"""),10013)</f>
        <v>10013</v>
      </c>
      <c r="F92">
        <f ca="1">IFERROR(__xludf.DUMMYFUNCTION("""COMPUTED_VALUE"""),1201)</f>
        <v>1201</v>
      </c>
      <c r="G92" s="30">
        <f ca="1">IFERROR(__xludf.DUMMYFUNCTION("""COMPUTED_VALUE"""),1)</f>
        <v>1</v>
      </c>
      <c r="H92" t="str">
        <f t="shared" ca="1" si="1"/>
        <v>{"sku":"1201","req":1}</v>
      </c>
    </row>
    <row r="93" spans="5:8" ht="13" x14ac:dyDescent="0.15">
      <c r="E93">
        <f ca="1">IFERROR(__xludf.DUMMYFUNCTION("""COMPUTED_VALUE"""),10013)</f>
        <v>10013</v>
      </c>
      <c r="F93">
        <f ca="1">IFERROR(__xludf.DUMMYFUNCTION("""COMPUTED_VALUE"""),1106)</f>
        <v>1106</v>
      </c>
      <c r="G93" s="30">
        <f ca="1">IFERROR(__xludf.DUMMYFUNCTION("""COMPUTED_VALUE"""),4)</f>
        <v>4</v>
      </c>
      <c r="H93" t="str">
        <f t="shared" ca="1" si="1"/>
        <v>{"sku":"1106","req":4}</v>
      </c>
    </row>
    <row r="94" spans="5:8" ht="13" x14ac:dyDescent="0.15">
      <c r="E94">
        <f ca="1">IFERROR(__xludf.DUMMYFUNCTION("""COMPUTED_VALUE"""),10013)</f>
        <v>10013</v>
      </c>
      <c r="F94">
        <f ca="1">IFERROR(__xludf.DUMMYFUNCTION("""COMPUTED_VALUE"""),1110)</f>
        <v>1110</v>
      </c>
      <c r="G94" s="30">
        <f ca="1">IFERROR(__xludf.DUMMYFUNCTION("""COMPUTED_VALUE"""),1)</f>
        <v>1</v>
      </c>
      <c r="H94" t="str">
        <f t="shared" ca="1" si="1"/>
        <v>{"sku":"1110","req":1}</v>
      </c>
    </row>
    <row r="95" spans="5:8" ht="13" x14ac:dyDescent="0.15">
      <c r="E95">
        <f ca="1">IFERROR(__xludf.DUMMYFUNCTION("""COMPUTED_VALUE"""),10013)</f>
        <v>10013</v>
      </c>
      <c r="F95">
        <f ca="1">IFERROR(__xludf.DUMMYFUNCTION("""COMPUTED_VALUE"""),1112)</f>
        <v>1112</v>
      </c>
      <c r="G95" s="30">
        <f ca="1">IFERROR(__xludf.DUMMYFUNCTION("""COMPUTED_VALUE"""),1)</f>
        <v>1</v>
      </c>
      <c r="H95" t="str">
        <f t="shared" ca="1" si="1"/>
        <v>{"sku":"1112","req":1}</v>
      </c>
    </row>
    <row r="96" spans="5:8" ht="13" x14ac:dyDescent="0.15">
      <c r="E96">
        <f ca="1">IFERROR(__xludf.DUMMYFUNCTION("""COMPUTED_VALUE"""),10013)</f>
        <v>10013</v>
      </c>
      <c r="F96">
        <f ca="1">IFERROR(__xludf.DUMMYFUNCTION("""COMPUTED_VALUE"""),1116)</f>
        <v>1116</v>
      </c>
      <c r="G96" s="30">
        <f ca="1">IFERROR(__xludf.DUMMYFUNCTION("""COMPUTED_VALUE"""),1)</f>
        <v>1</v>
      </c>
      <c r="H96" t="str">
        <f t="shared" ca="1" si="1"/>
        <v>{"sku":"1116","req":1}</v>
      </c>
    </row>
    <row r="97" spans="5:8" ht="13" x14ac:dyDescent="0.15">
      <c r="E97">
        <f ca="1">IFERROR(__xludf.DUMMYFUNCTION("""COMPUTED_VALUE"""),10014)</f>
        <v>10014</v>
      </c>
      <c r="F97">
        <f ca="1">IFERROR(__xludf.DUMMYFUNCTION("""COMPUTED_VALUE"""),1201)</f>
        <v>1201</v>
      </c>
      <c r="G97" s="30">
        <f ca="1">IFERROR(__xludf.DUMMYFUNCTION("""COMPUTED_VALUE"""),1)</f>
        <v>1</v>
      </c>
      <c r="H97" t="str">
        <f t="shared" ca="1" si="1"/>
        <v>{"sku":"1201","req":1}</v>
      </c>
    </row>
    <row r="98" spans="5:8" ht="13" x14ac:dyDescent="0.15">
      <c r="E98">
        <f ca="1">IFERROR(__xludf.DUMMYFUNCTION("""COMPUTED_VALUE"""),10014)</f>
        <v>10014</v>
      </c>
      <c r="F98">
        <f ca="1">IFERROR(__xludf.DUMMYFUNCTION("""COMPUTED_VALUE"""),1105)</f>
        <v>1105</v>
      </c>
      <c r="G98" s="30">
        <f ca="1">IFERROR(__xludf.DUMMYFUNCTION("""COMPUTED_VALUE"""),1)</f>
        <v>1</v>
      </c>
      <c r="H98" t="str">
        <f t="shared" ca="1" si="1"/>
        <v>{"sku":"1105","req":1}</v>
      </c>
    </row>
    <row r="99" spans="5:8" ht="13" x14ac:dyDescent="0.15">
      <c r="E99">
        <f ca="1">IFERROR(__xludf.DUMMYFUNCTION("""COMPUTED_VALUE"""),10014)</f>
        <v>10014</v>
      </c>
      <c r="F99">
        <f ca="1">IFERROR(__xludf.DUMMYFUNCTION("""COMPUTED_VALUE"""),1110)</f>
        <v>1110</v>
      </c>
      <c r="G99" s="30">
        <f ca="1">IFERROR(__xludf.DUMMYFUNCTION("""COMPUTED_VALUE"""),1)</f>
        <v>1</v>
      </c>
      <c r="H99" t="str">
        <f t="shared" ca="1" si="1"/>
        <v>{"sku":"1110","req":1}</v>
      </c>
    </row>
    <row r="100" spans="5:8" ht="13" x14ac:dyDescent="0.15">
      <c r="E100">
        <f ca="1">IFERROR(__xludf.DUMMYFUNCTION("""COMPUTED_VALUE"""),10014)</f>
        <v>10014</v>
      </c>
      <c r="F100">
        <f ca="1">IFERROR(__xludf.DUMMYFUNCTION("""COMPUTED_VALUE"""),1112)</f>
        <v>1112</v>
      </c>
      <c r="G100" s="30">
        <f ca="1">IFERROR(__xludf.DUMMYFUNCTION("""COMPUTED_VALUE"""),1)</f>
        <v>1</v>
      </c>
      <c r="H100" t="str">
        <f t="shared" ca="1" si="1"/>
        <v>{"sku":"1112","req":1}</v>
      </c>
    </row>
    <row r="101" spans="5:8" ht="13" x14ac:dyDescent="0.15">
      <c r="E101">
        <f ca="1">IFERROR(__xludf.DUMMYFUNCTION("""COMPUTED_VALUE"""),10014)</f>
        <v>10014</v>
      </c>
      <c r="F101">
        <f ca="1">IFERROR(__xludf.DUMMYFUNCTION("""COMPUTED_VALUE"""),1116)</f>
        <v>1116</v>
      </c>
      <c r="G101" s="30">
        <f ca="1">IFERROR(__xludf.DUMMYFUNCTION("""COMPUTED_VALUE"""),1)</f>
        <v>1</v>
      </c>
      <c r="H101" t="str">
        <f t="shared" ca="1" si="1"/>
        <v>{"sku":"1116","req":1}</v>
      </c>
    </row>
    <row r="102" spans="5:8" ht="13" x14ac:dyDescent="0.15">
      <c r="E102">
        <f ca="1">IFERROR(__xludf.DUMMYFUNCTION("""COMPUTED_VALUE"""),10015)</f>
        <v>10015</v>
      </c>
      <c r="F102">
        <f ca="1">IFERROR(__xludf.DUMMYFUNCTION("""COMPUTED_VALUE"""),1201)</f>
        <v>1201</v>
      </c>
      <c r="G102" s="30">
        <f ca="1">IFERROR(__xludf.DUMMYFUNCTION("""COMPUTED_VALUE"""),1)</f>
        <v>1</v>
      </c>
      <c r="H102" t="str">
        <f t="shared" ca="1" si="1"/>
        <v>{"sku":"1201","req":1}</v>
      </c>
    </row>
    <row r="103" spans="5:8" ht="13" x14ac:dyDescent="0.15">
      <c r="E103">
        <f ca="1">IFERROR(__xludf.DUMMYFUNCTION("""COMPUTED_VALUE"""),10015)</f>
        <v>10015</v>
      </c>
      <c r="F103">
        <f ca="1">IFERROR(__xludf.DUMMYFUNCTION("""COMPUTED_VALUE"""),1109)</f>
        <v>1109</v>
      </c>
      <c r="G103" s="30">
        <f ca="1">IFERROR(__xludf.DUMMYFUNCTION("""COMPUTED_VALUE"""),1)</f>
        <v>1</v>
      </c>
      <c r="H103" t="str">
        <f t="shared" ca="1" si="1"/>
        <v>{"sku":"1109","req":1}</v>
      </c>
    </row>
    <row r="104" spans="5:8" ht="13" x14ac:dyDescent="0.15">
      <c r="E104">
        <f ca="1">IFERROR(__xludf.DUMMYFUNCTION("""COMPUTED_VALUE"""),10015)</f>
        <v>10015</v>
      </c>
      <c r="F104">
        <f ca="1">IFERROR(__xludf.DUMMYFUNCTION("""COMPUTED_VALUE"""),1115)</f>
        <v>1115</v>
      </c>
      <c r="G104" s="30">
        <f ca="1">IFERROR(__xludf.DUMMYFUNCTION("""COMPUTED_VALUE"""),1)</f>
        <v>1</v>
      </c>
      <c r="H104" t="str">
        <f t="shared" ca="1" si="1"/>
        <v>{"sku":"1115","req":1}</v>
      </c>
    </row>
    <row r="105" spans="5:8" ht="13" x14ac:dyDescent="0.15">
      <c r="E105">
        <f ca="1">IFERROR(__xludf.DUMMYFUNCTION("""COMPUTED_VALUE"""),10015)</f>
        <v>10015</v>
      </c>
      <c r="F105">
        <f ca="1">IFERROR(__xludf.DUMMYFUNCTION("""COMPUTED_VALUE"""),1110)</f>
        <v>1110</v>
      </c>
      <c r="G105" s="30">
        <f ca="1">IFERROR(__xludf.DUMMYFUNCTION("""COMPUTED_VALUE"""),1)</f>
        <v>1</v>
      </c>
      <c r="H105" t="str">
        <f t="shared" ca="1" si="1"/>
        <v>{"sku":"1110","req":1}</v>
      </c>
    </row>
    <row r="106" spans="5:8" ht="13" x14ac:dyDescent="0.15">
      <c r="E106">
        <f ca="1">IFERROR(__xludf.DUMMYFUNCTION("""COMPUTED_VALUE"""),10015)</f>
        <v>10015</v>
      </c>
      <c r="F106">
        <f ca="1">IFERROR(__xludf.DUMMYFUNCTION("""COMPUTED_VALUE"""),1112)</f>
        <v>1112</v>
      </c>
      <c r="G106" s="30">
        <f ca="1">IFERROR(__xludf.DUMMYFUNCTION("""COMPUTED_VALUE"""),1)</f>
        <v>1</v>
      </c>
      <c r="H106" t="str">
        <f t="shared" ca="1" si="1"/>
        <v>{"sku":"1112","req":1}</v>
      </c>
    </row>
    <row r="107" spans="5:8" ht="13" x14ac:dyDescent="0.15">
      <c r="E107">
        <f ca="1">IFERROR(__xludf.DUMMYFUNCTION("""COMPUTED_VALUE"""),10015)</f>
        <v>10015</v>
      </c>
      <c r="F107">
        <f ca="1">IFERROR(__xludf.DUMMYFUNCTION("""COMPUTED_VALUE"""),1116)</f>
        <v>1116</v>
      </c>
      <c r="G107" s="30">
        <f ca="1">IFERROR(__xludf.DUMMYFUNCTION("""COMPUTED_VALUE"""),1)</f>
        <v>1</v>
      </c>
      <c r="H107" t="str">
        <f t="shared" ca="1" si="1"/>
        <v>{"sku":"1116","req":1}</v>
      </c>
    </row>
    <row r="108" spans="5:8" ht="13" x14ac:dyDescent="0.15">
      <c r="E108">
        <f ca="1">IFERROR(__xludf.DUMMYFUNCTION("""COMPUTED_VALUE"""),10016)</f>
        <v>10016</v>
      </c>
      <c r="F108">
        <f ca="1">IFERROR(__xludf.DUMMYFUNCTION("""COMPUTED_VALUE"""),1201)</f>
        <v>1201</v>
      </c>
      <c r="G108" s="30">
        <f ca="1">IFERROR(__xludf.DUMMYFUNCTION("""COMPUTED_VALUE"""),1)</f>
        <v>1</v>
      </c>
      <c r="H108" t="str">
        <f t="shared" ca="1" si="1"/>
        <v>{"sku":"1201","req":1}</v>
      </c>
    </row>
    <row r="109" spans="5:8" ht="13" x14ac:dyDescent="0.15">
      <c r="E109">
        <f ca="1">IFERROR(__xludf.DUMMYFUNCTION("""COMPUTED_VALUE"""),10016)</f>
        <v>10016</v>
      </c>
      <c r="F109">
        <f ca="1">IFERROR(__xludf.DUMMYFUNCTION("""COMPUTED_VALUE"""),1106)</f>
        <v>1106</v>
      </c>
      <c r="G109" s="30">
        <f ca="1">IFERROR(__xludf.DUMMYFUNCTION("""COMPUTED_VALUE"""),4)</f>
        <v>4</v>
      </c>
      <c r="H109" t="str">
        <f t="shared" ca="1" si="1"/>
        <v>{"sku":"1106","req":4}</v>
      </c>
    </row>
    <row r="110" spans="5:8" ht="13" x14ac:dyDescent="0.15">
      <c r="E110">
        <f ca="1">IFERROR(__xludf.DUMMYFUNCTION("""COMPUTED_VALUE"""),10016)</f>
        <v>10016</v>
      </c>
      <c r="F110">
        <f ca="1">IFERROR(__xludf.DUMMYFUNCTION("""COMPUTED_VALUE"""),1110)</f>
        <v>1110</v>
      </c>
      <c r="G110" s="30">
        <f ca="1">IFERROR(__xludf.DUMMYFUNCTION("""COMPUTED_VALUE"""),1)</f>
        <v>1</v>
      </c>
      <c r="H110" t="str">
        <f t="shared" ca="1" si="1"/>
        <v>{"sku":"1110","req":1}</v>
      </c>
    </row>
    <row r="111" spans="5:8" ht="13" x14ac:dyDescent="0.15">
      <c r="E111">
        <f ca="1">IFERROR(__xludf.DUMMYFUNCTION("""COMPUTED_VALUE"""),10016)</f>
        <v>10016</v>
      </c>
      <c r="F111">
        <f ca="1">IFERROR(__xludf.DUMMYFUNCTION("""COMPUTED_VALUE"""),1112)</f>
        <v>1112</v>
      </c>
      <c r="G111" s="30">
        <f ca="1">IFERROR(__xludf.DUMMYFUNCTION("""COMPUTED_VALUE"""),1)</f>
        <v>1</v>
      </c>
      <c r="H111" t="str">
        <f t="shared" ca="1" si="1"/>
        <v>{"sku":"1112","req":1}</v>
      </c>
    </row>
    <row r="112" spans="5:8" ht="13" x14ac:dyDescent="0.15">
      <c r="E112">
        <f ca="1">IFERROR(__xludf.DUMMYFUNCTION("""COMPUTED_VALUE"""),10016)</f>
        <v>10016</v>
      </c>
      <c r="F112">
        <f ca="1">IFERROR(__xludf.DUMMYFUNCTION("""COMPUTED_VALUE"""),1107)</f>
        <v>1107</v>
      </c>
      <c r="G112" s="30">
        <f ca="1">IFERROR(__xludf.DUMMYFUNCTION("""COMPUTED_VALUE"""),1)</f>
        <v>1</v>
      </c>
      <c r="H112" t="str">
        <f t="shared" ca="1" si="1"/>
        <v>{"sku":"1107","req":1}</v>
      </c>
    </row>
    <row r="113" spans="5:8" ht="13" x14ac:dyDescent="0.15">
      <c r="E113">
        <f ca="1">IFERROR(__xludf.DUMMYFUNCTION("""COMPUTED_VALUE"""),10016)</f>
        <v>10016</v>
      </c>
      <c r="F113">
        <f ca="1">IFERROR(__xludf.DUMMYFUNCTION("""COMPUTED_VALUE"""),1116)</f>
        <v>1116</v>
      </c>
      <c r="G113" s="30">
        <f ca="1">IFERROR(__xludf.DUMMYFUNCTION("""COMPUTED_VALUE"""),1)</f>
        <v>1</v>
      </c>
      <c r="H113" t="str">
        <f t="shared" ca="1" si="1"/>
        <v>{"sku":"1116","req":1}</v>
      </c>
    </row>
    <row r="114" spans="5:8" ht="13" x14ac:dyDescent="0.15">
      <c r="E114">
        <f ca="1">IFERROR(__xludf.DUMMYFUNCTION("""COMPUTED_VALUE"""),10017)</f>
        <v>10017</v>
      </c>
      <c r="F114">
        <f ca="1">IFERROR(__xludf.DUMMYFUNCTION("""COMPUTED_VALUE"""),1201)</f>
        <v>1201</v>
      </c>
      <c r="G114" s="30">
        <f ca="1">IFERROR(__xludf.DUMMYFUNCTION("""COMPUTED_VALUE"""),1)</f>
        <v>1</v>
      </c>
      <c r="H114" t="str">
        <f t="shared" ca="1" si="1"/>
        <v>{"sku":"1201","req":1}</v>
      </c>
    </row>
    <row r="115" spans="5:8" ht="13" x14ac:dyDescent="0.15">
      <c r="E115">
        <f ca="1">IFERROR(__xludf.DUMMYFUNCTION("""COMPUTED_VALUE"""),10017)</f>
        <v>10017</v>
      </c>
      <c r="F115">
        <f ca="1">IFERROR(__xludf.DUMMYFUNCTION("""COMPUTED_VALUE"""),1110)</f>
        <v>1110</v>
      </c>
      <c r="G115" s="30">
        <f ca="1">IFERROR(__xludf.DUMMYFUNCTION("""COMPUTED_VALUE"""),1)</f>
        <v>1</v>
      </c>
      <c r="H115" t="str">
        <f t="shared" ca="1" si="1"/>
        <v>{"sku":"1110","req":1}</v>
      </c>
    </row>
    <row r="116" spans="5:8" ht="13" x14ac:dyDescent="0.15">
      <c r="E116">
        <f ca="1">IFERROR(__xludf.DUMMYFUNCTION("""COMPUTED_VALUE"""),10017)</f>
        <v>10017</v>
      </c>
      <c r="F116">
        <f ca="1">IFERROR(__xludf.DUMMYFUNCTION("""COMPUTED_VALUE"""),1112)</f>
        <v>1112</v>
      </c>
      <c r="G116" s="30">
        <f ca="1">IFERROR(__xludf.DUMMYFUNCTION("""COMPUTED_VALUE"""),1)</f>
        <v>1</v>
      </c>
      <c r="H116" t="str">
        <f t="shared" ca="1" si="1"/>
        <v>{"sku":"1112","req":1}</v>
      </c>
    </row>
    <row r="117" spans="5:8" ht="13" x14ac:dyDescent="0.15">
      <c r="E117">
        <f ca="1">IFERROR(__xludf.DUMMYFUNCTION("""COMPUTED_VALUE"""),10017)</f>
        <v>10017</v>
      </c>
      <c r="F117">
        <f ca="1">IFERROR(__xludf.DUMMYFUNCTION("""COMPUTED_VALUE"""),1107)</f>
        <v>1107</v>
      </c>
      <c r="G117" s="30">
        <f ca="1">IFERROR(__xludf.DUMMYFUNCTION("""COMPUTED_VALUE"""),1)</f>
        <v>1</v>
      </c>
      <c r="H117" t="str">
        <f t="shared" ca="1" si="1"/>
        <v>{"sku":"1107","req":1}</v>
      </c>
    </row>
    <row r="118" spans="5:8" ht="13" x14ac:dyDescent="0.15">
      <c r="E118">
        <f ca="1">IFERROR(__xludf.DUMMYFUNCTION("""COMPUTED_VALUE"""),10017)</f>
        <v>10017</v>
      </c>
      <c r="F118">
        <f ca="1">IFERROR(__xludf.DUMMYFUNCTION("""COMPUTED_VALUE"""),1116)</f>
        <v>1116</v>
      </c>
      <c r="G118" s="30">
        <f ca="1">IFERROR(__xludf.DUMMYFUNCTION("""COMPUTED_VALUE"""),1)</f>
        <v>1</v>
      </c>
      <c r="H118" t="str">
        <f t="shared" ca="1" si="1"/>
        <v>{"sku":"1116","req":1}</v>
      </c>
    </row>
    <row r="119" spans="5:8" ht="13" x14ac:dyDescent="0.15">
      <c r="E119">
        <f ca="1">IFERROR(__xludf.DUMMYFUNCTION("""COMPUTED_VALUE"""),10018)</f>
        <v>10018</v>
      </c>
      <c r="F119">
        <f ca="1">IFERROR(__xludf.DUMMYFUNCTION("""COMPUTED_VALUE"""),1201)</f>
        <v>1201</v>
      </c>
      <c r="G119" s="30">
        <f ca="1">IFERROR(__xludf.DUMMYFUNCTION("""COMPUTED_VALUE"""),1)</f>
        <v>1</v>
      </c>
      <c r="H119" t="str">
        <f t="shared" ca="1" si="1"/>
        <v>{"sku":"1201","req":1}</v>
      </c>
    </row>
    <row r="120" spans="5:8" ht="13" x14ac:dyDescent="0.15">
      <c r="E120">
        <f ca="1">IFERROR(__xludf.DUMMYFUNCTION("""COMPUTED_VALUE"""),10018)</f>
        <v>10018</v>
      </c>
      <c r="F120">
        <f ca="1">IFERROR(__xludf.DUMMYFUNCTION("""COMPUTED_VALUE"""),1105)</f>
        <v>1105</v>
      </c>
      <c r="G120" s="30">
        <f ca="1">IFERROR(__xludf.DUMMYFUNCTION("""COMPUTED_VALUE"""),1)</f>
        <v>1</v>
      </c>
      <c r="H120" t="str">
        <f t="shared" ca="1" si="1"/>
        <v>{"sku":"1105","req":1}</v>
      </c>
    </row>
    <row r="121" spans="5:8" ht="13" x14ac:dyDescent="0.15">
      <c r="E121">
        <f ca="1">IFERROR(__xludf.DUMMYFUNCTION("""COMPUTED_VALUE"""),10018)</f>
        <v>10018</v>
      </c>
      <c r="F121">
        <f ca="1">IFERROR(__xludf.DUMMYFUNCTION("""COMPUTED_VALUE"""),1112)</f>
        <v>1112</v>
      </c>
      <c r="G121" s="30">
        <f ca="1">IFERROR(__xludf.DUMMYFUNCTION("""COMPUTED_VALUE"""),1)</f>
        <v>1</v>
      </c>
      <c r="H121" t="str">
        <f t="shared" ca="1" si="1"/>
        <v>{"sku":"1112","req":1}</v>
      </c>
    </row>
    <row r="122" spans="5:8" ht="13" x14ac:dyDescent="0.15">
      <c r="E122">
        <f ca="1">IFERROR(__xludf.DUMMYFUNCTION("""COMPUTED_VALUE"""),10018)</f>
        <v>10018</v>
      </c>
      <c r="F122">
        <f ca="1">IFERROR(__xludf.DUMMYFUNCTION("""COMPUTED_VALUE"""),1407)</f>
        <v>1407</v>
      </c>
      <c r="G122" s="30">
        <f ca="1">IFERROR(__xludf.DUMMYFUNCTION("""COMPUTED_VALUE"""),1)</f>
        <v>1</v>
      </c>
      <c r="H122" t="str">
        <f t="shared" ca="1" si="1"/>
        <v>{"sku":"1407","req":1}</v>
      </c>
    </row>
    <row r="123" spans="5:8" ht="13" x14ac:dyDescent="0.15">
      <c r="E123">
        <f ca="1">IFERROR(__xludf.DUMMYFUNCTION("""COMPUTED_VALUE"""),10018)</f>
        <v>10018</v>
      </c>
      <c r="F123">
        <f ca="1">IFERROR(__xludf.DUMMYFUNCTION("""COMPUTED_VALUE"""),1116)</f>
        <v>1116</v>
      </c>
      <c r="G123" s="30">
        <f ca="1">IFERROR(__xludf.DUMMYFUNCTION("""COMPUTED_VALUE"""),1)</f>
        <v>1</v>
      </c>
      <c r="H123" t="str">
        <f t="shared" ca="1" si="1"/>
        <v>{"sku":"1116","req":1}</v>
      </c>
    </row>
    <row r="124" spans="5:8" ht="13" x14ac:dyDescent="0.15">
      <c r="E124">
        <f ca="1">IFERROR(__xludf.DUMMYFUNCTION("""COMPUTED_VALUE"""),10019)</f>
        <v>10019</v>
      </c>
      <c r="F124">
        <f ca="1">IFERROR(__xludf.DUMMYFUNCTION("""COMPUTED_VALUE"""),1201)</f>
        <v>1201</v>
      </c>
      <c r="G124" s="30">
        <f ca="1">IFERROR(__xludf.DUMMYFUNCTION("""COMPUTED_VALUE"""),1)</f>
        <v>1</v>
      </c>
      <c r="H124" t="str">
        <f t="shared" ca="1" si="1"/>
        <v>{"sku":"1201","req":1}</v>
      </c>
    </row>
    <row r="125" spans="5:8" ht="13" x14ac:dyDescent="0.15">
      <c r="E125">
        <f ca="1">IFERROR(__xludf.DUMMYFUNCTION("""COMPUTED_VALUE"""),10019)</f>
        <v>10019</v>
      </c>
      <c r="F125">
        <f ca="1">IFERROR(__xludf.DUMMYFUNCTION("""COMPUTED_VALUE"""),1106)</f>
        <v>1106</v>
      </c>
      <c r="G125" s="30">
        <f ca="1">IFERROR(__xludf.DUMMYFUNCTION("""COMPUTED_VALUE"""),4)</f>
        <v>4</v>
      </c>
      <c r="H125" t="str">
        <f t="shared" ca="1" si="1"/>
        <v>{"sku":"1106","req":4}</v>
      </c>
    </row>
    <row r="126" spans="5:8" ht="13" x14ac:dyDescent="0.15">
      <c r="E126">
        <f ca="1">IFERROR(__xludf.DUMMYFUNCTION("""COMPUTED_VALUE"""),10019)</f>
        <v>10019</v>
      </c>
      <c r="F126">
        <f ca="1">IFERROR(__xludf.DUMMYFUNCTION("""COMPUTED_VALUE"""),1210)</f>
        <v>1210</v>
      </c>
      <c r="G126" s="30">
        <f ca="1">IFERROR(__xludf.DUMMYFUNCTION("""COMPUTED_VALUE"""),1)</f>
        <v>1</v>
      </c>
      <c r="H126" t="str">
        <f t="shared" ca="1" si="1"/>
        <v>{"sku":"1210","req":1}</v>
      </c>
    </row>
    <row r="127" spans="5:8" ht="13" x14ac:dyDescent="0.15">
      <c r="E127">
        <f ca="1">IFERROR(__xludf.DUMMYFUNCTION("""COMPUTED_VALUE"""),10019)</f>
        <v>10019</v>
      </c>
      <c r="F127">
        <f ca="1">IFERROR(__xludf.DUMMYFUNCTION("""COMPUTED_VALUE"""),1116)</f>
        <v>1116</v>
      </c>
      <c r="G127" s="30">
        <f ca="1">IFERROR(__xludf.DUMMYFUNCTION("""COMPUTED_VALUE"""),1)</f>
        <v>1</v>
      </c>
      <c r="H127" t="str">
        <f t="shared" ca="1" si="1"/>
        <v>{"sku":"1116","req":1}</v>
      </c>
    </row>
    <row r="128" spans="5:8" ht="13" x14ac:dyDescent="0.15">
      <c r="E128">
        <f ca="1">IFERROR(__xludf.DUMMYFUNCTION("""COMPUTED_VALUE"""),10019)</f>
        <v>10019</v>
      </c>
      <c r="F128">
        <f ca="1">IFERROR(__xludf.DUMMYFUNCTION("""COMPUTED_VALUE"""),1407)</f>
        <v>1407</v>
      </c>
      <c r="G128" s="30">
        <f ca="1">IFERROR(__xludf.DUMMYFUNCTION("""COMPUTED_VALUE"""),1)</f>
        <v>1</v>
      </c>
      <c r="H128" t="str">
        <f t="shared" ca="1" si="1"/>
        <v>{"sku":"1407","req":1}</v>
      </c>
    </row>
    <row r="129" spans="5:8" ht="13" x14ac:dyDescent="0.15">
      <c r="E129">
        <f ca="1">IFERROR(__xludf.DUMMYFUNCTION("""COMPUTED_VALUE"""),10020)</f>
        <v>10020</v>
      </c>
      <c r="F129">
        <f ca="1">IFERROR(__xludf.DUMMYFUNCTION("""COMPUTED_VALUE"""),1201)</f>
        <v>1201</v>
      </c>
      <c r="G129" s="30">
        <f ca="1">IFERROR(__xludf.DUMMYFUNCTION("""COMPUTED_VALUE"""),1)</f>
        <v>1</v>
      </c>
      <c r="H129" t="str">
        <f t="shared" ca="1" si="1"/>
        <v>{"sku":"1201","req":1}</v>
      </c>
    </row>
    <row r="130" spans="5:8" ht="13" x14ac:dyDescent="0.15">
      <c r="E130">
        <f ca="1">IFERROR(__xludf.DUMMYFUNCTION("""COMPUTED_VALUE"""),10020)</f>
        <v>10020</v>
      </c>
      <c r="F130">
        <f ca="1">IFERROR(__xludf.DUMMYFUNCTION("""COMPUTED_VALUE"""),1116)</f>
        <v>1116</v>
      </c>
      <c r="G130" s="30">
        <f ca="1">IFERROR(__xludf.DUMMYFUNCTION("""COMPUTED_VALUE"""),1)</f>
        <v>1</v>
      </c>
      <c r="H130" t="str">
        <f t="shared" ca="1" si="1"/>
        <v>{"sku":"1116","req":1}</v>
      </c>
    </row>
    <row r="131" spans="5:8" ht="13" x14ac:dyDescent="0.15">
      <c r="E131">
        <f ca="1">IFERROR(__xludf.DUMMYFUNCTION("""COMPUTED_VALUE"""),10020)</f>
        <v>10020</v>
      </c>
      <c r="F131">
        <f ca="1">IFERROR(__xludf.DUMMYFUNCTION("""COMPUTED_VALUE"""),1106)</f>
        <v>1106</v>
      </c>
      <c r="G131" s="30">
        <f ca="1">IFERROR(__xludf.DUMMYFUNCTION("""COMPUTED_VALUE"""),4)</f>
        <v>4</v>
      </c>
      <c r="H131" t="str">
        <f t="shared" ca="1" si="1"/>
        <v>{"sku":"1106","req":4}</v>
      </c>
    </row>
    <row r="132" spans="5:8" ht="13" x14ac:dyDescent="0.15">
      <c r="E132">
        <f ca="1">IFERROR(__xludf.DUMMYFUNCTION("""COMPUTED_VALUE"""),10020)</f>
        <v>10020</v>
      </c>
      <c r="F132">
        <f ca="1">IFERROR(__xludf.DUMMYFUNCTION("""COMPUTED_VALUE"""),1112)</f>
        <v>1112</v>
      </c>
      <c r="G132" s="30">
        <f ca="1">IFERROR(__xludf.DUMMYFUNCTION("""COMPUTED_VALUE"""),1)</f>
        <v>1</v>
      </c>
      <c r="H132" t="str">
        <f t="shared" ca="1" si="1"/>
        <v>{"sku":"1112","req":1}</v>
      </c>
    </row>
    <row r="133" spans="5:8" ht="13" x14ac:dyDescent="0.15">
      <c r="E133">
        <f ca="1">IFERROR(__xludf.DUMMYFUNCTION("""COMPUTED_VALUE"""),10020)</f>
        <v>10020</v>
      </c>
      <c r="F133">
        <f ca="1">IFERROR(__xludf.DUMMYFUNCTION("""COMPUTED_VALUE"""),1114)</f>
        <v>1114</v>
      </c>
      <c r="G133" s="30">
        <f ca="1">IFERROR(__xludf.DUMMYFUNCTION("""COMPUTED_VALUE"""),1)</f>
        <v>1</v>
      </c>
      <c r="H133" t="str">
        <f t="shared" ca="1" si="1"/>
        <v>{"sku":"1114","req":1}</v>
      </c>
    </row>
    <row r="134" spans="5:8" ht="13" x14ac:dyDescent="0.15">
      <c r="E134">
        <f ca="1">IFERROR(__xludf.DUMMYFUNCTION("""COMPUTED_VALUE"""),10020)</f>
        <v>10020</v>
      </c>
      <c r="F134">
        <f ca="1">IFERROR(__xludf.DUMMYFUNCTION("""COMPUTED_VALUE"""),1407)</f>
        <v>1407</v>
      </c>
      <c r="G134" s="30">
        <f ca="1">IFERROR(__xludf.DUMMYFUNCTION("""COMPUTED_VALUE"""),1)</f>
        <v>1</v>
      </c>
      <c r="H134" t="str">
        <f t="shared" ca="1" si="1"/>
        <v>{"sku":"1407","req":1}</v>
      </c>
    </row>
    <row r="135" spans="5:8" ht="13" x14ac:dyDescent="0.15">
      <c r="E135">
        <f ca="1">IFERROR(__xludf.DUMMYFUNCTION("""COMPUTED_VALUE"""),10021)</f>
        <v>10021</v>
      </c>
      <c r="F135">
        <f ca="1">IFERROR(__xludf.DUMMYFUNCTION("""COMPUTED_VALUE"""),1201)</f>
        <v>1201</v>
      </c>
      <c r="G135" s="30">
        <f ca="1">IFERROR(__xludf.DUMMYFUNCTION("""COMPUTED_VALUE"""),1)</f>
        <v>1</v>
      </c>
      <c r="H135" t="str">
        <f t="shared" ca="1" si="1"/>
        <v>{"sku":"1201","req":1}</v>
      </c>
    </row>
    <row r="136" spans="5:8" ht="13" x14ac:dyDescent="0.15">
      <c r="E136">
        <f ca="1">IFERROR(__xludf.DUMMYFUNCTION("""COMPUTED_VALUE"""),10021)</f>
        <v>10021</v>
      </c>
      <c r="F136">
        <f ca="1">IFERROR(__xludf.DUMMYFUNCTION("""COMPUTED_VALUE"""),1116)</f>
        <v>1116</v>
      </c>
      <c r="G136" s="30">
        <f ca="1">IFERROR(__xludf.DUMMYFUNCTION("""COMPUTED_VALUE"""),1)</f>
        <v>1</v>
      </c>
      <c r="H136" t="str">
        <f t="shared" ca="1" si="1"/>
        <v>{"sku":"1116","req":1}</v>
      </c>
    </row>
    <row r="137" spans="5:8" ht="13" x14ac:dyDescent="0.15">
      <c r="E137">
        <f ca="1">IFERROR(__xludf.DUMMYFUNCTION("""COMPUTED_VALUE"""),10021)</f>
        <v>10021</v>
      </c>
      <c r="F137">
        <f ca="1">IFERROR(__xludf.DUMMYFUNCTION("""COMPUTED_VALUE"""),1109)</f>
        <v>1109</v>
      </c>
      <c r="G137" s="30">
        <f ca="1">IFERROR(__xludf.DUMMYFUNCTION("""COMPUTED_VALUE"""),1)</f>
        <v>1</v>
      </c>
      <c r="H137" t="str">
        <f t="shared" ca="1" si="1"/>
        <v>{"sku":"1109","req":1}</v>
      </c>
    </row>
    <row r="138" spans="5:8" ht="13" x14ac:dyDescent="0.15">
      <c r="E138">
        <f ca="1">IFERROR(__xludf.DUMMYFUNCTION("""COMPUTED_VALUE"""),10021)</f>
        <v>10021</v>
      </c>
      <c r="F138">
        <f ca="1">IFERROR(__xludf.DUMMYFUNCTION("""COMPUTED_VALUE"""),1114)</f>
        <v>1114</v>
      </c>
      <c r="G138" s="30">
        <f ca="1">IFERROR(__xludf.DUMMYFUNCTION("""COMPUTED_VALUE"""),1)</f>
        <v>1</v>
      </c>
      <c r="H138" t="str">
        <f t="shared" ca="1" si="1"/>
        <v>{"sku":"1114","req":1}</v>
      </c>
    </row>
    <row r="139" spans="5:8" ht="13" x14ac:dyDescent="0.15">
      <c r="E139">
        <f ca="1">IFERROR(__xludf.DUMMYFUNCTION("""COMPUTED_VALUE"""),10021)</f>
        <v>10021</v>
      </c>
      <c r="F139">
        <f ca="1">IFERROR(__xludf.DUMMYFUNCTION("""COMPUTED_VALUE"""),1407)</f>
        <v>1407</v>
      </c>
      <c r="G139" s="30">
        <f ca="1">IFERROR(__xludf.DUMMYFUNCTION("""COMPUTED_VALUE"""),1)</f>
        <v>1</v>
      </c>
      <c r="H139" t="str">
        <f t="shared" ca="1" si="1"/>
        <v>{"sku":"1407","req":1}</v>
      </c>
    </row>
    <row r="140" spans="5:8" ht="13" x14ac:dyDescent="0.15">
      <c r="E140">
        <f ca="1">IFERROR(__xludf.DUMMYFUNCTION("""COMPUTED_VALUE"""),10022)</f>
        <v>10022</v>
      </c>
      <c r="F140">
        <f ca="1">IFERROR(__xludf.DUMMYFUNCTION("""COMPUTED_VALUE"""),1201)</f>
        <v>1201</v>
      </c>
      <c r="G140" s="30">
        <f ca="1">IFERROR(__xludf.DUMMYFUNCTION("""COMPUTED_VALUE"""),1)</f>
        <v>1</v>
      </c>
      <c r="H140" t="str">
        <f t="shared" ca="1" si="1"/>
        <v>{"sku":"1201","req":1}</v>
      </c>
    </row>
    <row r="141" spans="5:8" ht="13" x14ac:dyDescent="0.15">
      <c r="E141">
        <f ca="1">IFERROR(__xludf.DUMMYFUNCTION("""COMPUTED_VALUE"""),10022)</f>
        <v>10022</v>
      </c>
      <c r="F141">
        <f ca="1">IFERROR(__xludf.DUMMYFUNCTION("""COMPUTED_VALUE"""),1116)</f>
        <v>1116</v>
      </c>
      <c r="G141" s="30">
        <f ca="1">IFERROR(__xludf.DUMMYFUNCTION("""COMPUTED_VALUE"""),1)</f>
        <v>1</v>
      </c>
      <c r="H141" t="str">
        <f t="shared" ca="1" si="1"/>
        <v>{"sku":"1116","req":1}</v>
      </c>
    </row>
    <row r="142" spans="5:8" ht="13" x14ac:dyDescent="0.15">
      <c r="E142">
        <f ca="1">IFERROR(__xludf.DUMMYFUNCTION("""COMPUTED_VALUE"""),10022)</f>
        <v>10022</v>
      </c>
      <c r="F142">
        <f ca="1">IFERROR(__xludf.DUMMYFUNCTION("""COMPUTED_VALUE"""),1107)</f>
        <v>1107</v>
      </c>
      <c r="G142" s="30">
        <f ca="1">IFERROR(__xludf.DUMMYFUNCTION("""COMPUTED_VALUE"""),1)</f>
        <v>1</v>
      </c>
      <c r="H142" t="str">
        <f t="shared" ca="1" si="1"/>
        <v>{"sku":"1107","req":1}</v>
      </c>
    </row>
    <row r="143" spans="5:8" ht="13" x14ac:dyDescent="0.15">
      <c r="E143">
        <f ca="1">IFERROR(__xludf.DUMMYFUNCTION("""COMPUTED_VALUE"""),10022)</f>
        <v>10022</v>
      </c>
      <c r="F143">
        <f ca="1">IFERROR(__xludf.DUMMYFUNCTION("""COMPUTED_VALUE"""),1112)</f>
        <v>1112</v>
      </c>
      <c r="G143" s="30">
        <f ca="1">IFERROR(__xludf.DUMMYFUNCTION("""COMPUTED_VALUE"""),1)</f>
        <v>1</v>
      </c>
      <c r="H143" t="str">
        <f t="shared" ca="1" si="1"/>
        <v>{"sku":"1112","req":1}</v>
      </c>
    </row>
    <row r="144" spans="5:8" ht="13" x14ac:dyDescent="0.15">
      <c r="E144">
        <f ca="1">IFERROR(__xludf.DUMMYFUNCTION("""COMPUTED_VALUE"""),10022)</f>
        <v>10022</v>
      </c>
      <c r="F144">
        <f ca="1">IFERROR(__xludf.DUMMYFUNCTION("""COMPUTED_VALUE"""),1210)</f>
        <v>1210</v>
      </c>
      <c r="G144" s="30">
        <f ca="1">IFERROR(__xludf.DUMMYFUNCTION("""COMPUTED_VALUE"""),1)</f>
        <v>1</v>
      </c>
      <c r="H144" t="str">
        <f t="shared" ca="1" si="1"/>
        <v>{"sku":"1210","req":1}</v>
      </c>
    </row>
    <row r="145" spans="5:8" ht="13" x14ac:dyDescent="0.15">
      <c r="E145">
        <f ca="1">IFERROR(__xludf.DUMMYFUNCTION("""COMPUTED_VALUE"""),10022)</f>
        <v>10022</v>
      </c>
      <c r="F145">
        <f ca="1">IFERROR(__xludf.DUMMYFUNCTION("""COMPUTED_VALUE"""),1215)</f>
        <v>1215</v>
      </c>
      <c r="G145" s="30">
        <f ca="1">IFERROR(__xludf.DUMMYFUNCTION("""COMPUTED_VALUE"""),1)</f>
        <v>1</v>
      </c>
      <c r="H145" t="str">
        <f t="shared" ca="1" si="1"/>
        <v>{"sku":"1215","req":1}</v>
      </c>
    </row>
    <row r="146" spans="5:8" ht="13" x14ac:dyDescent="0.15">
      <c r="E146">
        <f ca="1">IFERROR(__xludf.DUMMYFUNCTION("""COMPUTED_VALUE"""),10023)</f>
        <v>10023</v>
      </c>
      <c r="F146">
        <f ca="1">IFERROR(__xludf.DUMMYFUNCTION("""COMPUTED_VALUE"""),1201)</f>
        <v>1201</v>
      </c>
      <c r="G146" s="30">
        <f ca="1">IFERROR(__xludf.DUMMYFUNCTION("""COMPUTED_VALUE"""),1)</f>
        <v>1</v>
      </c>
      <c r="H146" t="str">
        <f t="shared" ca="1" si="1"/>
        <v>{"sku":"1201","req":1}</v>
      </c>
    </row>
    <row r="147" spans="5:8" ht="13" x14ac:dyDescent="0.15">
      <c r="E147">
        <f ca="1">IFERROR(__xludf.DUMMYFUNCTION("""COMPUTED_VALUE"""),10023)</f>
        <v>10023</v>
      </c>
      <c r="F147">
        <f ca="1">IFERROR(__xludf.DUMMYFUNCTION("""COMPUTED_VALUE"""),1116)</f>
        <v>1116</v>
      </c>
      <c r="G147" s="30">
        <f ca="1">IFERROR(__xludf.DUMMYFUNCTION("""COMPUTED_VALUE"""),1)</f>
        <v>1</v>
      </c>
      <c r="H147" t="str">
        <f t="shared" ca="1" si="1"/>
        <v>{"sku":"1116","req":1}</v>
      </c>
    </row>
    <row r="148" spans="5:8" ht="13" x14ac:dyDescent="0.15">
      <c r="E148">
        <f ca="1">IFERROR(__xludf.DUMMYFUNCTION("""COMPUTED_VALUE"""),10023)</f>
        <v>10023</v>
      </c>
      <c r="F148">
        <f ca="1">IFERROR(__xludf.DUMMYFUNCTION("""COMPUTED_VALUE"""),1109)</f>
        <v>1109</v>
      </c>
      <c r="G148" s="30">
        <f ca="1">IFERROR(__xludf.DUMMYFUNCTION("""COMPUTED_VALUE"""),1)</f>
        <v>1</v>
      </c>
      <c r="H148" t="str">
        <f t="shared" ca="1" si="1"/>
        <v>{"sku":"1109","req":1}</v>
      </c>
    </row>
    <row r="149" spans="5:8" ht="13" x14ac:dyDescent="0.15">
      <c r="E149">
        <f ca="1">IFERROR(__xludf.DUMMYFUNCTION("""COMPUTED_VALUE"""),10023)</f>
        <v>10023</v>
      </c>
      <c r="F149">
        <f ca="1">IFERROR(__xludf.DUMMYFUNCTION("""COMPUTED_VALUE"""),1112)</f>
        <v>1112</v>
      </c>
      <c r="G149" s="30">
        <f ca="1">IFERROR(__xludf.DUMMYFUNCTION("""COMPUTED_VALUE"""),1)</f>
        <v>1</v>
      </c>
      <c r="H149" t="str">
        <f t="shared" ca="1" si="1"/>
        <v>{"sku":"1112","req":1}</v>
      </c>
    </row>
    <row r="150" spans="5:8" ht="13" x14ac:dyDescent="0.15">
      <c r="E150">
        <f ca="1">IFERROR(__xludf.DUMMYFUNCTION("""COMPUTED_VALUE"""),10023)</f>
        <v>10023</v>
      </c>
      <c r="F150">
        <f ca="1">IFERROR(__xludf.DUMMYFUNCTION("""COMPUTED_VALUE"""),1210)</f>
        <v>1210</v>
      </c>
      <c r="G150" s="30">
        <f ca="1">IFERROR(__xludf.DUMMYFUNCTION("""COMPUTED_VALUE"""),1)</f>
        <v>1</v>
      </c>
      <c r="H150" t="str">
        <f t="shared" ca="1" si="1"/>
        <v>{"sku":"1210","req":1}</v>
      </c>
    </row>
    <row r="151" spans="5:8" ht="13" x14ac:dyDescent="0.15">
      <c r="E151">
        <f ca="1">IFERROR(__xludf.DUMMYFUNCTION("""COMPUTED_VALUE"""),10023)</f>
        <v>10023</v>
      </c>
      <c r="F151">
        <f ca="1">IFERROR(__xludf.DUMMYFUNCTION("""COMPUTED_VALUE"""),1215)</f>
        <v>1215</v>
      </c>
      <c r="G151" s="30">
        <f ca="1">IFERROR(__xludf.DUMMYFUNCTION("""COMPUTED_VALUE"""),1)</f>
        <v>1</v>
      </c>
      <c r="H151" t="str">
        <f t="shared" ca="1" si="1"/>
        <v>{"sku":"1215","req":1}</v>
      </c>
    </row>
    <row r="152" spans="5:8" ht="13" x14ac:dyDescent="0.15">
      <c r="E152">
        <f ca="1">IFERROR(__xludf.DUMMYFUNCTION("""COMPUTED_VALUE"""),10024)</f>
        <v>10024</v>
      </c>
      <c r="F152">
        <f ca="1">IFERROR(__xludf.DUMMYFUNCTION("""COMPUTED_VALUE"""),1201)</f>
        <v>1201</v>
      </c>
      <c r="G152" s="30">
        <f ca="1">IFERROR(__xludf.DUMMYFUNCTION("""COMPUTED_VALUE"""),1)</f>
        <v>1</v>
      </c>
      <c r="H152" t="str">
        <f t="shared" ca="1" si="1"/>
        <v>{"sku":"1201","req":1}</v>
      </c>
    </row>
    <row r="153" spans="5:8" ht="13" x14ac:dyDescent="0.15">
      <c r="E153">
        <f ca="1">IFERROR(__xludf.DUMMYFUNCTION("""COMPUTED_VALUE"""),10024)</f>
        <v>10024</v>
      </c>
      <c r="F153">
        <f ca="1">IFERROR(__xludf.DUMMYFUNCTION("""COMPUTED_VALUE"""),1116)</f>
        <v>1116</v>
      </c>
      <c r="G153" s="30">
        <f ca="1">IFERROR(__xludf.DUMMYFUNCTION("""COMPUTED_VALUE"""),1)</f>
        <v>1</v>
      </c>
      <c r="H153" t="str">
        <f t="shared" ca="1" si="1"/>
        <v>{"sku":"1116","req":1}</v>
      </c>
    </row>
    <row r="154" spans="5:8" ht="13" x14ac:dyDescent="0.15">
      <c r="E154">
        <f ca="1">IFERROR(__xludf.DUMMYFUNCTION("""COMPUTED_VALUE"""),10024)</f>
        <v>10024</v>
      </c>
      <c r="F154">
        <f ca="1">IFERROR(__xludf.DUMMYFUNCTION("""COMPUTED_VALUE"""),1210)</f>
        <v>1210</v>
      </c>
      <c r="G154" s="30">
        <f ca="1">IFERROR(__xludf.DUMMYFUNCTION("""COMPUTED_VALUE"""),1)</f>
        <v>1</v>
      </c>
      <c r="H154" t="str">
        <f t="shared" ca="1" si="1"/>
        <v>{"sku":"1210","req":1}</v>
      </c>
    </row>
    <row r="155" spans="5:8" ht="13" x14ac:dyDescent="0.15">
      <c r="E155">
        <f ca="1">IFERROR(__xludf.DUMMYFUNCTION("""COMPUTED_VALUE"""),10024)</f>
        <v>10024</v>
      </c>
      <c r="F155">
        <f ca="1">IFERROR(__xludf.DUMMYFUNCTION("""COMPUTED_VALUE"""),1114)</f>
        <v>1114</v>
      </c>
      <c r="G155" s="30">
        <f ca="1">IFERROR(__xludf.DUMMYFUNCTION("""COMPUTED_VALUE"""),1)</f>
        <v>1</v>
      </c>
      <c r="H155" t="str">
        <f t="shared" ca="1" si="1"/>
        <v>{"sku":"1114","req":1}</v>
      </c>
    </row>
    <row r="156" spans="5:8" ht="13" x14ac:dyDescent="0.15">
      <c r="E156">
        <f ca="1">IFERROR(__xludf.DUMMYFUNCTION("""COMPUTED_VALUE"""),10024)</f>
        <v>10024</v>
      </c>
      <c r="F156">
        <f ca="1">IFERROR(__xludf.DUMMYFUNCTION("""COMPUTED_VALUE"""),1115)</f>
        <v>1115</v>
      </c>
      <c r="G156" s="30">
        <f ca="1">IFERROR(__xludf.DUMMYFUNCTION("""COMPUTED_VALUE"""),1)</f>
        <v>1</v>
      </c>
      <c r="H156" t="str">
        <f t="shared" ca="1" si="1"/>
        <v>{"sku":"1115","req":1}</v>
      </c>
    </row>
    <row r="157" spans="5:8" ht="13" x14ac:dyDescent="0.15">
      <c r="E157">
        <f ca="1">IFERROR(__xludf.DUMMYFUNCTION("""COMPUTED_VALUE"""),10024)</f>
        <v>10024</v>
      </c>
      <c r="F157">
        <f ca="1">IFERROR(__xludf.DUMMYFUNCTION("""COMPUTED_VALUE"""),1211)</f>
        <v>1211</v>
      </c>
      <c r="G157" s="30">
        <f ca="1">IFERROR(__xludf.DUMMYFUNCTION("""COMPUTED_VALUE"""),1)</f>
        <v>1</v>
      </c>
      <c r="H157" t="str">
        <f t="shared" ca="1" si="1"/>
        <v>{"sku":"1211","req":1}</v>
      </c>
    </row>
    <row r="158" spans="5:8" ht="13" x14ac:dyDescent="0.15">
      <c r="E158">
        <f ca="1">IFERROR(__xludf.DUMMYFUNCTION("""COMPUTED_VALUE"""),10025)</f>
        <v>10025</v>
      </c>
      <c r="F158">
        <f ca="1">IFERROR(__xludf.DUMMYFUNCTION("""COMPUTED_VALUE"""),1201)</f>
        <v>1201</v>
      </c>
      <c r="G158" s="30">
        <f ca="1">IFERROR(__xludf.DUMMYFUNCTION("""COMPUTED_VALUE"""),1)</f>
        <v>1</v>
      </c>
      <c r="H158" t="str">
        <f t="shared" ca="1" si="1"/>
        <v>{"sku":"1201","req":1}</v>
      </c>
    </row>
    <row r="159" spans="5:8" ht="13" x14ac:dyDescent="0.15">
      <c r="E159">
        <f ca="1">IFERROR(__xludf.DUMMYFUNCTION("""COMPUTED_VALUE"""),10025)</f>
        <v>10025</v>
      </c>
      <c r="F159">
        <f ca="1">IFERROR(__xludf.DUMMYFUNCTION("""COMPUTED_VALUE"""),1116)</f>
        <v>1116</v>
      </c>
      <c r="G159" s="30">
        <f ca="1">IFERROR(__xludf.DUMMYFUNCTION("""COMPUTED_VALUE"""),1)</f>
        <v>1</v>
      </c>
      <c r="H159" t="str">
        <f t="shared" ca="1" si="1"/>
        <v>{"sku":"1116","req":1}</v>
      </c>
    </row>
    <row r="160" spans="5:8" ht="13" x14ac:dyDescent="0.15">
      <c r="E160">
        <f ca="1">IFERROR(__xludf.DUMMYFUNCTION("""COMPUTED_VALUE"""),10025)</f>
        <v>10025</v>
      </c>
      <c r="F160">
        <f ca="1">IFERROR(__xludf.DUMMYFUNCTION("""COMPUTED_VALUE"""),1210)</f>
        <v>1210</v>
      </c>
      <c r="G160" s="30">
        <f ca="1">IFERROR(__xludf.DUMMYFUNCTION("""COMPUTED_VALUE"""),1)</f>
        <v>1</v>
      </c>
      <c r="H160" t="str">
        <f t="shared" ca="1" si="1"/>
        <v>{"sku":"1210","req":1}</v>
      </c>
    </row>
    <row r="161" spans="5:8" ht="13" x14ac:dyDescent="0.15">
      <c r="E161">
        <f ca="1">IFERROR(__xludf.DUMMYFUNCTION("""COMPUTED_VALUE"""),10025)</f>
        <v>10025</v>
      </c>
      <c r="F161">
        <f ca="1">IFERROR(__xludf.DUMMYFUNCTION("""COMPUTED_VALUE"""),1114)</f>
        <v>1114</v>
      </c>
      <c r="G161" s="30">
        <f ca="1">IFERROR(__xludf.DUMMYFUNCTION("""COMPUTED_VALUE"""),1)</f>
        <v>1</v>
      </c>
      <c r="H161" t="str">
        <f t="shared" ca="1" si="1"/>
        <v>{"sku":"1114","req":1}</v>
      </c>
    </row>
    <row r="162" spans="5:8" ht="13" x14ac:dyDescent="0.15">
      <c r="E162">
        <f ca="1">IFERROR(__xludf.DUMMYFUNCTION("""COMPUTED_VALUE"""),10025)</f>
        <v>10025</v>
      </c>
      <c r="F162">
        <f ca="1">IFERROR(__xludf.DUMMYFUNCTION("""COMPUTED_VALUE"""),1115)</f>
        <v>1115</v>
      </c>
      <c r="G162" s="30">
        <f ca="1">IFERROR(__xludf.DUMMYFUNCTION("""COMPUTED_VALUE"""),1)</f>
        <v>1</v>
      </c>
      <c r="H162" t="str">
        <f t="shared" ca="1" si="1"/>
        <v>{"sku":"1115","req":1}</v>
      </c>
    </row>
    <row r="163" spans="5:8" ht="13" x14ac:dyDescent="0.15">
      <c r="E163">
        <f ca="1">IFERROR(__xludf.DUMMYFUNCTION("""COMPUTED_VALUE"""),10025)</f>
        <v>10025</v>
      </c>
      <c r="F163">
        <f ca="1">IFERROR(__xludf.DUMMYFUNCTION("""COMPUTED_VALUE"""),1013)</f>
        <v>1013</v>
      </c>
      <c r="G163" s="30">
        <f ca="1">IFERROR(__xludf.DUMMYFUNCTION("""COMPUTED_VALUE"""),5)</f>
        <v>5</v>
      </c>
      <c r="H163" t="str">
        <f t="shared" ca="1" si="1"/>
        <v>{"sku":"1013","req":5}</v>
      </c>
    </row>
    <row r="164" spans="5:8" ht="13" x14ac:dyDescent="0.15">
      <c r="E164">
        <f ca="1">IFERROR(__xludf.DUMMYFUNCTION("""COMPUTED_VALUE"""),20001)</f>
        <v>20001</v>
      </c>
      <c r="F164">
        <f ca="1">IFERROR(__xludf.DUMMYFUNCTION("""COMPUTED_VALUE"""),1301)</f>
        <v>1301</v>
      </c>
      <c r="G164" s="30">
        <f ca="1">IFERROR(__xludf.DUMMYFUNCTION("""COMPUTED_VALUE"""),1)</f>
        <v>1</v>
      </c>
      <c r="H164" t="str">
        <f t="shared" ca="1" si="1"/>
        <v>{"sku":"1301","req":1}</v>
      </c>
    </row>
    <row r="165" spans="5:8" ht="13" x14ac:dyDescent="0.15">
      <c r="E165">
        <f ca="1">IFERROR(__xludf.DUMMYFUNCTION("""COMPUTED_VALUE"""),20001)</f>
        <v>20001</v>
      </c>
      <c r="F165">
        <f ca="1">IFERROR(__xludf.DUMMYFUNCTION("""COMPUTED_VALUE"""),1207)</f>
        <v>1207</v>
      </c>
      <c r="G165" s="30">
        <f ca="1">IFERROR(__xludf.DUMMYFUNCTION("""COMPUTED_VALUE"""),1)</f>
        <v>1</v>
      </c>
      <c r="H165" t="str">
        <f t="shared" ca="1" si="1"/>
        <v>{"sku":"1207","req":1}</v>
      </c>
    </row>
    <row r="166" spans="5:8" ht="13" x14ac:dyDescent="0.15">
      <c r="E166">
        <f ca="1">IFERROR(__xludf.DUMMYFUNCTION("""COMPUTED_VALUE"""),20001)</f>
        <v>20001</v>
      </c>
      <c r="F166">
        <f ca="1">IFERROR(__xludf.DUMMYFUNCTION("""COMPUTED_VALUE"""),1310)</f>
        <v>1310</v>
      </c>
      <c r="G166" s="30">
        <f ca="1">IFERROR(__xludf.DUMMYFUNCTION("""COMPUTED_VALUE"""),1)</f>
        <v>1</v>
      </c>
      <c r="H166" t="str">
        <f t="shared" ca="1" si="1"/>
        <v>{"sku":"1310","req":1}</v>
      </c>
    </row>
    <row r="167" spans="5:8" ht="13" x14ac:dyDescent="0.15">
      <c r="E167">
        <f ca="1">IFERROR(__xludf.DUMMYFUNCTION("""COMPUTED_VALUE"""),20001)</f>
        <v>20001</v>
      </c>
      <c r="F167">
        <f ca="1">IFERROR(__xludf.DUMMYFUNCTION("""COMPUTED_VALUE"""),1112)</f>
        <v>1112</v>
      </c>
      <c r="G167" s="30">
        <f ca="1">IFERROR(__xludf.DUMMYFUNCTION("""COMPUTED_VALUE"""),1)</f>
        <v>1</v>
      </c>
      <c r="H167" t="str">
        <f t="shared" ca="1" si="1"/>
        <v>{"sku":"1112","req":1}</v>
      </c>
    </row>
    <row r="168" spans="5:8" ht="13" x14ac:dyDescent="0.15">
      <c r="E168">
        <f ca="1">IFERROR(__xludf.DUMMYFUNCTION("""COMPUTED_VALUE"""),20001)</f>
        <v>20001</v>
      </c>
      <c r="F168">
        <f ca="1">IFERROR(__xludf.DUMMYFUNCTION("""COMPUTED_VALUE"""),1216)</f>
        <v>1216</v>
      </c>
      <c r="G168" s="30">
        <f ca="1">IFERROR(__xludf.DUMMYFUNCTION("""COMPUTED_VALUE"""),1)</f>
        <v>1</v>
      </c>
      <c r="H168" t="str">
        <f t="shared" ca="1" si="1"/>
        <v>{"sku":"1216","req":1}</v>
      </c>
    </row>
    <row r="169" spans="5:8" ht="13" x14ac:dyDescent="0.15">
      <c r="E169">
        <f ca="1">IFERROR(__xludf.DUMMYFUNCTION("""COMPUTED_VALUE"""),20002)</f>
        <v>20002</v>
      </c>
      <c r="F169">
        <f ca="1">IFERROR(__xludf.DUMMYFUNCTION("""COMPUTED_VALUE"""),1301)</f>
        <v>1301</v>
      </c>
      <c r="G169" s="30">
        <f ca="1">IFERROR(__xludf.DUMMYFUNCTION("""COMPUTED_VALUE"""),1)</f>
        <v>1</v>
      </c>
      <c r="H169" t="str">
        <f t="shared" ca="1" si="1"/>
        <v>{"sku":"1301","req":1}</v>
      </c>
    </row>
    <row r="170" spans="5:8" ht="13" x14ac:dyDescent="0.15">
      <c r="E170">
        <f ca="1">IFERROR(__xludf.DUMMYFUNCTION("""COMPUTED_VALUE"""),20002)</f>
        <v>20002</v>
      </c>
      <c r="F170">
        <f ca="1">IFERROR(__xludf.DUMMYFUNCTION("""COMPUTED_VALUE"""),1216)</f>
        <v>1216</v>
      </c>
      <c r="G170" s="30">
        <f ca="1">IFERROR(__xludf.DUMMYFUNCTION("""COMPUTED_VALUE"""),1)</f>
        <v>1</v>
      </c>
      <c r="H170" t="str">
        <f t="shared" ca="1" si="1"/>
        <v>{"sku":"1216","req":1}</v>
      </c>
    </row>
    <row r="171" spans="5:8" ht="13" x14ac:dyDescent="0.15">
      <c r="E171">
        <f ca="1">IFERROR(__xludf.DUMMYFUNCTION("""COMPUTED_VALUE"""),20002)</f>
        <v>20002</v>
      </c>
      <c r="F171">
        <f ca="1">IFERROR(__xludf.DUMMYFUNCTION("""COMPUTED_VALUE"""),1106)</f>
        <v>1106</v>
      </c>
      <c r="G171" s="30">
        <f ca="1">IFERROR(__xludf.DUMMYFUNCTION("""COMPUTED_VALUE"""),4)</f>
        <v>4</v>
      </c>
      <c r="H171" t="str">
        <f t="shared" ca="1" si="1"/>
        <v>{"sku":"1106","req":4}</v>
      </c>
    </row>
    <row r="172" spans="5:8" ht="13" x14ac:dyDescent="0.15">
      <c r="E172">
        <f ca="1">IFERROR(__xludf.DUMMYFUNCTION("""COMPUTED_VALUE"""),20003)</f>
        <v>20003</v>
      </c>
      <c r="F172">
        <f ca="1">IFERROR(__xludf.DUMMYFUNCTION("""COMPUTED_VALUE"""),1301)</f>
        <v>1301</v>
      </c>
      <c r="G172" s="30">
        <f ca="1">IFERROR(__xludf.DUMMYFUNCTION("""COMPUTED_VALUE"""),1)</f>
        <v>1</v>
      </c>
      <c r="H172" t="str">
        <f t="shared" ca="1" si="1"/>
        <v>{"sku":"1301","req":1}</v>
      </c>
    </row>
    <row r="173" spans="5:8" ht="13" x14ac:dyDescent="0.15">
      <c r="E173">
        <f ca="1">IFERROR(__xludf.DUMMYFUNCTION("""COMPUTED_VALUE"""),20003)</f>
        <v>20003</v>
      </c>
      <c r="F173">
        <f ca="1">IFERROR(__xludf.DUMMYFUNCTION("""COMPUTED_VALUE"""),1216)</f>
        <v>1216</v>
      </c>
      <c r="G173" s="30">
        <f ca="1">IFERROR(__xludf.DUMMYFUNCTION("""COMPUTED_VALUE"""),1)</f>
        <v>1</v>
      </c>
      <c r="H173" t="str">
        <f t="shared" ca="1" si="1"/>
        <v>{"sku":"1216","req":1}</v>
      </c>
    </row>
    <row r="174" spans="5:8" ht="13" x14ac:dyDescent="0.15">
      <c r="E174">
        <f ca="1">IFERROR(__xludf.DUMMYFUNCTION("""COMPUTED_VALUE"""),20003)</f>
        <v>20003</v>
      </c>
      <c r="F174">
        <f ca="1">IFERROR(__xludf.DUMMYFUNCTION("""COMPUTED_VALUE"""),1207)</f>
        <v>1207</v>
      </c>
      <c r="G174" s="30">
        <f ca="1">IFERROR(__xludf.DUMMYFUNCTION("""COMPUTED_VALUE"""),1)</f>
        <v>1</v>
      </c>
      <c r="H174" t="str">
        <f t="shared" ca="1" si="1"/>
        <v>{"sku":"1207","req":1}</v>
      </c>
    </row>
    <row r="175" spans="5:8" ht="13" x14ac:dyDescent="0.15">
      <c r="E175">
        <f ca="1">IFERROR(__xludf.DUMMYFUNCTION("""COMPUTED_VALUE"""),20004)</f>
        <v>20004</v>
      </c>
      <c r="F175">
        <f ca="1">IFERROR(__xludf.DUMMYFUNCTION("""COMPUTED_VALUE"""),1301)</f>
        <v>1301</v>
      </c>
      <c r="G175" s="30">
        <f ca="1">IFERROR(__xludf.DUMMYFUNCTION("""COMPUTED_VALUE"""),1)</f>
        <v>1</v>
      </c>
      <c r="H175" t="str">
        <f t="shared" ca="1" si="1"/>
        <v>{"sku":"1301","req":1}</v>
      </c>
    </row>
    <row r="176" spans="5:8" ht="13" x14ac:dyDescent="0.15">
      <c r="E176">
        <f ca="1">IFERROR(__xludf.DUMMYFUNCTION("""COMPUTED_VALUE"""),20004)</f>
        <v>20004</v>
      </c>
      <c r="F176">
        <f ca="1">IFERROR(__xludf.DUMMYFUNCTION("""COMPUTED_VALUE"""),1216)</f>
        <v>1216</v>
      </c>
      <c r="G176" s="30">
        <f ca="1">IFERROR(__xludf.DUMMYFUNCTION("""COMPUTED_VALUE"""),1)</f>
        <v>1</v>
      </c>
      <c r="H176" t="str">
        <f t="shared" ca="1" si="1"/>
        <v>{"sku":"1216","req":1}</v>
      </c>
    </row>
    <row r="177" spans="5:8" ht="13" x14ac:dyDescent="0.15">
      <c r="E177">
        <f ca="1">IFERROR(__xludf.DUMMYFUNCTION("""COMPUTED_VALUE"""),20004)</f>
        <v>20004</v>
      </c>
      <c r="F177">
        <f ca="1">IFERROR(__xludf.DUMMYFUNCTION("""COMPUTED_VALUE"""),1209)</f>
        <v>1209</v>
      </c>
      <c r="G177" s="30">
        <f ca="1">IFERROR(__xludf.DUMMYFUNCTION("""COMPUTED_VALUE"""),1)</f>
        <v>1</v>
      </c>
      <c r="H177" t="str">
        <f t="shared" ca="1" si="1"/>
        <v>{"sku":"1209","req":1}</v>
      </c>
    </row>
    <row r="178" spans="5:8" ht="13" x14ac:dyDescent="0.15">
      <c r="E178">
        <f ca="1">IFERROR(__xludf.DUMMYFUNCTION("""COMPUTED_VALUE"""),20005)</f>
        <v>20005</v>
      </c>
      <c r="F178">
        <f ca="1">IFERROR(__xludf.DUMMYFUNCTION("""COMPUTED_VALUE"""),1301)</f>
        <v>1301</v>
      </c>
      <c r="G178" s="30">
        <f ca="1">IFERROR(__xludf.DUMMYFUNCTION("""COMPUTED_VALUE"""),1)</f>
        <v>1</v>
      </c>
      <c r="H178" t="str">
        <f t="shared" ca="1" si="1"/>
        <v>{"sku":"1301","req":1}</v>
      </c>
    </row>
    <row r="179" spans="5:8" ht="13" x14ac:dyDescent="0.15">
      <c r="E179">
        <f ca="1">IFERROR(__xludf.DUMMYFUNCTION("""COMPUTED_VALUE"""),20005)</f>
        <v>20005</v>
      </c>
      <c r="F179">
        <f ca="1">IFERROR(__xludf.DUMMYFUNCTION("""COMPUTED_VALUE"""),1216)</f>
        <v>1216</v>
      </c>
      <c r="G179" s="30">
        <f ca="1">IFERROR(__xludf.DUMMYFUNCTION("""COMPUTED_VALUE"""),1)</f>
        <v>1</v>
      </c>
      <c r="H179" t="str">
        <f t="shared" ca="1" si="1"/>
        <v>{"sku":"1216","req":1}</v>
      </c>
    </row>
    <row r="180" spans="5:8" ht="13" x14ac:dyDescent="0.15">
      <c r="E180">
        <f ca="1">IFERROR(__xludf.DUMMYFUNCTION("""COMPUTED_VALUE"""),20005)</f>
        <v>20005</v>
      </c>
      <c r="F180">
        <f ca="1">IFERROR(__xludf.DUMMYFUNCTION("""COMPUTED_VALUE"""),1209)</f>
        <v>1209</v>
      </c>
      <c r="G180" s="30">
        <f ca="1">IFERROR(__xludf.DUMMYFUNCTION("""COMPUTED_VALUE"""),1)</f>
        <v>1</v>
      </c>
      <c r="H180" t="str">
        <f t="shared" ca="1" si="1"/>
        <v>{"sku":"1209","req":1}</v>
      </c>
    </row>
    <row r="181" spans="5:8" ht="13" x14ac:dyDescent="0.15">
      <c r="E181">
        <f ca="1">IFERROR(__xludf.DUMMYFUNCTION("""COMPUTED_VALUE"""),20005)</f>
        <v>20005</v>
      </c>
      <c r="F181">
        <f ca="1">IFERROR(__xludf.DUMMYFUNCTION("""COMPUTED_VALUE"""),1310)</f>
        <v>1310</v>
      </c>
      <c r="G181" s="30">
        <f ca="1">IFERROR(__xludf.DUMMYFUNCTION("""COMPUTED_VALUE"""),1)</f>
        <v>1</v>
      </c>
      <c r="H181" t="str">
        <f t="shared" ca="1" si="1"/>
        <v>{"sku":"1310","req":1}</v>
      </c>
    </row>
    <row r="182" spans="5:8" ht="13" x14ac:dyDescent="0.15">
      <c r="E182">
        <f ca="1">IFERROR(__xludf.DUMMYFUNCTION("""COMPUTED_VALUE"""),20005)</f>
        <v>20005</v>
      </c>
      <c r="F182">
        <f ca="1">IFERROR(__xludf.DUMMYFUNCTION("""COMPUTED_VALUE"""),1112)</f>
        <v>1112</v>
      </c>
      <c r="G182" s="30">
        <f ca="1">IFERROR(__xludf.DUMMYFUNCTION("""COMPUTED_VALUE"""),1)</f>
        <v>1</v>
      </c>
      <c r="H182" t="str">
        <f t="shared" ca="1" si="1"/>
        <v>{"sku":"1112","req":1}</v>
      </c>
    </row>
    <row r="183" spans="5:8" ht="13" x14ac:dyDescent="0.15">
      <c r="E183">
        <f ca="1">IFERROR(__xludf.DUMMYFUNCTION("""COMPUTED_VALUE"""),30001)</f>
        <v>30001</v>
      </c>
      <c r="F183">
        <f ca="1">IFERROR(__xludf.DUMMYFUNCTION("""COMPUTED_VALUE"""),1307)</f>
        <v>1307</v>
      </c>
      <c r="G183" s="30">
        <f ca="1">IFERROR(__xludf.DUMMYFUNCTION("""COMPUTED_VALUE"""),3)</f>
        <v>3</v>
      </c>
      <c r="H183" t="str">
        <f t="shared" ca="1" si="1"/>
        <v>{"sku":"1307","req":3}</v>
      </c>
    </row>
    <row r="184" spans="5:8" ht="13" x14ac:dyDescent="0.15">
      <c r="E184">
        <f ca="1">IFERROR(__xludf.DUMMYFUNCTION("""COMPUTED_VALUE"""),30002)</f>
        <v>30002</v>
      </c>
      <c r="F184">
        <f ca="1">IFERROR(__xludf.DUMMYFUNCTION("""COMPUTED_VALUE"""),1307)</f>
        <v>1307</v>
      </c>
      <c r="G184" s="30">
        <f ca="1">IFERROR(__xludf.DUMMYFUNCTION("""COMPUTED_VALUE"""),4)</f>
        <v>4</v>
      </c>
      <c r="H184" t="str">
        <f t="shared" ca="1" si="1"/>
        <v>{"sku":"1307","req":4}</v>
      </c>
    </row>
    <row r="185" spans="5:8" ht="13" x14ac:dyDescent="0.15">
      <c r="E185">
        <f ca="1">IFERROR(__xludf.DUMMYFUNCTION("""COMPUTED_VALUE"""),30003)</f>
        <v>30003</v>
      </c>
      <c r="F185">
        <f ca="1">IFERROR(__xludf.DUMMYFUNCTION("""COMPUTED_VALUE"""),1307)</f>
        <v>1307</v>
      </c>
      <c r="G185" s="30">
        <f ca="1">IFERROR(__xludf.DUMMYFUNCTION("""COMPUTED_VALUE"""),5)</f>
        <v>5</v>
      </c>
      <c r="H185" t="str">
        <f t="shared" ca="1" si="1"/>
        <v>{"sku":"1307","req":5}</v>
      </c>
    </row>
    <row r="186" spans="5:8" ht="13" x14ac:dyDescent="0.15">
      <c r="E186">
        <f ca="1">IFERROR(__xludf.DUMMYFUNCTION("""COMPUTED_VALUE"""),30004)</f>
        <v>30004</v>
      </c>
      <c r="F186">
        <f ca="1">IFERROR(__xludf.DUMMYFUNCTION("""COMPUTED_VALUE"""),1309)</f>
        <v>1309</v>
      </c>
      <c r="G186" s="30">
        <f ca="1">IFERROR(__xludf.DUMMYFUNCTION("""COMPUTED_VALUE"""),3)</f>
        <v>3</v>
      </c>
      <c r="H186" t="str">
        <f t="shared" ca="1" si="1"/>
        <v>{"sku":"1309","req":3}</v>
      </c>
    </row>
    <row r="187" spans="5:8" ht="13" x14ac:dyDescent="0.15">
      <c r="E187">
        <f ca="1">IFERROR(__xludf.DUMMYFUNCTION("""COMPUTED_VALUE"""),30005)</f>
        <v>30005</v>
      </c>
      <c r="F187">
        <f ca="1">IFERROR(__xludf.DUMMYFUNCTION("""COMPUTED_VALUE"""),1309)</f>
        <v>1309</v>
      </c>
      <c r="G187" s="30">
        <f ca="1">IFERROR(__xludf.DUMMYFUNCTION("""COMPUTED_VALUE"""),4)</f>
        <v>4</v>
      </c>
      <c r="H187" t="str">
        <f t="shared" ca="1" si="1"/>
        <v>{"sku":"1309","req":4}</v>
      </c>
    </row>
    <row r="188" spans="5:8" ht="13" x14ac:dyDescent="0.15">
      <c r="E188">
        <f ca="1">IFERROR(__xludf.DUMMYFUNCTION("""COMPUTED_VALUE"""),30006)</f>
        <v>30006</v>
      </c>
      <c r="F188">
        <f ca="1">IFERROR(__xludf.DUMMYFUNCTION("""COMPUTED_VALUE"""),1309)</f>
        <v>1309</v>
      </c>
      <c r="G188" s="30">
        <f ca="1">IFERROR(__xludf.DUMMYFUNCTION("""COMPUTED_VALUE"""),5)</f>
        <v>5</v>
      </c>
      <c r="H188" t="str">
        <f t="shared" ca="1" si="1"/>
        <v>{"sku":"1309","req":5}</v>
      </c>
    </row>
    <row r="189" spans="5:8" ht="13" x14ac:dyDescent="0.15">
      <c r="E189">
        <f ca="1">IFERROR(__xludf.DUMMYFUNCTION("""COMPUTED_VALUE"""),30007)</f>
        <v>30007</v>
      </c>
      <c r="F189">
        <f ca="1">IFERROR(__xludf.DUMMYFUNCTION("""COMPUTED_VALUE"""),1309)</f>
        <v>1309</v>
      </c>
      <c r="G189" s="30">
        <f ca="1">IFERROR(__xludf.DUMMYFUNCTION("""COMPUTED_VALUE"""),2)</f>
        <v>2</v>
      </c>
      <c r="H189" t="str">
        <f t="shared" ca="1" si="1"/>
        <v>{"sku":"1309","req":2}</v>
      </c>
    </row>
    <row r="190" spans="5:8" ht="13" x14ac:dyDescent="0.15">
      <c r="E190">
        <f ca="1">IFERROR(__xludf.DUMMYFUNCTION("""COMPUTED_VALUE"""),30007)</f>
        <v>30007</v>
      </c>
      <c r="F190">
        <f ca="1">IFERROR(__xludf.DUMMYFUNCTION("""COMPUTED_VALUE"""),1307)</f>
        <v>1307</v>
      </c>
      <c r="G190" s="30">
        <f ca="1">IFERROR(__xludf.DUMMYFUNCTION("""COMPUTED_VALUE"""),2)</f>
        <v>2</v>
      </c>
      <c r="H190" t="str">
        <f t="shared" ca="1" si="1"/>
        <v>{"sku":"1307","req":2}</v>
      </c>
    </row>
    <row r="191" spans="5:8" ht="13" x14ac:dyDescent="0.15">
      <c r="E191">
        <f ca="1">IFERROR(__xludf.DUMMYFUNCTION("""COMPUTED_VALUE"""),30008)</f>
        <v>30008</v>
      </c>
      <c r="F191">
        <f ca="1">IFERROR(__xludf.DUMMYFUNCTION("""COMPUTED_VALUE"""),1309)</f>
        <v>1309</v>
      </c>
      <c r="G191" s="30">
        <f ca="1">IFERROR(__xludf.DUMMYFUNCTION("""COMPUTED_VALUE"""),3)</f>
        <v>3</v>
      </c>
      <c r="H191" t="str">
        <f t="shared" ca="1" si="1"/>
        <v>{"sku":"1309","req":3}</v>
      </c>
    </row>
    <row r="192" spans="5:8" ht="13" x14ac:dyDescent="0.15">
      <c r="E192">
        <f ca="1">IFERROR(__xludf.DUMMYFUNCTION("""COMPUTED_VALUE"""),30008)</f>
        <v>30008</v>
      </c>
      <c r="F192">
        <f ca="1">IFERROR(__xludf.DUMMYFUNCTION("""COMPUTED_VALUE"""),1307)</f>
        <v>1307</v>
      </c>
      <c r="G192" s="30">
        <f ca="1">IFERROR(__xludf.DUMMYFUNCTION("""COMPUTED_VALUE"""),3)</f>
        <v>3</v>
      </c>
      <c r="H192" t="str">
        <f t="shared" ca="1" si="1"/>
        <v>{"sku":"1307","req":3}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10</vt:i4>
      </vt:variant>
    </vt:vector>
  </HeadingPairs>
  <TitlesOfParts>
    <vt:vector size="10" baseType="lpstr">
      <vt:lpstr>Productos</vt:lpstr>
      <vt:lpstr>Ingredientes</vt:lpstr>
      <vt:lpstr>Resumen recetas productos</vt:lpstr>
      <vt:lpstr>Asignación</vt:lpstr>
      <vt:lpstr>Stock mínimo</vt:lpstr>
      <vt:lpstr>Productos Enunciado</vt:lpstr>
      <vt:lpstr>Ids de grupos</vt:lpstr>
      <vt:lpstr>SKUs bodega</vt:lpstr>
      <vt:lpstr>Lista producción bodega</vt:lpstr>
      <vt:lpstr>Formulas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Usuario de Microsoft Office</cp:lastModifiedBy>
  <dcterms:created xsi:type="dcterms:W3CDTF">2019-05-26T22:16:24Z</dcterms:created>
  <dcterms:modified xsi:type="dcterms:W3CDTF">2019-05-26T22:16:24Z</dcterms:modified>
</cp:coreProperties>
</file>