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kumente\PortWineProject\6Ages13Inventories\Analysis\PurchasingAmount\"/>
    </mc:Choice>
  </mc:AlternateContent>
  <xr:revisionPtr revIDLastSave="0" documentId="13_ncr:1_{221D8F1A-037B-415F-9911-4856D745DC9B}" xr6:coauthVersionLast="47" xr6:coauthVersionMax="47" xr10:uidLastSave="{00000000-0000-0000-0000-000000000000}"/>
  <bookViews>
    <workbookView xWindow="-38520" yWindow="-120" windowWidth="38640" windowHeight="21240" xr2:uid="{52D9C27D-0EF6-DD41-9728-0267E68F7539}"/>
  </bookViews>
  <sheets>
    <sheet name="largeInstance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54" i="1"/>
  <c r="B54" i="1"/>
  <c r="B52" i="1"/>
  <c r="B51" i="1"/>
  <c r="B53" i="1" s="1"/>
  <c r="B34" i="1"/>
  <c r="N35" i="1" s="1"/>
  <c r="C6" i="1"/>
  <c r="B6" i="1"/>
  <c r="C42" i="1"/>
  <c r="D42" i="1"/>
  <c r="E42" i="1"/>
  <c r="F42" i="1"/>
  <c r="G42" i="1"/>
  <c r="H42" i="1"/>
  <c r="I42" i="1"/>
  <c r="J42" i="1"/>
  <c r="K42" i="1"/>
  <c r="L42" i="1"/>
  <c r="M42" i="1"/>
  <c r="N42" i="1"/>
  <c r="B42" i="1"/>
  <c r="H35" i="1" l="1"/>
  <c r="G35" i="1"/>
  <c r="F35" i="1"/>
  <c r="E35" i="1"/>
  <c r="D35" i="1"/>
  <c r="C35" i="1"/>
  <c r="L35" i="1"/>
  <c r="K35" i="1"/>
  <c r="J35" i="1"/>
  <c r="I35" i="1"/>
  <c r="B39" i="1"/>
  <c r="B35" i="1"/>
  <c r="M35" i="1"/>
  <c r="B36" i="1" l="1"/>
  <c r="B37" i="1" s="1"/>
  <c r="B38" i="1" s="1"/>
</calcChain>
</file>

<file path=xl/sharedStrings.xml><?xml version="1.0" encoding="utf-8"?>
<sst xmlns="http://schemas.openxmlformats.org/spreadsheetml/2006/main" count="91" uniqueCount="87">
  <si>
    <t>Average annual profit</t>
  </si>
  <si>
    <t>Profit standard deviation</t>
  </si>
  <si>
    <t>number of simulation iterations</t>
  </si>
  <si>
    <t>Age classes</t>
  </si>
  <si>
    <t>Average inventory level blending</t>
  </si>
  <si>
    <t>Average inventory level purchasing</t>
  </si>
  <si>
    <t>Demand patterns</t>
  </si>
  <si>
    <t>[0, 0]</t>
  </si>
  <si>
    <t>[1, 0]</t>
  </si>
  <si>
    <t>[2, 0]</t>
  </si>
  <si>
    <t>[3, 0]</t>
  </si>
  <si>
    <t>[4, 0]</t>
  </si>
  <si>
    <t>[0, 1]</t>
  </si>
  <si>
    <t>[1, 1]</t>
  </si>
  <si>
    <t>[2, 1]</t>
  </si>
  <si>
    <t>[3, 1]</t>
  </si>
  <si>
    <t>[4, 1]</t>
  </si>
  <si>
    <t>[0, 2]</t>
  </si>
  <si>
    <t>[1, 2]</t>
  </si>
  <si>
    <t>[2, 2]</t>
  </si>
  <si>
    <t>[3, 2]</t>
  </si>
  <si>
    <t>[4, 2]</t>
  </si>
  <si>
    <t>[0, 3]</t>
  </si>
  <si>
    <t>[1, 3]</t>
  </si>
  <si>
    <t>[2, 3]</t>
  </si>
  <si>
    <t>[3, 3]</t>
  </si>
  <si>
    <t>[4, 3]</t>
  </si>
  <si>
    <t>[0, 4]</t>
  </si>
  <si>
    <t>[1, 4]</t>
  </si>
  <si>
    <t>[2, 4]</t>
  </si>
  <si>
    <t>[3, 4]</t>
  </si>
  <si>
    <t>[4, 4]</t>
  </si>
  <si>
    <t>Frequency</t>
  </si>
  <si>
    <t>Purchasing decisions</t>
  </si>
  <si>
    <t>Average outdating</t>
  </si>
  <si>
    <t>visited states blending</t>
  </si>
  <si>
    <t>visited states purchasing</t>
  </si>
  <si>
    <t>Demand fulfillment young wine</t>
  </si>
  <si>
    <t>Demand fulfillment old wine</t>
  </si>
  <si>
    <t>Deliberate Underfulfillment</t>
  </si>
  <si>
    <t>Most visited blending states</t>
  </si>
  <si>
    <t>[11.0, 11.0, 6.0, 7.0, 10.0, 8.0, 8.0, 7.0, 6.0, 7.0, 6.0, 5.0, 4.0, 3.0, 3.0, 4.0, 5.0, 3.0, 3.0, 3.0, 2.0, 1.0, 1.0, 1.0, 0.0]</t>
  </si>
  <si>
    <t>[8.0, 11.0, 10.0, 7.0, 6.0, 7.0, 7.0, 7.0, 3.0, 4.0, 6.0, 7.0, 7.0, 6.0, 4.0, 3.0, 2.0, 3.0, 2.0, 3.0, 2.0, 2.0, 1.0, 1.0, 1.0]</t>
  </si>
  <si>
    <t>[12.0, 11.0, 11.0, 6.0, 11.0, 6.0, 5.0, 6.0, 7.0, 6.0, 4.0, 8.0, 2.0, 6.0, 5.0, 7.0, 5.0, 5.0, 5.0, 3.0, 2.0, 1.0, 1.0, 0.0, 0.0]</t>
  </si>
  <si>
    <t>[9.0, 12.0, 11.0, 11.0, 6.0, 5.0, 8.0, 4.0, 6.0, 6.0, 8.0, 6.0, 6.0, 6.0, 5.0, 2.0, 2.0, 3.0, 2.0, 1.0, 1.0, 0.0, 2.0, 1.0, 2.0]</t>
  </si>
  <si>
    <t>[11.0, 8.0, 9.0, 10.0, 8.0, 6.0, 9.0, 4.0, 6.0, 8.0, 7.0, 6.0, 7.0, 5.0, 4.0, 3.0, 1.0, 2.0, 2.0, 3.0, 2.0, 1.0, 1.0, 2.0, 2.0]</t>
  </si>
  <si>
    <t>[12.0, 10.0, 6.0, 7.0, 11.0, 11.0, 9.0, 6.0, 5.0, 7.0, 5.0, 7.0, 5.0, 7.0, 4.0, 2.0, 3.0, 3.0, 2.0, 2.0, 2.0, 2.0, 1.0, 1.0, 1.0]</t>
  </si>
  <si>
    <t>[11.0, 8.0, 4.0, 8.0, 12.0, 11.0, 4.0, 8.0, 8.0, 7.0, 4.0, 8.0, 7.0, 7.0, 3.0, 4.0, 2.0, 3.0, 3.0, 2.0, 1.0, 1.0, 1.0, 1.0, 1.0]</t>
  </si>
  <si>
    <t>[6.0, 9.0, 7.0, 11.0, 3.0, 11.0, 10.0, 10.0, 2.0, 8.0, 3.0, 7.0, 7.0, 7.0, 3.0, 6.0, 3.0, 4.0, 4.0, 2.0, 2.0, 1.0, 0.0, 0.0, 0.0]</t>
  </si>
  <si>
    <t>[5.0, 9.0, 11.0, 10.0, 4.0, 10.0, 9.0, 9.0, 7.0, 5.0, 9.0, 7.0, 7.0, 6.0, 6.0, 3.0, 3.0, 3.0, 1.0, 1.0, 1.0, 1.0, 1.0, 1.0, 1.0]</t>
  </si>
  <si>
    <t>[12.0, 12.0, 7.0, 7.0, 6.0, 7.0, 6.0, 3.0, 8.0, 6.0, 7.0, 7.0, 6.0, 4.0, 4.0, 3.0, 3.0, 3.0, 2.0, 2.0, 1.0, 2.0, 1.0, 2.0, 1.0]</t>
  </si>
  <si>
    <t>Most visited purchasing states</t>
  </si>
  <si>
    <t>[3.0, 8.0, 5.0, 12.0, 8.0, 9.0, 8.0, 7.0, 9.0, 9.0, 9.0, 7.0, 6.0, 4.0, 5.0, 2.0, 1.0, 1.0, 1.0, 2.0, 1.0, 2.0, 1.0, 2.0, 2.0]</t>
  </si>
  <si>
    <t>[5.0, 12.0, 11.0, 8.0, 7.0, 6.0, 10.0, 6.0, 7.0, 6.0, 6.0, 7.0, 7.0, 5.0, 4.0, 3.0, 4.0, 2.0, 2.0, 3.0, 2.0, 1.0, 1.0, 1.0, 2.0]</t>
  </si>
  <si>
    <t>[3.0, 12.0, 12.0, 9.0, 10.0, 7.0, 6.0, 8.0, 7.0, 6.0, 6.0, 5.0, 5.0, 4.0, 5.0, 4.0, 3.0, 3.0, 2.0, 2.0, 1.0, 1.0, 1.0, 2.0, 2.0]</t>
  </si>
  <si>
    <t>[3.0, 7.0, 12.0, 11.0, 8.0, 10.0, 7.0, 7.0, 8.0, 7.0, 8.0, 6.0, 6.0, 4.0, 4.0, 1.0, 3.0, 2.0, 1.0, 3.0, 3.0, 1.0, 2.0, 1.0, 2.0]</t>
  </si>
  <si>
    <t>[2.0, 11.0, 5.0, 10.0, 9.0, 9.0, 8.0, 5.0, 8.0, 6.0, 8.0, 6.0, 7.0, 6.0, 5.0, 3.0, 3.0, 2.0, 3.0, 2.0, 2.0, 1.0, 1.0, 1.0, 1.0]</t>
  </si>
  <si>
    <t>[4.0, 7.0, 12.0, 7.0, 7.0, 9.0, 9.0, 3.0, 9.0, 9.0, 6.0, 6.0, 9.0, 6.0, 6.0, 3.0, 1.0, 2.0, 2.0, 1.0, 3.0, 2.0, 2.0, 1.0, 1.0]</t>
  </si>
  <si>
    <t>[5.0, 12.0, 12.0, 8.0, 11.0, 8.0, 9.0, 4.0, 8.0, 8.0, 8.0, 5.0, 3.0, 5.0, 4.0, 3.0, 3.0, 2.0, 3.0, 2.0, 3.0, 2.0, 1.0, 1.0, 1.0]</t>
  </si>
  <si>
    <t>[6.0, 11.0, 6.0, 12.0, 11.0, 5.0, 7.0, 8.0, 6.0, 4.0, 6.0, 5.0, 3.0, 4.0, 5.0, 4.0, 5.0, 5.0, 4.0, 6.0, 1.0, 0.0, 0.0, 0.0, 0.0]</t>
  </si>
  <si>
    <t>[5.0, 4.0, 12.0, 2.0, 7.0, 11.0, 8.0, 7.0, 7.0, 9.0, 5.0, 7.0, 6.0, 5.0, 5.0, 3.0, 3.0, 0.0, 2.0, 2.0, 2.0, 1.0, 1.0, 2.0, 1.0]</t>
  </si>
  <si>
    <t>[7.0, 4.0, 12.0, 11.0, 3.0, 11.0, 4.0, 8.0, 9.0, 9.0, 6.0, 5.0, 5.0, 4.0, 3.0, 3.0, 2.0, 2.0, 1.0, 2.0, 2.0, 2.0, 2.0, 2.0, 2.0]</t>
  </si>
  <si>
    <t>Most frequent blending actions</t>
  </si>
  <si>
    <t>[0, 0, 1, 0, 0, 0, 0, 0, 0, 0, 1, 0, 2, 0, 2, 0, 0, 0, 0, 0, 0, 0, 0, 0, 2]</t>
  </si>
  <si>
    <t>[0, 0, 0, 1, 0, 0, 0, 0, 1, 0, 0, 0, 1, 1, 2, 0, 0, 0, 0, 0, 0, 0, 0, 0, 2]</t>
  </si>
  <si>
    <t>[0, 0, 0, 1, 0, 0, 0, 0, 0, 1, 0, 0, 2, 0, 2, 0, 0, 0, 0, 0, 0, 0, 0, 0, 2]</t>
  </si>
  <si>
    <t>[0, 0, 0, 0, 0, 2, 0, 0, 0, 0, 0, 1, 0, 0, 2, 1, 0, 0, 0, 0, 0, 0, 0, 0, 2]</t>
  </si>
  <si>
    <t>[0, 0, 1, 0, 0, 0, 0, 0, 0, 0, 1, 0, 2, 0, 1, 0, 0, 0, 1, 0, 1, 0, 0, 0, 1]</t>
  </si>
  <si>
    <t>[0, 0, 0, 0, 0, 0, 1, 0, 0, 0, 0, 0, 1, 0, 2, 0, 0, 0, 0, 0, 0, 0, 0, 0, 2]</t>
  </si>
  <si>
    <t>[0, 0, 0, 1, 0, 0, 0, 0, 0, 0, 0, 1, 0, 1, 2, 0, 0, 0, 0, 0, 0, 0, 0, 0, 2]</t>
  </si>
  <si>
    <t>[0, 0, 0, 0, 0, 0, 2, 0, 0, 0, 0, 1, 0, 1, 2, 0, 0, 0, 0, 0, 0, 0, 0, 0, 2]</t>
  </si>
  <si>
    <t>[0, 0, 1, 0, 0, 0, 0, 0, 0, 0, 1, 0, 2, 0, 0, 1, 0, 0, 1, 1, 0, 0, 0, 0, 1]</t>
  </si>
  <si>
    <t>[0, 0, 1, 0, 0, 0, 0, 0, 0, 0, 1, 0, 2, 0, 0, 0, 1, 1, 0, 1, 0, 0, 0, 0, 1]</t>
  </si>
  <si>
    <t>Mean purchasing</t>
  </si>
  <si>
    <t>Weights</t>
  </si>
  <si>
    <t>squared deviation</t>
  </si>
  <si>
    <t>Purchasing Variance</t>
  </si>
  <si>
    <t>Purchasing Std</t>
  </si>
  <si>
    <t>Purchasing CoV</t>
  </si>
  <si>
    <t>Purchasing relative</t>
  </si>
  <si>
    <t>ub</t>
  </si>
  <si>
    <t>Prod. Young</t>
  </si>
  <si>
    <t>Prod. Old</t>
  </si>
  <si>
    <t>Average target age</t>
  </si>
  <si>
    <t>Average production age</t>
  </si>
  <si>
    <t>Average selling</t>
  </si>
  <si>
    <t>cov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</si>
</sst>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AA61"/>
  <sheetViews>
    <sheetView tabSelected="1" zoomScale="70" zoomScaleNormal="70" workbookViewId="0">
      <selection activeCell="C4" sqref="C4"/>
    </sheetView>
  </sheetViews>
  <sheetFormatPr defaultColWidth="11.19921875" defaultRowHeight="15.6" x14ac:dyDescent="0.3"/>
  <cols>
    <col min="1" max="1" width="30.59765625" bestFit="1" customWidth="1"/>
  </cols>
  <sheetData>
    <row r="1" spans="1:26" x14ac:dyDescent="0.3">
      <c r="A1" t="s">
        <v>0</v>
      </c>
      <c r="B1">
        <v>2966.4944466666684</v>
      </c>
      <c r="E1" t="s">
        <v>2</v>
      </c>
      <c r="F1">
        <v>20000</v>
      </c>
    </row>
    <row r="2" spans="1:26" x14ac:dyDescent="0.3">
      <c r="A2" t="s">
        <v>1</v>
      </c>
      <c r="B2">
        <v>366.26740183532354</v>
      </c>
    </row>
    <row r="3" spans="1:26" x14ac:dyDescent="0.3">
      <c r="A3" t="s">
        <v>86</v>
      </c>
      <c r="B3">
        <f>B2/B1</f>
        <v>0.12346808949765055</v>
      </c>
    </row>
    <row r="4" spans="1:26" x14ac:dyDescent="0.3">
      <c r="A4" t="s">
        <v>80</v>
      </c>
      <c r="B4">
        <v>3047.47018075492</v>
      </c>
    </row>
    <row r="6" spans="1:26" x14ac:dyDescent="0.3">
      <c r="B6">
        <f>B1/B4</f>
        <v>0.97342853931775231</v>
      </c>
      <c r="C6">
        <f>1-B6</f>
        <v>2.6571460682247694E-2</v>
      </c>
    </row>
    <row r="14" spans="1:26" x14ac:dyDescent="0.3">
      <c r="A14" t="s">
        <v>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</row>
    <row r="17" spans="1:27" x14ac:dyDescent="0.3">
      <c r="A17" t="s">
        <v>4</v>
      </c>
      <c r="B17">
        <v>8.8448499999999992</v>
      </c>
      <c r="C17">
        <v>8.6292500000000008</v>
      </c>
      <c r="D17">
        <v>8.4537499999999994</v>
      </c>
      <c r="E17">
        <v>8.1816499999999994</v>
      </c>
      <c r="F17">
        <v>7.8442999999999996</v>
      </c>
      <c r="G17">
        <v>7.5576999999999996</v>
      </c>
      <c r="H17">
        <v>7.1237500000000002</v>
      </c>
      <c r="I17">
        <v>6.5758999999999999</v>
      </c>
      <c r="J17">
        <v>6.4580500000000001</v>
      </c>
      <c r="K17">
        <v>6.2831999999999999</v>
      </c>
      <c r="L17">
        <v>6.0912499999999996</v>
      </c>
      <c r="M17">
        <v>5.8139000000000003</v>
      </c>
      <c r="N17">
        <v>5.5773000000000001</v>
      </c>
      <c r="O17">
        <v>4.8451500000000003</v>
      </c>
      <c r="P17">
        <v>4.42075</v>
      </c>
      <c r="Q17">
        <v>3.54975</v>
      </c>
      <c r="R17">
        <v>3.21055</v>
      </c>
      <c r="S17">
        <v>2.8103500000000001</v>
      </c>
      <c r="T17">
        <v>2.6021000000000001</v>
      </c>
      <c r="U17">
        <v>2.2482000000000002</v>
      </c>
      <c r="V17">
        <v>1.8040499999999999</v>
      </c>
      <c r="W17">
        <v>1.4550000000000001</v>
      </c>
      <c r="X17">
        <v>1.2157500000000001</v>
      </c>
      <c r="Y17">
        <v>1.1275999999999999</v>
      </c>
      <c r="Z17">
        <v>1.01065</v>
      </c>
    </row>
    <row r="18" spans="1:27" x14ac:dyDescent="0.3">
      <c r="A18" t="s">
        <v>5</v>
      </c>
      <c r="C18">
        <v>8.8448499999999992</v>
      </c>
      <c r="D18">
        <v>8.6292500000000008</v>
      </c>
      <c r="E18">
        <v>8.3309499999999996</v>
      </c>
      <c r="F18">
        <v>7.9673999999999996</v>
      </c>
      <c r="G18">
        <v>7.6587500000000004</v>
      </c>
      <c r="H18">
        <v>7.2095500000000001</v>
      </c>
      <c r="I18">
        <v>6.6480499999999996</v>
      </c>
      <c r="J18">
        <v>6.5204000000000004</v>
      </c>
      <c r="K18">
        <v>6.3426</v>
      </c>
      <c r="L18">
        <v>6.1406000000000001</v>
      </c>
      <c r="M18">
        <v>5.8589500000000001</v>
      </c>
      <c r="N18">
        <v>5.6147</v>
      </c>
      <c r="O18">
        <v>4.8788</v>
      </c>
      <c r="P18">
        <v>4.4487500000000004</v>
      </c>
      <c r="Q18">
        <v>3.5690499999999998</v>
      </c>
      <c r="R18">
        <v>3.2279499999999999</v>
      </c>
      <c r="S18">
        <v>2.8247</v>
      </c>
      <c r="T18">
        <v>2.6145499999999999</v>
      </c>
      <c r="U18">
        <v>2.2584499999999998</v>
      </c>
      <c r="V18">
        <v>1.8104499999999999</v>
      </c>
      <c r="W18">
        <v>1.46085</v>
      </c>
      <c r="X18">
        <v>1.2196499999999999</v>
      </c>
      <c r="Y18">
        <v>1.131</v>
      </c>
      <c r="Z18">
        <v>1.01325</v>
      </c>
      <c r="AA18">
        <v>0</v>
      </c>
    </row>
    <row r="19" spans="1:27" x14ac:dyDescent="0.3">
      <c r="A19" t="s">
        <v>85</v>
      </c>
      <c r="B19">
        <v>0</v>
      </c>
      <c r="C19">
        <v>0</v>
      </c>
      <c r="D19">
        <v>0.12279999999999899</v>
      </c>
      <c r="E19">
        <v>0.214249999999999</v>
      </c>
      <c r="F19">
        <v>0.18554999999999899</v>
      </c>
      <c r="G19">
        <v>0.34814999999999902</v>
      </c>
      <c r="H19">
        <v>0.47570000000000001</v>
      </c>
      <c r="I19">
        <v>5.5499999999999397E-2</v>
      </c>
      <c r="J19">
        <v>0.11545</v>
      </c>
      <c r="K19">
        <v>0.14259999999999901</v>
      </c>
      <c r="L19">
        <v>0.23229999999999901</v>
      </c>
      <c r="M19">
        <v>0.19919999999999999</v>
      </c>
      <c r="N19">
        <v>0.69850000000000001</v>
      </c>
      <c r="O19">
        <v>0.39639999999999898</v>
      </c>
      <c r="P19">
        <v>0.85170000000000001</v>
      </c>
      <c r="Q19">
        <v>0.32179999999999997</v>
      </c>
      <c r="R19">
        <v>0.38585000000000003</v>
      </c>
      <c r="S19">
        <v>0.1958</v>
      </c>
      <c r="T19">
        <v>0.34365000000000001</v>
      </c>
      <c r="U19">
        <v>0.43774999999999997</v>
      </c>
      <c r="V19">
        <v>0.34319999999999901</v>
      </c>
      <c r="W19">
        <v>0.23535</v>
      </c>
      <c r="X19">
        <v>8.4750000000000103E-2</v>
      </c>
      <c r="Y19">
        <v>0.11434999999999899</v>
      </c>
      <c r="Z19">
        <v>1.01065</v>
      </c>
    </row>
    <row r="25" spans="1:27" x14ac:dyDescent="0.3">
      <c r="A25" t="s">
        <v>6</v>
      </c>
      <c r="B25" t="s">
        <v>7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  <c r="J25" t="s">
        <v>15</v>
      </c>
      <c r="K25" t="s">
        <v>16</v>
      </c>
      <c r="L25" t="s">
        <v>17</v>
      </c>
      <c r="M25" t="s">
        <v>18</v>
      </c>
      <c r="N25" t="s">
        <v>19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  <c r="Y25" t="s">
        <v>30</v>
      </c>
      <c r="Z25" t="s">
        <v>31</v>
      </c>
    </row>
    <row r="26" spans="1:27" x14ac:dyDescent="0.3">
      <c r="A26" t="s">
        <v>32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3</v>
      </c>
      <c r="K26">
        <v>6</v>
      </c>
      <c r="L26">
        <v>0</v>
      </c>
      <c r="M26">
        <v>0</v>
      </c>
      <c r="N26">
        <v>2</v>
      </c>
      <c r="O26">
        <v>6</v>
      </c>
      <c r="P26">
        <v>13</v>
      </c>
      <c r="Q26">
        <v>0</v>
      </c>
      <c r="R26">
        <v>0</v>
      </c>
      <c r="S26">
        <v>4</v>
      </c>
      <c r="T26">
        <v>7</v>
      </c>
      <c r="U26">
        <v>35</v>
      </c>
      <c r="V26">
        <v>18</v>
      </c>
      <c r="W26">
        <v>20</v>
      </c>
      <c r="X26">
        <v>1746</v>
      </c>
      <c r="Y26">
        <v>5997</v>
      </c>
      <c r="Z26">
        <v>12141</v>
      </c>
    </row>
    <row r="34" spans="1:14" x14ac:dyDescent="0.3">
      <c r="A34" t="s">
        <v>73</v>
      </c>
      <c r="B34">
        <f>SUMPRODUCT(B40:N40,B41:N41)/SUM(B41:N41)</f>
        <v>9.1948000000000008</v>
      </c>
    </row>
    <row r="35" spans="1:14" x14ac:dyDescent="0.3">
      <c r="A35" t="s">
        <v>75</v>
      </c>
      <c r="B35">
        <f>(B40-$B$34)^2</f>
        <v>84.544347040000019</v>
      </c>
      <c r="C35">
        <f>(C40-$B$34)^2</f>
        <v>67.154747040000018</v>
      </c>
      <c r="D35">
        <f>(D40-$B$34)^2</f>
        <v>51.765147040000009</v>
      </c>
      <c r="E35">
        <f>(E40-$B$34)^2</f>
        <v>38.375547040000008</v>
      </c>
      <c r="F35">
        <f>(F40-$B$34)^2</f>
        <v>26.985947040000006</v>
      </c>
      <c r="G35">
        <f>(G40-$B$34)^2</f>
        <v>17.596347040000005</v>
      </c>
      <c r="H35">
        <f>(H40-$B$34)^2</f>
        <v>10.206747040000005</v>
      </c>
      <c r="I35">
        <f>(I40-$B$34)^2</f>
        <v>4.8171470400000036</v>
      </c>
      <c r="J35">
        <f>(J40-$B$34)^2</f>
        <v>1.4275470400000019</v>
      </c>
      <c r="K35">
        <f>(K40-$B$34)^2</f>
        <v>3.7947040000000293E-2</v>
      </c>
      <c r="L35">
        <f>(L40-$B$34)^2</f>
        <v>0.64834703999999876</v>
      </c>
      <c r="M35">
        <f>(M40-$B$34)^2</f>
        <v>3.2587470399999972</v>
      </c>
      <c r="N35">
        <f>(N40-$B$34)^2</f>
        <v>7.8691470399999961</v>
      </c>
    </row>
    <row r="36" spans="1:14" x14ac:dyDescent="0.3">
      <c r="A36" t="s">
        <v>76</v>
      </c>
      <c r="B36">
        <f>SUMPRODUCT(B35:N35,B42:N42)</f>
        <v>8.0671529599999996</v>
      </c>
    </row>
    <row r="37" spans="1:14" x14ac:dyDescent="0.3">
      <c r="A37" t="s">
        <v>77</v>
      </c>
      <c r="B37">
        <f>SQRT(B36)</f>
        <v>2.8402733952913759</v>
      </c>
    </row>
    <row r="38" spans="1:14" x14ac:dyDescent="0.3">
      <c r="A38" t="s">
        <v>78</v>
      </c>
      <c r="B38">
        <f>B37/B34</f>
        <v>0.30889996468562403</v>
      </c>
    </row>
    <row r="39" spans="1:14" x14ac:dyDescent="0.3">
      <c r="A39" t="s">
        <v>79</v>
      </c>
      <c r="B39">
        <f>B34/8</f>
        <v>1.1493500000000001</v>
      </c>
    </row>
    <row r="40" spans="1:14" x14ac:dyDescent="0.3">
      <c r="A40" t="s">
        <v>33</v>
      </c>
      <c r="B40">
        <v>0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</row>
    <row r="41" spans="1:14" x14ac:dyDescent="0.3">
      <c r="A41" t="s">
        <v>32</v>
      </c>
      <c r="B41">
        <v>0</v>
      </c>
      <c r="C41">
        <v>0</v>
      </c>
      <c r="D41">
        <v>265</v>
      </c>
      <c r="E41">
        <v>103</v>
      </c>
      <c r="F41">
        <v>1250</v>
      </c>
      <c r="G41">
        <v>321</v>
      </c>
      <c r="H41">
        <v>2529</v>
      </c>
      <c r="I41">
        <v>1490</v>
      </c>
      <c r="J41">
        <v>2463</v>
      </c>
      <c r="K41">
        <v>2056</v>
      </c>
      <c r="L41">
        <v>156</v>
      </c>
      <c r="M41">
        <v>1324</v>
      </c>
      <c r="N41">
        <v>8043</v>
      </c>
    </row>
    <row r="42" spans="1:14" x14ac:dyDescent="0.3">
      <c r="A42" t="s">
        <v>74</v>
      </c>
      <c r="B42">
        <f>B41/SUM($B$41:$N$41)</f>
        <v>0</v>
      </c>
      <c r="C42">
        <f t="shared" ref="C42:N42" si="0">C41/SUM($B$41:$N$41)</f>
        <v>0</v>
      </c>
      <c r="D42">
        <f t="shared" si="0"/>
        <v>1.325E-2</v>
      </c>
      <c r="E42">
        <f t="shared" si="0"/>
        <v>5.1500000000000001E-3</v>
      </c>
      <c r="F42">
        <f t="shared" si="0"/>
        <v>6.25E-2</v>
      </c>
      <c r="G42">
        <f t="shared" si="0"/>
        <v>1.6049999999999998E-2</v>
      </c>
      <c r="H42">
        <f t="shared" si="0"/>
        <v>0.12645000000000001</v>
      </c>
      <c r="I42">
        <f t="shared" si="0"/>
        <v>7.4499999999999997E-2</v>
      </c>
      <c r="J42">
        <f t="shared" si="0"/>
        <v>0.12315</v>
      </c>
      <c r="K42">
        <f t="shared" si="0"/>
        <v>0.1028</v>
      </c>
      <c r="L42">
        <f t="shared" si="0"/>
        <v>7.7999999999999996E-3</v>
      </c>
      <c r="M42">
        <f t="shared" si="0"/>
        <v>6.6199999999999995E-2</v>
      </c>
      <c r="N42">
        <f t="shared" si="0"/>
        <v>0.40215000000000001</v>
      </c>
    </row>
    <row r="43" spans="1:14" x14ac:dyDescent="0.3">
      <c r="A43" t="s">
        <v>34</v>
      </c>
      <c r="B43">
        <v>0</v>
      </c>
    </row>
    <row r="45" spans="1:14" x14ac:dyDescent="0.3">
      <c r="A45" t="s">
        <v>35</v>
      </c>
      <c r="B45">
        <v>20000</v>
      </c>
    </row>
    <row r="46" spans="1:14" x14ac:dyDescent="0.3">
      <c r="A46" t="s">
        <v>36</v>
      </c>
      <c r="B46">
        <v>20000</v>
      </c>
    </row>
    <row r="47" spans="1:14" x14ac:dyDescent="0.3">
      <c r="A47" t="s">
        <v>37</v>
      </c>
      <c r="B47">
        <v>18</v>
      </c>
      <c r="C47">
        <v>21</v>
      </c>
      <c r="D47">
        <v>1752</v>
      </c>
      <c r="E47">
        <v>6013</v>
      </c>
      <c r="F47">
        <v>12196</v>
      </c>
    </row>
    <row r="48" spans="1:14" x14ac:dyDescent="0.3">
      <c r="B48">
        <v>0</v>
      </c>
      <c r="C48">
        <v>1</v>
      </c>
      <c r="D48">
        <v>2</v>
      </c>
      <c r="E48">
        <v>3</v>
      </c>
      <c r="F48">
        <v>4</v>
      </c>
    </row>
    <row r="49" spans="1:11" x14ac:dyDescent="0.3">
      <c r="A49" t="s">
        <v>38</v>
      </c>
      <c r="B49">
        <v>2</v>
      </c>
      <c r="C49">
        <v>9</v>
      </c>
      <c r="D49">
        <v>21</v>
      </c>
      <c r="E49">
        <v>46</v>
      </c>
      <c r="F49">
        <v>19922</v>
      </c>
    </row>
    <row r="50" spans="1:11" x14ac:dyDescent="0.3">
      <c r="A50" t="s">
        <v>39</v>
      </c>
      <c r="B50">
        <v>0</v>
      </c>
    </row>
    <row r="51" spans="1:11" x14ac:dyDescent="0.3">
      <c r="A51" t="s">
        <v>81</v>
      </c>
      <c r="B51">
        <f>SUMPRODUCT(B48:F48,B47:F47)/SUM(B47:F47)/4</f>
        <v>0.87934999999999997</v>
      </c>
    </row>
    <row r="52" spans="1:11" x14ac:dyDescent="0.3">
      <c r="A52" t="s">
        <v>82</v>
      </c>
      <c r="B52">
        <f>SUMPRODUCT(B48:F48,B49:F49)/SUM(B49:F49)/4</f>
        <v>0.99846250000000003</v>
      </c>
    </row>
    <row r="53" spans="1:11" x14ac:dyDescent="0.3">
      <c r="A53" t="s">
        <v>83</v>
      </c>
      <c r="B53">
        <f>(B51*10+B52*20)/(B51+B52)</f>
        <v>15.317157596937928</v>
      </c>
    </row>
    <row r="54" spans="1:11" x14ac:dyDescent="0.3">
      <c r="A54" t="s">
        <v>84</v>
      </c>
      <c r="B54">
        <f>SUMPRODUCT(B19:Z19,B14:Z14)/SUM(B19:Z19)</f>
        <v>15.402775836245636</v>
      </c>
      <c r="C54">
        <f>B54-B53</f>
        <v>8.5618239307708066E-2</v>
      </c>
    </row>
    <row r="56" spans="1:11" x14ac:dyDescent="0.3">
      <c r="A56" t="s">
        <v>40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 t="s">
        <v>46</v>
      </c>
      <c r="H56" t="s">
        <v>47</v>
      </c>
      <c r="I56" t="s">
        <v>48</v>
      </c>
      <c r="J56" t="s">
        <v>49</v>
      </c>
      <c r="K56" t="s">
        <v>50</v>
      </c>
    </row>
    <row r="57" spans="1:11" x14ac:dyDescent="0.3">
      <c r="A57" t="s">
        <v>32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 x14ac:dyDescent="0.3">
      <c r="A58" t="s">
        <v>51</v>
      </c>
      <c r="B58" t="s">
        <v>52</v>
      </c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</row>
    <row r="59" spans="1:11" x14ac:dyDescent="0.3">
      <c r="A59" t="s">
        <v>32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3">
      <c r="A60" t="s">
        <v>62</v>
      </c>
      <c r="B60" t="s">
        <v>63</v>
      </c>
      <c r="C60" t="s">
        <v>64</v>
      </c>
      <c r="D60" t="s">
        <v>65</v>
      </c>
      <c r="E60" t="s">
        <v>66</v>
      </c>
      <c r="F60" t="s">
        <v>67</v>
      </c>
      <c r="G60" t="s">
        <v>68</v>
      </c>
      <c r="H60" t="s">
        <v>69</v>
      </c>
      <c r="I60" t="s">
        <v>70</v>
      </c>
      <c r="J60" t="s">
        <v>71</v>
      </c>
      <c r="K60" t="s">
        <v>72</v>
      </c>
    </row>
    <row r="61" spans="1:11" x14ac:dyDescent="0.3">
      <c r="A61" t="s">
        <v>32</v>
      </c>
      <c r="B61">
        <v>541</v>
      </c>
      <c r="C61">
        <v>312</v>
      </c>
      <c r="D61">
        <v>270</v>
      </c>
      <c r="E61">
        <v>198</v>
      </c>
      <c r="F61">
        <v>186</v>
      </c>
      <c r="G61">
        <v>185</v>
      </c>
      <c r="H61">
        <v>170</v>
      </c>
      <c r="I61">
        <v>163</v>
      </c>
      <c r="J61">
        <v>156</v>
      </c>
      <c r="K61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largeInstance_Results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Alexander Pahr</cp:lastModifiedBy>
  <dcterms:created xsi:type="dcterms:W3CDTF">2018-05-22T02:41:32Z</dcterms:created>
  <dcterms:modified xsi:type="dcterms:W3CDTF">2024-11-11T13:36:41Z</dcterms:modified>
</cp:coreProperties>
</file>