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tabRatio="788" firstSheet="4" activeTab="4"/>
  </bookViews>
  <sheets>
    <sheet name="22年11月 " sheetId="30" r:id="rId1"/>
    <sheet name="22年12 月 " sheetId="28" r:id="rId2"/>
    <sheet name="1 月" sheetId="14" r:id="rId3"/>
    <sheet name="2 月" sheetId="15" r:id="rId4"/>
    <sheet name="3 月" sheetId="16" r:id="rId5"/>
    <sheet name="4 月" sheetId="17" r:id="rId6"/>
    <sheet name="5 月" sheetId="18" r:id="rId7"/>
    <sheet name="6 月" sheetId="19" r:id="rId8"/>
    <sheet name="7 月" sheetId="20" r:id="rId9"/>
    <sheet name="8 月" sheetId="21" r:id="rId10"/>
    <sheet name="9 月" sheetId="22" r:id="rId11"/>
    <sheet name="10 月" sheetId="23" r:id="rId12"/>
    <sheet name="11 月" sheetId="24" r:id="rId13"/>
    <sheet name="12 月 " sheetId="29" r:id="rId14"/>
    <sheet name="个人档案（修改）" sheetId="31" r:id="rId15"/>
    <sheet name="夏令营准备规划" sheetId="32" r:id="rId16"/>
    <sheet name="Sheet1" sheetId="33" r:id="rId17"/>
  </sheets>
  <definedNames>
    <definedName name="Apl_Val" localSheetId="13">DATE(CalYear,4,1)</definedName>
    <definedName name="Apl_Val" localSheetId="0">DATE(CalYear,4,1)</definedName>
    <definedName name="Apl_Val">DATE(CalYear,4,1)</definedName>
    <definedName name="Aug_Val" localSheetId="13">DATE(CalYear,8,1)</definedName>
    <definedName name="Aug_Val" localSheetId="0">DATE(CalYear,8,1)</definedName>
    <definedName name="Aug_Val">DATE(CalYear,8,1)</definedName>
    <definedName name="CalYear">#REF!</definedName>
    <definedName name="Dec_Val" localSheetId="13">DATE(CalYear,12,1)</definedName>
    <definedName name="Dec_Val" localSheetId="0">DATE(CalYear,12,1)</definedName>
    <definedName name="Dec_Val">DATE(CalYear,12,1)</definedName>
    <definedName name="Feb_Val" localSheetId="13">DATE(CalYear,2,1)</definedName>
    <definedName name="Feb_Val" localSheetId="0">DATE(CalYear,2,1)</definedName>
    <definedName name="Feb_Val">DATE(CalYear,2,1)</definedName>
    <definedName name="Jan_Val" localSheetId="13">DATE(CalYear,1,1)</definedName>
    <definedName name="Jan_Val" localSheetId="0">DATE(CalYear,1,1)</definedName>
    <definedName name="Jan_Val">DATE(CalYear,1,1)</definedName>
    <definedName name="July_Val" localSheetId="13">DATE(CalYear,7,1)</definedName>
    <definedName name="July_Val" localSheetId="0">DATE(CalYear,7,1)</definedName>
    <definedName name="July_Val">DATE(CalYear,7,1)</definedName>
    <definedName name="June_Val" localSheetId="13">DATE(CalYear,6,1)</definedName>
    <definedName name="June_Val" localSheetId="0">DATE(CalYear,6,1)</definedName>
    <definedName name="June_Val">DATE(CalYear,6,1)</definedName>
    <definedName name="Mar_Val" localSheetId="13">DATE(CalYear,3,1)</definedName>
    <definedName name="Mar_Val" localSheetId="0">DATE(CalYear,3,1)</definedName>
    <definedName name="Mar_Val">DATE(CalYear,3,1)</definedName>
    <definedName name="May_Val" localSheetId="13">DATE(CalYear,5,1)</definedName>
    <definedName name="May_Val" localSheetId="0">DATE(CalYear,5,1)</definedName>
    <definedName name="May_Val">DATE(CalYear,5,1)</definedName>
    <definedName name="Nov_Val" localSheetId="13">DATE(CalYear,11,1)</definedName>
    <definedName name="Nov_Val" localSheetId="0">DATE(CalYear,11,1)</definedName>
    <definedName name="Nov_Val">DATE(CalYear,11,1)</definedName>
    <definedName name="Oct_Val" localSheetId="13">DATE(CalYear,10,1)</definedName>
    <definedName name="Oct_Val" localSheetId="0">DATE(CalYear,10,1)</definedName>
    <definedName name="Oct_Val">DATE(CalYear,10,1)</definedName>
    <definedName name="_xlnm.Print_Area" localSheetId="2">'1 月'!$A$1:$K$15</definedName>
    <definedName name="Sep_Val" localSheetId="13">DATE(CalYear,9,1)</definedName>
    <definedName name="Sep_Val" localSheetId="0">DATE(CalYear,9,1)</definedName>
    <definedName name="Sep_Val">DATE(CalYear,9,1)</definedName>
    <definedName name="列标题区域1..H12.1">'1 月'!#REF!</definedName>
    <definedName name="列标题区域1..H12.10">'10 月'!$B$2</definedName>
    <definedName name="列标题区域1..H12.11">'11 月'!#REF!</definedName>
    <definedName name="列标题区域1..H12.12" localSheetId="13">'12 月 '!$B$2</definedName>
    <definedName name="列标题区域1..H12.12" localSheetId="0">'22年11月 '!#REF!</definedName>
    <definedName name="列标题区域1..H12.12" localSheetId="1">'22年12 月 '!#REF!</definedName>
    <definedName name="列标题区域1..H12.12">#REF!</definedName>
    <definedName name="列标题区域1..H12.2">'2 月'!#REF!</definedName>
    <definedName name="列标题区域1..H12.3">'3 月'!$B$2</definedName>
    <definedName name="列标题区域1..H12.4">'4 月'!$B$2</definedName>
    <definedName name="列标题区域1..H12.5">'5 月'!$B$2</definedName>
    <definedName name="列标题区域1..H12.6">'6 月'!$B$2</definedName>
    <definedName name="列标题区域1..H12.7">'7 月'!$B$2</definedName>
    <definedName name="列标题区域1..H12.8">'8 月'!$B$2</definedName>
    <definedName name="列标题区域1..H12.9">'9 月'!$B$2</definedName>
    <definedName name="列标题区域2..C14.1">'1 月'!#REF!</definedName>
    <definedName name="列标题区域2..C14.10">'10 月'!$B$2</definedName>
    <definedName name="列标题区域2..C14.11">'11 月'!#REF!</definedName>
    <definedName name="列标题区域2..C14.12" localSheetId="13">'12 月 '!$B$2</definedName>
    <definedName name="列标题区域2..C14.12" localSheetId="0">'22年11月 '!#REF!</definedName>
    <definedName name="列标题区域2..C14.12" localSheetId="1">'22年12 月 '!#REF!</definedName>
    <definedName name="列标题区域2..C14.12">#REF!</definedName>
    <definedName name="列标题区域2..C14.2">'2 月'!#REF!</definedName>
    <definedName name="列标题区域2..C14.3">'3 月'!$B$2</definedName>
    <definedName name="列标题区域2..C14.4">'4 月'!$B$2</definedName>
    <definedName name="列标题区域2..C14.5">'5 月'!$B$2</definedName>
    <definedName name="列标题区域2..C14.6">'6 月'!$B$2</definedName>
    <definedName name="列标题区域2..C14.7">'7 月'!$B$2</definedName>
    <definedName name="列标题区域2..C14.8">'8 月'!$B$2</definedName>
    <definedName name="列标题区域2..C14.9">'9 月'!$B$2</definedName>
    <definedName name="日历年">'1 月'!$K$2</definedName>
    <definedName name="日期">{0,1,2,3,4,5,6}+{0;1;2;3;4;5}*7</definedName>
    <definedName name="是">{0,1,2,3,4,5,6}+{0;1;2;3;4;5}*7</definedName>
    <definedName name="星期日期和周">{0,1,2,3,4,5,6}+{0;1;2;3;4;5}*7</definedName>
    <definedName name="行标题区域1..K3">'1 月'!$B$21</definedName>
    <definedName name="周开始日期">'1 月'!$C$22</definedName>
    <definedName name="周始日">'1 月'!$L$2</definedName>
  </definedNames>
  <calcPr calcId="144525"/>
</workbook>
</file>

<file path=xl/sharedStrings.xml><?xml version="1.0" encoding="utf-8"?>
<sst xmlns="http://schemas.openxmlformats.org/spreadsheetml/2006/main" count="272" uniqueCount="80">
  <si>
    <r>
      <rPr>
        <b/>
        <sz val="48"/>
        <color theme="4" tint="-0.249977111117893"/>
        <rFont val="Microsoft YaHei UI"/>
        <charset val="134"/>
      </rPr>
      <t>2022</t>
    </r>
    <r>
      <rPr>
        <b/>
        <sz val="48"/>
        <color theme="4" tint="-0.249977111117893"/>
        <rFont val="思源黑体 CN Heavy"/>
        <charset val="134"/>
      </rPr>
      <t xml:space="preserve"> 年 11 月 </t>
    </r>
  </si>
  <si>
    <t>竞赛：</t>
  </si>
  <si>
    <t>TO DO LIST</t>
  </si>
  <si>
    <t>1.</t>
  </si>
  <si>
    <t>6.</t>
  </si>
  <si>
    <t>2.</t>
  </si>
  <si>
    <t>7.</t>
  </si>
  <si>
    <t>3.</t>
  </si>
  <si>
    <t>8.</t>
  </si>
  <si>
    <t>4.</t>
  </si>
  <si>
    <t>9.</t>
  </si>
  <si>
    <t>5.</t>
  </si>
  <si>
    <t>10.</t>
  </si>
  <si>
    <r>
      <rPr>
        <b/>
        <sz val="48"/>
        <color theme="4" tint="-0.249977111117893"/>
        <rFont val="Microsoft YaHei UI"/>
        <charset val="134"/>
      </rPr>
      <t>2022</t>
    </r>
    <r>
      <rPr>
        <b/>
        <sz val="48"/>
        <color theme="4" tint="-0.249977111117893"/>
        <rFont val="思源黑体 CN Heavy"/>
        <charset val="134"/>
      </rPr>
      <t xml:space="preserve"> 年 12 月 </t>
    </r>
  </si>
  <si>
    <t>星期日</t>
  </si>
  <si>
    <t>背景评估</t>
  </si>
  <si>
    <t>姓名</t>
  </si>
  <si>
    <t>萧盼儿</t>
  </si>
  <si>
    <t>学校-院系-专业</t>
  </si>
  <si>
    <t>中国人民大学-公共管理学院-行政管理</t>
  </si>
  <si>
    <t>排名（x/xx）</t>
  </si>
  <si>
    <t>夏令营排名：1/38；综排预估1/38</t>
  </si>
  <si>
    <t>英语</t>
  </si>
  <si>
    <t>六级613，托福108</t>
  </si>
  <si>
    <t>专业背景
（科研竞赛实习论文等）</t>
  </si>
  <si>
    <t>国际会议一篇（EI会议），主持市创立项一项，挑战杯市级二等奖，教育类实践课题2项，新闻双学位</t>
  </si>
  <si>
    <t>夏令营入营情况</t>
  </si>
  <si>
    <t>本院、人大新闻、北大汇丰MJC、北大燕京；还有部分正在等结果（北大马院、清华教育等）</t>
  </si>
  <si>
    <t>主要困惑</t>
  </si>
  <si>
    <t>①可选择和投递的院校比较少（要么去清北，要么留本校）；
②多方向申请，压力较大</t>
  </si>
  <si>
    <t>院校 list
（若有规划申请的预推免院校，也可以加入此栏）</t>
  </si>
  <si>
    <t>申请方向</t>
  </si>
  <si>
    <t>安排（时间/详细内容）</t>
  </si>
  <si>
    <t>公共管理方向</t>
  </si>
  <si>
    <t>人大公管夏令营</t>
  </si>
  <si>
    <t>已入营，准备ing</t>
  </si>
  <si>
    <t>北大政管预推免</t>
  </si>
  <si>
    <t>7月-8月上旬准备新论文
8月中旬联系导师，优先直博</t>
  </si>
  <si>
    <t>清华公管双硕士预推免</t>
  </si>
  <si>
    <t>8月下旬将新论文改写成英文版proposal，提前准备好所需申请材料</t>
  </si>
  <si>
    <t>新传（文化）方向</t>
  </si>
  <si>
    <t>北大汇丰夏令营</t>
  </si>
  <si>
    <t>已入营，准备作品讲解和相关Q&amp;A</t>
  </si>
  <si>
    <t>北大燕京夏令营</t>
  </si>
  <si>
    <t>笔试已通过，继续准备面试，再多熟悉一下自己的proposal</t>
  </si>
  <si>
    <t>马理论方向</t>
  </si>
  <si>
    <t>北大马院夏令营</t>
  </si>
  <si>
    <t>已投递，等结果</t>
  </si>
  <si>
    <t>清华马院夏令营</t>
  </si>
  <si>
    <t>等通知，还未发布通知</t>
  </si>
  <si>
    <t>教育方向</t>
  </si>
  <si>
    <t>清华教育夏令营</t>
  </si>
  <si>
    <t>已投递，等入营结果</t>
  </si>
  <si>
    <t>北大教育预推免</t>
  </si>
  <si>
    <t>8月底联系导师，然后准备投预推免</t>
  </si>
  <si>
    <t>示例
（使用时可保留本行，作为参考）</t>
  </si>
  <si>
    <t>吉林大学法学院</t>
  </si>
  <si>
    <t>基础信息搜集整理（tips、参考书目等信息）</t>
  </si>
  <si>
    <t>1、今年一共767人入营。其中法学理论专业29人，法律史专业5人，宪法学与行政法学专业52人，刑法学专业67人，民商法学专业73人，诉讼法学专业57人，经济法学专业40人，环境与资源保护法学专业11人，国际法学专业52人，知识产权法学专业21人，人权学专业1人，法律（非法学）专业222人，法律（法学）专业137人。
2、有260人来自985院校，占比33.90%。
3、有410人来自211院校，占比53.46%。
4、有97人来自其他院校，占比12.65%。
5、法硕考核比较常规，基本上都是笔试、面试（单面+群面），其中考察比较多的是法学名著和法谚，这一块要好好准备。
……</t>
  </si>
  <si>
    <t>需要重点准备的环节</t>
  </si>
  <si>
    <t>准备计划</t>
  </si>
  <si>
    <t>准备进度</t>
  </si>
  <si>
    <t>DDL（截止时间）</t>
  </si>
  <si>
    <t>模块一（笔试）</t>
  </si>
  <si>
    <t>每天刷一下行测、MBA逻辑题，每日时间预计1h</t>
  </si>
  <si>
    <t>已刷6天</t>
  </si>
  <si>
    <t>模块二（面试）</t>
  </si>
  <si>
    <t>①英语日常话题&amp;学习规划，且每日抽出15min自问自答
②中文个人向问题&amp;经历梳理，整理成word形式
③职业规划和研究生学习计划相关问题重点准备，需要找老师和学姐给一些建议</t>
  </si>
  <si>
    <t>②已完成，①和③还要加快进度</t>
  </si>
  <si>
    <t>模块三（群面/case）</t>
  </si>
  <si>
    <t>整理20个左右法学的经典辩题，列出正反方的核心论点；预计每天整理2个</t>
  </si>
  <si>
    <t>已整理8个</t>
  </si>
  <si>
    <t>模块四（思想素质测试）</t>
  </si>
  <si>
    <t>难度低，通过性测试，无需单独准备</t>
  </si>
  <si>
    <t>/</t>
  </si>
  <si>
    <t>****学院</t>
  </si>
  <si>
    <t>模块一</t>
  </si>
  <si>
    <t>模块二</t>
  </si>
  <si>
    <t>模块三</t>
  </si>
  <si>
    <t>模块四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</si>
</sst>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d"/>
  </numFmts>
  <fonts count="61">
    <font>
      <sz val="11"/>
      <color theme="1" tint="0.249946592608417"/>
      <name val="Microsoft YaHei UI"/>
      <charset val="134"/>
    </font>
    <font>
      <b/>
      <sz val="16"/>
      <color theme="4" tint="-0.249977111117893"/>
      <name val="Microsoft YaHei UI"/>
      <charset val="134"/>
    </font>
    <font>
      <b/>
      <sz val="14"/>
      <color theme="1" tint="0.149998474074526"/>
      <name val="Microsoft YaHei UI"/>
      <charset val="134"/>
    </font>
    <font>
      <sz val="14"/>
      <color theme="1" tint="0.349986266670736"/>
      <name val="Microsoft YaHei UI"/>
      <charset val="134"/>
    </font>
    <font>
      <sz val="14"/>
      <color theme="1" tint="0.249946592608417"/>
      <name val="Microsoft YaHei UI"/>
      <charset val="134"/>
    </font>
    <font>
      <sz val="12"/>
      <color theme="1" tint="0.349986266670736"/>
      <name val="Microsoft YaHei UI"/>
      <charset val="134"/>
    </font>
    <font>
      <sz val="16"/>
      <color theme="1" tint="0.249946592608417"/>
      <name val="Microsoft YaHei UI"/>
      <charset val="134"/>
    </font>
    <font>
      <b/>
      <sz val="11"/>
      <color theme="1" tint="0.249946592608417"/>
      <name val="Microsoft YaHei UI"/>
      <charset val="134"/>
    </font>
    <font>
      <b/>
      <sz val="48"/>
      <color theme="4" tint="-0.249977111117893"/>
      <name val="思源黑体 CN Heavy"/>
      <charset val="134"/>
    </font>
    <font>
      <b/>
      <sz val="35"/>
      <color theme="4" tint="-0.249977111117893"/>
      <name val="Microsoft YaHei UI"/>
      <charset val="134"/>
    </font>
    <font>
      <b/>
      <sz val="11"/>
      <color theme="4" tint="-0.249946592608417"/>
      <name val="Microsoft YaHei UI"/>
      <charset val="134"/>
    </font>
    <font>
      <b/>
      <sz val="35"/>
      <color indexed="62"/>
      <name val="Microsoft YaHei UI"/>
      <charset val="134"/>
    </font>
    <font>
      <b/>
      <sz val="11"/>
      <color theme="4"/>
      <name val="Microsoft YaHei UI"/>
      <charset val="134"/>
    </font>
    <font>
      <b/>
      <sz val="11"/>
      <color indexed="62"/>
      <name val="Microsoft YaHei UI"/>
      <charset val="134"/>
    </font>
    <font>
      <b/>
      <sz val="14"/>
      <color theme="4"/>
      <name val="Microsoft YaHei UI"/>
      <charset val="134"/>
    </font>
    <font>
      <b/>
      <sz val="14"/>
      <color theme="1" tint="0.349986266670736"/>
      <name val="Microsoft YaHei UI"/>
      <charset val="134"/>
    </font>
    <font>
      <b/>
      <sz val="14"/>
      <color theme="1" tint="0.0499893185216834"/>
      <name val="Microsoft YaHei UI"/>
      <charset val="134"/>
    </font>
    <font>
      <b/>
      <sz val="16"/>
      <color theme="1" tint="0.499984740745262"/>
      <name val="等线"/>
      <charset val="134"/>
      <scheme val="minor"/>
    </font>
    <font>
      <b/>
      <sz val="8"/>
      <color theme="1" tint="0.499984740745262"/>
      <name val="等线"/>
      <charset val="134"/>
      <scheme val="minor"/>
    </font>
    <font>
      <b/>
      <sz val="36"/>
      <color theme="4" tint="-0.249977111117893"/>
      <name val="Microsoft YaHei UI"/>
      <charset val="134"/>
    </font>
    <font>
      <b/>
      <sz val="14"/>
      <color theme="4" tint="-0.249977111117893"/>
      <name val="Microsoft YaHei UI"/>
      <charset val="134"/>
    </font>
    <font>
      <b/>
      <sz val="14"/>
      <color theme="0" tint="-0.249977111117893"/>
      <name val="Microsoft YaHei UI"/>
      <charset val="134"/>
    </font>
    <font>
      <b/>
      <sz val="14"/>
      <color theme="0" tint="-0.25"/>
      <name val="Microsoft YaHei UI"/>
      <charset val="134"/>
    </font>
    <font>
      <b/>
      <sz val="14"/>
      <color theme="4" tint="-0.25"/>
      <name val="Microsoft YaHei UI"/>
      <charset val="134"/>
    </font>
    <font>
      <sz val="10"/>
      <name val="Century Gothic"/>
      <charset val="134"/>
    </font>
    <font>
      <sz val="11"/>
      <color theme="4" tint="-0.249946592608417"/>
      <name val="Microsoft YaHei UI"/>
      <charset val="134"/>
    </font>
    <font>
      <sz val="35"/>
      <color theme="4"/>
      <name val="Microsoft YaHei UI"/>
      <charset val="134"/>
    </font>
    <font>
      <sz val="14"/>
      <color theme="4" tint="-0.249977111117893"/>
      <name val="Century Gothic"/>
      <charset val="134"/>
    </font>
    <font>
      <sz val="11"/>
      <color rgb="FFFF0000"/>
      <name val="Microsoft YaHei UI"/>
      <charset val="134"/>
    </font>
    <font>
      <b/>
      <sz val="48"/>
      <color theme="4" tint="-0.249977111117893"/>
      <name val="Noto Serif CJK SC"/>
      <charset val="134"/>
    </font>
    <font>
      <b/>
      <sz val="11"/>
      <color theme="4" tint="-0.249977111117893"/>
      <name val="Microsoft YaHei UI"/>
      <charset val="134"/>
    </font>
    <font>
      <b/>
      <sz val="35"/>
      <color theme="4"/>
      <name val="Microsoft YaHei UI"/>
      <charset val="134"/>
    </font>
    <font>
      <b/>
      <sz val="10"/>
      <name val="Century Gothic"/>
      <charset val="134"/>
    </font>
    <font>
      <b/>
      <sz val="14"/>
      <color theme="3"/>
      <name val="Microsoft YaHei UI"/>
      <charset val="134"/>
    </font>
    <font>
      <b/>
      <sz val="14"/>
      <color theme="1"/>
      <name val="Microsoft YaHei UI"/>
      <charset val="134"/>
    </font>
    <font>
      <b/>
      <sz val="11"/>
      <color theme="1" tint="0.349986266670736"/>
      <name val="Microsoft YaHei UI"/>
      <charset val="134"/>
    </font>
    <font>
      <sz val="11"/>
      <color theme="1" tint="0.349986266670736"/>
      <name val="Microsoft YaHei UI"/>
      <charset val="134"/>
    </font>
    <font>
      <sz val="20"/>
      <color theme="1" tint="0.249946592608417"/>
      <name val="Microsoft YaHei UI"/>
      <charset val="134"/>
    </font>
    <font>
      <sz val="10"/>
      <color theme="0"/>
      <name val="宋体"/>
      <charset val="134"/>
    </font>
    <font>
      <b/>
      <sz val="48"/>
      <color theme="4" tint="-0.249977111117893"/>
      <name val="Microsoft YaHei U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3"/>
      <name val="Microsoft YaHei UI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4" tint="-0.249946592608417"/>
      <name val="Microsoft YaHei UI"/>
      <charset val="134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Microsoft YaHei UI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medium">
        <color theme="4" tint="-0.249977111117893"/>
      </top>
      <bottom/>
      <diagonal/>
    </border>
    <border>
      <left style="thin">
        <color theme="2" tint="-0.0999786370433668"/>
      </left>
      <right style="thin">
        <color theme="2" tint="-0.0999786370433668"/>
      </right>
      <top style="medium">
        <color theme="4" tint="-0.249977111117893"/>
      </top>
      <bottom style="thin">
        <color theme="2" tint="-0.0999786370433668"/>
      </bottom>
      <diagonal/>
    </border>
    <border>
      <left style="thin">
        <color theme="2" tint="-0.0999786370433668"/>
      </left>
      <right/>
      <top style="medium">
        <color theme="4" tint="-0.249977111117893"/>
      </top>
      <bottom style="thin">
        <color theme="2" tint="-0.0999786370433668"/>
      </bottom>
      <diagonal/>
    </border>
    <border>
      <left/>
      <right/>
      <top style="medium">
        <color theme="4" tint="-0.249977111117893"/>
      </top>
      <bottom style="thin">
        <color theme="2" tint="-0.0999786370433668"/>
      </bottom>
      <diagonal/>
    </border>
    <border>
      <left/>
      <right style="thin">
        <color theme="2" tint="-0.0999786370433668"/>
      </right>
      <top style="medium">
        <color theme="4" tint="-0.249977111117893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/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/>
      <diagonal/>
    </border>
    <border>
      <left style="thin">
        <color theme="2" tint="-0.0999786370433668"/>
      </left>
      <right style="thin">
        <color theme="2" tint="-0.0999786370433668"/>
      </right>
      <top/>
      <bottom style="medium">
        <color theme="4" tint="-0.249977111117893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medium">
        <color theme="4" tint="-0.249977111117893"/>
      </bottom>
      <diagonal/>
    </border>
    <border>
      <left style="thin">
        <color theme="2" tint="-0.0999786370433668"/>
      </left>
      <right/>
      <top style="thin">
        <color theme="2" tint="-0.0999786370433668"/>
      </top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/>
      <top style="thin">
        <color theme="2" tint="-0.0999786370433668"/>
      </top>
      <bottom style="medium">
        <color theme="4" tint="-0.249977111117893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thin">
        <color theme="0" tint="-0.14996795556505"/>
      </left>
      <right style="thin">
        <color theme="0" tint="-0.14996795556505"/>
      </right>
      <top/>
      <bottom/>
      <diagonal/>
    </border>
    <border>
      <left style="thin">
        <color theme="0" tint="-0.14996795556505"/>
      </left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/>
      <right style="thin">
        <color theme="0" tint="-0.14996795556505"/>
      </right>
      <top style="thin">
        <color theme="0" tint="-0.14996795556505"/>
      </top>
      <bottom/>
      <diagonal/>
    </border>
    <border>
      <left style="thin">
        <color theme="0" tint="-0.14996795556505"/>
      </left>
      <right style="thin">
        <color theme="0" tint="-0.14996795556505"/>
      </right>
      <top/>
      <bottom style="medium">
        <color theme="4" tint="-0.249977111117893"/>
      </bottom>
      <diagonal/>
    </border>
    <border>
      <left/>
      <right style="thin">
        <color theme="0" tint="-0.14996795556505"/>
      </right>
      <top style="thin">
        <color theme="0" tint="-0.14996795556505"/>
      </top>
      <bottom style="medium">
        <color theme="4" tint="-0.249977111117893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medium">
        <color theme="4" tint="-0.249977111117893"/>
      </bottom>
      <diagonal/>
    </border>
    <border>
      <left style="thin">
        <color theme="0" tint="-0.0499893185216834"/>
      </left>
      <right/>
      <top style="thin">
        <color theme="0" tint="-0.0499893185216834"/>
      </top>
      <bottom/>
      <diagonal/>
    </border>
    <border>
      <left/>
      <right/>
      <top style="thin">
        <color theme="0" tint="-0.0499893185216834"/>
      </top>
      <bottom/>
      <diagonal/>
    </border>
    <border>
      <left/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0" tint="-0.0499893185216834"/>
      </left>
      <right/>
      <top/>
      <bottom style="thin">
        <color theme="0" tint="-0.0499893185216834"/>
      </bottom>
      <diagonal/>
    </border>
    <border>
      <left/>
      <right/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/>
      <top/>
      <bottom/>
      <diagonal/>
    </border>
    <border>
      <left/>
      <right style="thin">
        <color theme="0" tint="-0.0499893185216834"/>
      </right>
      <top/>
      <bottom/>
      <diagonal/>
    </border>
    <border>
      <left/>
      <right/>
      <top style="thin">
        <color theme="0" tint="-0.14996795556505"/>
      </top>
      <bottom style="medium">
        <color theme="4" tint="-0.249977111117893"/>
      </bottom>
      <diagonal/>
    </border>
    <border>
      <left/>
      <right style="thin">
        <color theme="0" tint="-0.14996795556505"/>
      </right>
      <top/>
      <bottom style="medium">
        <color theme="4" tint="-0.249977111117893"/>
      </bottom>
      <diagonal/>
    </border>
    <border>
      <left style="thin">
        <color theme="0" tint="-0.149998474074526"/>
      </left>
      <right style="thin">
        <color auto="1"/>
      </right>
      <top style="thin">
        <color theme="0" tint="-0.149998474074526"/>
      </top>
      <bottom style="medium">
        <color theme="4" tint="-0.249977111117893"/>
      </bottom>
      <diagonal/>
    </border>
    <border>
      <left/>
      <right/>
      <top style="thin">
        <color theme="0" tint="-0.149998474074526"/>
      </top>
      <bottom style="medium">
        <color theme="4" tint="-0.249977111117893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medium">
        <color theme="4" tint="-0.249977111117893"/>
      </bottom>
      <diagonal/>
    </border>
    <border>
      <left style="thin">
        <color theme="0" tint="-0.149998474074526"/>
      </left>
      <right/>
      <top/>
      <bottom style="medium">
        <color theme="4" tint="-0.249977111117893"/>
      </bottom>
      <diagonal/>
    </border>
    <border>
      <left/>
      <right style="thin">
        <color theme="0" tint="-0.149998474074526"/>
      </right>
      <top/>
      <bottom style="medium">
        <color theme="4" tint="-0.249977111117893"/>
      </bottom>
      <diagonal/>
    </border>
    <border>
      <left style="thin">
        <color theme="0" tint="-0.14996795556505"/>
      </left>
      <right/>
      <top style="thin">
        <color theme="0" tint="-0.14996795556505"/>
      </top>
      <bottom/>
      <diagonal/>
    </border>
    <border>
      <left/>
      <right/>
      <top style="thin">
        <color theme="0" tint="-0.14996795556505"/>
      </top>
      <bottom/>
      <diagonal/>
    </border>
    <border>
      <left style="thin">
        <color theme="0" tint="-0.14996795556505"/>
      </left>
      <right/>
      <top/>
      <bottom style="thin">
        <color theme="0" tint="-0.14996795556505"/>
      </bottom>
      <diagonal/>
    </border>
    <border>
      <left/>
      <right/>
      <top/>
      <bottom style="thin">
        <color theme="0" tint="-0.14996795556505"/>
      </bottom>
      <diagonal/>
    </border>
    <border>
      <left/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theme="0" tint="-0.149998474074526"/>
      </left>
      <right style="thin">
        <color auto="1"/>
      </right>
      <top style="thin">
        <color theme="0" tint="-0.149998474074526"/>
      </top>
      <bottom style="thin">
        <color auto="1"/>
      </bottom>
      <diagonal/>
    </border>
    <border>
      <left/>
      <right/>
      <top style="thin">
        <color theme="0" tint="-0.149998474074526"/>
      </top>
      <bottom/>
      <diagonal/>
    </border>
    <border>
      <left/>
      <right style="thin">
        <color theme="0" tint="-0.14996795556505"/>
      </right>
      <top style="thin">
        <color theme="0" tint="-0.149998474074526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6795556505"/>
      </right>
      <top/>
      <bottom/>
      <diagonal/>
    </border>
    <border>
      <left/>
      <right style="thin">
        <color theme="0" tint="-0.149998474074526"/>
      </right>
      <top style="thin">
        <color theme="0" tint="-0.14996795556505"/>
      </top>
      <bottom style="medium">
        <color theme="4" tint="-0.249977111117893"/>
      </bottom>
      <diagonal/>
    </border>
    <border>
      <left/>
      <right/>
      <top/>
      <bottom style="medium">
        <color theme="4"/>
      </bottom>
      <diagonal/>
    </border>
    <border>
      <left style="thin">
        <color theme="0" tint="-0.14996795556505"/>
      </left>
      <right style="thin">
        <color theme="0" tint="-0.14996795556505"/>
      </right>
      <top style="medium">
        <color theme="4"/>
      </top>
      <bottom/>
      <diagonal/>
    </border>
    <border>
      <left/>
      <right/>
      <top style="thin">
        <color theme="0" tint="-0.14996795556505"/>
      </top>
      <bottom style="medium">
        <color theme="4"/>
      </bottom>
      <diagonal/>
    </border>
    <border>
      <left style="thin">
        <color theme="0" tint="-0.0499893185216834"/>
      </left>
      <right/>
      <top style="thin">
        <color theme="0" tint="-0.14996795556505"/>
      </top>
      <bottom style="medium">
        <color theme="4"/>
      </bottom>
      <diagonal/>
    </border>
    <border>
      <left/>
      <right style="thin">
        <color theme="0" tint="-0.14996795556505"/>
      </right>
      <top style="thin">
        <color theme="0" tint="-0.14996795556505"/>
      </top>
      <bottom style="medium">
        <color theme="4"/>
      </bottom>
      <diagonal/>
    </border>
    <border>
      <left style="thin">
        <color theme="0" tint="-0.14996795556505"/>
      </left>
      <right style="thin">
        <color auto="1"/>
      </right>
      <top/>
      <bottom style="medium">
        <color theme="4" tint="-0.249977111117893"/>
      </bottom>
      <diagonal/>
    </border>
    <border>
      <left style="thin">
        <color theme="0" tint="-0.14996795556505"/>
      </left>
      <right/>
      <top/>
      <bottom style="medium">
        <color theme="4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top"/>
    </xf>
    <xf numFmtId="42" fontId="40" fillId="0" borderId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5" borderId="57" applyNumberFormat="0" applyAlignment="0" applyProtection="0">
      <alignment vertical="center"/>
    </xf>
    <xf numFmtId="44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177" fontId="44" fillId="0" borderId="0" applyFont="0" applyFill="0" applyBorder="0" applyAlignment="0">
      <alignment horizontal="center" vertical="center"/>
    </xf>
    <xf numFmtId="0" fontId="45" fillId="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9" borderId="58" applyNumberFormat="0" applyFont="0" applyAlignment="0" applyProtection="0">
      <alignment vertical="center"/>
    </xf>
    <xf numFmtId="0" fontId="48" fillId="0" borderId="0">
      <alignment horizontal="left" indent="1"/>
    </xf>
    <xf numFmtId="0" fontId="45" fillId="10" borderId="0" applyNumberFormat="0" applyBorder="0" applyAlignment="0" applyProtection="0">
      <alignment vertical="center"/>
    </xf>
    <xf numFmtId="0" fontId="35" fillId="11" borderId="0" applyBorder="0" applyProtection="0">
      <alignment horizontal="left" vertical="top" wrapText="1" indent="1"/>
    </xf>
    <xf numFmtId="0" fontId="49" fillId="0" borderId="0" applyNumberFormat="0" applyFill="0" applyBorder="0" applyAlignment="0" applyProtection="0">
      <alignment vertical="center"/>
    </xf>
    <xf numFmtId="0" fontId="26" fillId="0" borderId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59" applyNumberFormat="0" applyFill="0" applyProtection="0">
      <alignment horizontal="left" vertical="center" indent="1"/>
    </xf>
    <xf numFmtId="0" fontId="51" fillId="0" borderId="50" applyNumberFormat="0" applyFill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3" fillId="14" borderId="61" applyNumberFormat="0" applyAlignment="0" applyProtection="0">
      <alignment vertical="center"/>
    </xf>
    <xf numFmtId="0" fontId="54" fillId="14" borderId="57" applyNumberFormat="0" applyAlignment="0" applyProtection="0">
      <alignment vertical="center"/>
    </xf>
    <xf numFmtId="0" fontId="55" fillId="15" borderId="62" applyNumberFormat="0" applyAlignment="0" applyProtection="0">
      <alignment vertical="center"/>
    </xf>
    <xf numFmtId="0" fontId="56" fillId="11" borderId="0" applyNumberFormat="0" applyFont="0" applyBorder="0" applyAlignment="0">
      <alignment horizontal="left" vertical="center" indent="1"/>
    </xf>
    <xf numFmtId="0" fontId="41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7" fillId="0" borderId="63" applyNumberFormat="0" applyFill="0" applyAlignment="0" applyProtection="0">
      <alignment vertical="center"/>
    </xf>
    <xf numFmtId="0" fontId="58" fillId="0" borderId="64" applyNumberFormat="0" applyFill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77" fontId="36" fillId="0" borderId="0">
      <alignment horizontal="left" indent="1"/>
    </xf>
  </cellStyleXfs>
  <cellXfs count="199">
    <xf numFmtId="0" fontId="0" fillId="0" borderId="0" xfId="0">
      <alignment vertical="top"/>
    </xf>
    <xf numFmtId="0" fontId="0" fillId="2" borderId="0" xfId="0" applyFill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vertical="center" wrapText="1"/>
    </xf>
    <xf numFmtId="176" fontId="3" fillId="2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176" fontId="4" fillId="2" borderId="7" xfId="0" applyNumberFormat="1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11" xfId="0" applyNumberFormat="1" applyFont="1" applyFill="1" applyBorder="1" applyAlignment="1">
      <alignment vertical="center" wrapText="1"/>
    </xf>
    <xf numFmtId="0" fontId="4" fillId="2" borderId="11" xfId="0" applyNumberFormat="1" applyFont="1" applyFill="1" applyBorder="1" applyAlignment="1">
      <alignment vertical="center" wrapText="1"/>
    </xf>
    <xf numFmtId="176" fontId="4" fillId="2" borderId="1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top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2" borderId="0" xfId="0" applyFont="1" applyFill="1" applyBorder="1">
      <alignment vertical="top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8" fillId="3" borderId="0" xfId="19" applyFont="1" applyFill="1" applyBorder="1" applyAlignment="1">
      <alignment horizontal="left"/>
    </xf>
    <xf numFmtId="0" fontId="9" fillId="3" borderId="0" xfId="19" applyFont="1" applyFill="1" applyBorder="1" applyAlignment="1">
      <alignment horizontal="left" vertical="top"/>
    </xf>
    <xf numFmtId="0" fontId="10" fillId="3" borderId="0" xfId="21" applyFont="1" applyFill="1" applyBorder="1" applyAlignment="1">
      <alignment horizontal="left" vertical="top"/>
    </xf>
    <xf numFmtId="0" fontId="11" fillId="0" borderId="0" xfId="19" applyFont="1" applyFill="1" applyBorder="1" applyAlignment="1">
      <alignment horizontal="left" vertical="top"/>
    </xf>
    <xf numFmtId="0" fontId="12" fillId="0" borderId="16" xfId="21" applyFont="1" applyFill="1" applyBorder="1" applyAlignment="1">
      <alignment horizontal="left" vertical="top"/>
    </xf>
    <xf numFmtId="0" fontId="10" fillId="0" borderId="16" xfId="21" applyFont="1" applyFill="1" applyBorder="1" applyAlignment="1">
      <alignment horizontal="left" vertical="top"/>
    </xf>
    <xf numFmtId="0" fontId="13" fillId="0" borderId="16" xfId="21" applyFont="1" applyFill="1" applyBorder="1" applyAlignment="1">
      <alignment horizontal="left" vertical="top"/>
    </xf>
    <xf numFmtId="177" fontId="14" fillId="0" borderId="17" xfId="52" applyFont="1" applyFill="1" applyBorder="1" applyAlignment="1">
      <alignment horizontal="left" vertical="top"/>
    </xf>
    <xf numFmtId="177" fontId="15" fillId="0" borderId="17" xfId="52" applyFont="1" applyFill="1" applyBorder="1" applyAlignment="1">
      <alignment horizontal="left" vertical="top"/>
    </xf>
    <xf numFmtId="177" fontId="14" fillId="0" borderId="18" xfId="29" applyNumberFormat="1" applyFont="1" applyFill="1" applyBorder="1" applyAlignment="1">
      <alignment horizontal="left" vertical="top"/>
    </xf>
    <xf numFmtId="177" fontId="15" fillId="0" borderId="18" xfId="29" applyNumberFormat="1" applyFont="1" applyFill="1" applyBorder="1" applyAlignment="1">
      <alignment horizontal="left" vertical="top"/>
    </xf>
    <xf numFmtId="177" fontId="14" fillId="0" borderId="19" xfId="29" applyNumberFormat="1" applyFont="1" applyFill="1" applyBorder="1" applyAlignment="1">
      <alignment horizontal="left" vertical="top"/>
    </xf>
    <xf numFmtId="177" fontId="15" fillId="0" borderId="19" xfId="29" applyNumberFormat="1" applyFont="1" applyFill="1" applyBorder="1" applyAlignment="1">
      <alignment horizontal="left" vertical="top"/>
    </xf>
    <xf numFmtId="177" fontId="14" fillId="0" borderId="18" xfId="52" applyFont="1" applyFill="1" applyBorder="1" applyAlignment="1">
      <alignment horizontal="left" vertical="top"/>
    </xf>
    <xf numFmtId="177" fontId="15" fillId="0" borderId="18" xfId="52" applyFont="1" applyFill="1" applyBorder="1" applyAlignment="1">
      <alignment horizontal="left" vertical="top"/>
    </xf>
    <xf numFmtId="177" fontId="14" fillId="0" borderId="19" xfId="52" applyFont="1" applyFill="1" applyBorder="1" applyAlignment="1">
      <alignment horizontal="left" vertical="top"/>
    </xf>
    <xf numFmtId="177" fontId="15" fillId="0" borderId="19" xfId="52" applyFont="1" applyFill="1" applyBorder="1" applyAlignment="1">
      <alignment horizontal="left" vertical="top"/>
    </xf>
    <xf numFmtId="177" fontId="16" fillId="0" borderId="18" xfId="29" applyNumberFormat="1" applyFont="1" applyFill="1" applyBorder="1" applyAlignment="1">
      <alignment horizontal="left" vertical="top"/>
    </xf>
    <xf numFmtId="177" fontId="16" fillId="0" borderId="19" xfId="29" applyNumberFormat="1" applyFont="1" applyFill="1" applyBorder="1" applyAlignment="1">
      <alignment horizontal="left" vertical="top"/>
    </xf>
    <xf numFmtId="177" fontId="16" fillId="0" borderId="18" xfId="52" applyFont="1" applyFill="1" applyBorder="1" applyAlignment="1">
      <alignment horizontal="left" vertical="top"/>
    </xf>
    <xf numFmtId="0" fontId="15" fillId="0" borderId="19" xfId="17" applyFont="1" applyFill="1" applyBorder="1" applyAlignment="1">
      <alignment horizontal="left" vertical="top" wrapText="1"/>
    </xf>
    <xf numFmtId="0" fontId="15" fillId="0" borderId="20" xfId="17" applyFont="1" applyFill="1" applyBorder="1" applyAlignment="1">
      <alignment horizontal="left" vertical="top" wrapText="1"/>
    </xf>
    <xf numFmtId="177" fontId="15" fillId="0" borderId="21" xfId="29" applyNumberFormat="1" applyFont="1" applyFill="1" applyBorder="1" applyAlignment="1">
      <alignment horizontal="left" vertical="top"/>
    </xf>
    <xf numFmtId="0" fontId="15" fillId="0" borderId="21" xfId="17" applyFont="1" applyFill="1" applyBorder="1" applyAlignment="1" applyProtection="1">
      <alignment horizontal="left" vertical="top" wrapText="1"/>
    </xf>
    <xf numFmtId="0" fontId="15" fillId="0" borderId="22" xfId="17" applyFont="1" applyFill="1" applyBorder="1" applyAlignment="1" applyProtection="1">
      <alignment horizontal="left" vertical="top" wrapText="1"/>
    </xf>
    <xf numFmtId="0" fontId="15" fillId="0" borderId="23" xfId="17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49" fontId="18" fillId="0" borderId="30" xfId="0" applyNumberFormat="1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vertical="center" wrapText="1"/>
    </xf>
    <xf numFmtId="49" fontId="18" fillId="0" borderId="31" xfId="0" applyNumberFormat="1" applyFont="1" applyFill="1" applyBorder="1" applyAlignment="1">
      <alignment vertical="center" wrapText="1"/>
    </xf>
    <xf numFmtId="49" fontId="18" fillId="0" borderId="3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Alignment="1">
      <alignment horizontal="left" vertical="center" wrapText="1"/>
    </xf>
    <xf numFmtId="49" fontId="18" fillId="0" borderId="31" xfId="0" applyNumberFormat="1" applyFont="1" applyFill="1" applyBorder="1" applyAlignment="1">
      <alignment horizontal="left" vertical="center" wrapText="1"/>
    </xf>
    <xf numFmtId="49" fontId="18" fillId="0" borderId="27" xfId="0" applyNumberFormat="1" applyFont="1" applyFill="1" applyBorder="1" applyAlignment="1">
      <alignment vertical="center" wrapText="1"/>
    </xf>
    <xf numFmtId="49" fontId="18" fillId="0" borderId="28" xfId="0" applyNumberFormat="1" applyFont="1" applyFill="1" applyBorder="1" applyAlignment="1">
      <alignment vertical="center" wrapText="1"/>
    </xf>
    <xf numFmtId="49" fontId="18" fillId="0" borderId="29" xfId="0" applyNumberFormat="1" applyFont="1" applyFill="1" applyBorder="1" applyAlignment="1">
      <alignment vertical="center" wrapText="1"/>
    </xf>
    <xf numFmtId="49" fontId="18" fillId="0" borderId="27" xfId="0" applyNumberFormat="1" applyFont="1" applyFill="1" applyBorder="1" applyAlignment="1">
      <alignment horizontal="left" vertical="center" wrapText="1"/>
    </xf>
    <xf numFmtId="49" fontId="18" fillId="0" borderId="28" xfId="0" applyNumberFormat="1" applyFont="1" applyFill="1" applyBorder="1" applyAlignment="1">
      <alignment horizontal="left" vertical="center" wrapText="1"/>
    </xf>
    <xf numFmtId="49" fontId="18" fillId="0" borderId="29" xfId="0" applyNumberFormat="1" applyFont="1" applyFill="1" applyBorder="1" applyAlignment="1">
      <alignment horizontal="left" vertical="center" wrapText="1"/>
    </xf>
    <xf numFmtId="49" fontId="18" fillId="0" borderId="24" xfId="0" applyNumberFormat="1" applyFont="1" applyFill="1" applyBorder="1" applyAlignment="1">
      <alignment vertical="center" wrapText="1"/>
    </xf>
    <xf numFmtId="49" fontId="18" fillId="0" borderId="25" xfId="0" applyNumberFormat="1" applyFont="1" applyFill="1" applyBorder="1" applyAlignment="1">
      <alignment vertical="center" wrapText="1"/>
    </xf>
    <xf numFmtId="49" fontId="18" fillId="0" borderId="26" xfId="0" applyNumberFormat="1" applyFont="1" applyFill="1" applyBorder="1" applyAlignment="1">
      <alignment vertical="center" wrapText="1"/>
    </xf>
    <xf numFmtId="49" fontId="18" fillId="0" borderId="0" xfId="0" applyNumberFormat="1" applyFont="1" applyFill="1" applyAlignment="1">
      <alignment vertical="center" wrapText="1"/>
    </xf>
    <xf numFmtId="0" fontId="19" fillId="3" borderId="0" xfId="19" applyFont="1" applyFill="1" applyBorder="1" applyAlignment="1">
      <alignment horizontal="left" vertical="top"/>
    </xf>
    <xf numFmtId="177" fontId="16" fillId="0" borderId="19" xfId="52" applyFont="1" applyFill="1" applyBorder="1" applyAlignment="1">
      <alignment horizontal="left" vertical="top"/>
    </xf>
    <xf numFmtId="177" fontId="14" fillId="0" borderId="17" xfId="29" applyNumberFormat="1" applyFont="1" applyFill="1" applyBorder="1" applyAlignment="1">
      <alignment horizontal="left" vertical="top"/>
    </xf>
    <xf numFmtId="177" fontId="16" fillId="0" borderId="17" xfId="29" applyNumberFormat="1" applyFont="1" applyFill="1" applyBorder="1" applyAlignment="1">
      <alignment horizontal="left" vertical="top"/>
    </xf>
    <xf numFmtId="0" fontId="20" fillId="0" borderId="32" xfId="17" applyFont="1" applyFill="1" applyBorder="1" applyAlignment="1">
      <alignment horizontal="left" vertical="top" wrapText="1"/>
    </xf>
    <xf numFmtId="0" fontId="20" fillId="0" borderId="22" xfId="17" applyFont="1" applyFill="1" applyBorder="1" applyAlignment="1">
      <alignment horizontal="left" vertical="top" wrapText="1"/>
    </xf>
    <xf numFmtId="177" fontId="14" fillId="0" borderId="21" xfId="52" applyFont="1" applyBorder="1" applyAlignment="1">
      <alignment horizontal="left" vertical="top"/>
    </xf>
    <xf numFmtId="0" fontId="20" fillId="0" borderId="16" xfId="17" applyFont="1" applyFill="1" applyBorder="1" applyAlignment="1">
      <alignment horizontal="left" vertical="top" wrapText="1"/>
    </xf>
    <xf numFmtId="0" fontId="20" fillId="0" borderId="33" xfId="17" applyFont="1" applyFill="1" applyBorder="1" applyAlignment="1">
      <alignment horizontal="left" vertical="top" wrapText="1"/>
    </xf>
    <xf numFmtId="0" fontId="20" fillId="0" borderId="34" xfId="17" applyFont="1" applyFill="1" applyBorder="1" applyAlignment="1">
      <alignment horizontal="left" vertical="top" wrapText="1"/>
    </xf>
    <xf numFmtId="0" fontId="16" fillId="0" borderId="35" xfId="17" applyFont="1" applyFill="1" applyBorder="1" applyAlignment="1">
      <alignment horizontal="left" vertical="top" wrapText="1"/>
    </xf>
    <xf numFmtId="0" fontId="20" fillId="0" borderId="35" xfId="17" applyFont="1" applyFill="1" applyBorder="1" applyAlignment="1">
      <alignment horizontal="left" vertical="top" wrapText="1"/>
    </xf>
    <xf numFmtId="0" fontId="20" fillId="0" borderId="36" xfId="17" applyFont="1" applyFill="1" applyBorder="1" applyAlignment="1">
      <alignment horizontal="left" vertical="top" wrapText="1"/>
    </xf>
    <xf numFmtId="0" fontId="20" fillId="0" borderId="37" xfId="17" applyFont="1" applyFill="1" applyBorder="1" applyAlignment="1">
      <alignment horizontal="left" vertical="top" wrapText="1"/>
    </xf>
    <xf numFmtId="0" fontId="20" fillId="0" borderId="38" xfId="17" applyFont="1" applyFill="1" applyBorder="1" applyAlignment="1">
      <alignment horizontal="left" vertical="top" wrapText="1"/>
    </xf>
    <xf numFmtId="177" fontId="21" fillId="0" borderId="17" xfId="52" applyFont="1" applyFill="1" applyBorder="1" applyAlignment="1">
      <alignment horizontal="left" vertical="top"/>
    </xf>
    <xf numFmtId="177" fontId="22" fillId="0" borderId="17" xfId="52" applyFont="1" applyFill="1" applyBorder="1" applyAlignment="1">
      <alignment horizontal="left" vertical="top"/>
    </xf>
    <xf numFmtId="177" fontId="23" fillId="0" borderId="39" xfId="52" applyNumberFormat="1" applyFont="1" applyFill="1" applyBorder="1" applyAlignment="1">
      <alignment horizontal="left" vertical="top"/>
    </xf>
    <xf numFmtId="177" fontId="22" fillId="0" borderId="40" xfId="52" applyFont="1" applyFill="1" applyBorder="1" applyAlignment="1">
      <alignment horizontal="left" vertical="top"/>
    </xf>
    <xf numFmtId="177" fontId="22" fillId="0" borderId="20" xfId="52" applyFont="1" applyFill="1" applyBorder="1" applyAlignment="1">
      <alignment horizontal="left" vertical="top"/>
    </xf>
    <xf numFmtId="177" fontId="22" fillId="0" borderId="41" xfId="52" applyFont="1" applyFill="1" applyBorder="1" applyAlignment="1">
      <alignment horizontal="left" vertical="top"/>
    </xf>
    <xf numFmtId="177" fontId="22" fillId="0" borderId="42" xfId="52" applyFont="1" applyFill="1" applyBorder="1" applyAlignment="1">
      <alignment horizontal="left" vertical="top"/>
    </xf>
    <xf numFmtId="177" fontId="22" fillId="0" borderId="43" xfId="52" applyFont="1" applyFill="1" applyBorder="1" applyAlignment="1">
      <alignment horizontal="left" vertical="top"/>
    </xf>
    <xf numFmtId="177" fontId="14" fillId="0" borderId="39" xfId="52" applyFont="1" applyFill="1" applyBorder="1" applyAlignment="1">
      <alignment horizontal="left" vertical="top"/>
    </xf>
    <xf numFmtId="177" fontId="14" fillId="0" borderId="40" xfId="52" applyFont="1" applyFill="1" applyBorder="1" applyAlignment="1">
      <alignment horizontal="left" vertical="top"/>
    </xf>
    <xf numFmtId="177" fontId="14" fillId="0" borderId="20" xfId="52" applyFont="1" applyFill="1" applyBorder="1" applyAlignment="1">
      <alignment horizontal="left" vertical="top"/>
    </xf>
    <xf numFmtId="177" fontId="14" fillId="0" borderId="41" xfId="52" applyFont="1" applyFill="1" applyBorder="1" applyAlignment="1">
      <alignment horizontal="left" vertical="top"/>
    </xf>
    <xf numFmtId="177" fontId="14" fillId="0" borderId="42" xfId="52" applyFont="1" applyFill="1" applyBorder="1" applyAlignment="1">
      <alignment horizontal="left" vertical="top"/>
    </xf>
    <xf numFmtId="177" fontId="14" fillId="0" borderId="43" xfId="52" applyFont="1" applyFill="1" applyBorder="1" applyAlignment="1">
      <alignment horizontal="left" vertical="top"/>
    </xf>
    <xf numFmtId="177" fontId="21" fillId="0" borderId="18" xfId="52" applyFont="1" applyFill="1" applyBorder="1" applyAlignment="1">
      <alignment horizontal="left" vertical="top"/>
    </xf>
    <xf numFmtId="177" fontId="21" fillId="0" borderId="19" xfId="52" applyFont="1" applyFill="1" applyBorder="1" applyAlignment="1">
      <alignment horizontal="left" vertical="top"/>
    </xf>
    <xf numFmtId="0" fontId="20" fillId="0" borderId="44" xfId="17" applyFont="1" applyFill="1" applyBorder="1" applyAlignment="1">
      <alignment horizontal="left" vertical="top" wrapText="1"/>
    </xf>
    <xf numFmtId="0" fontId="16" fillId="0" borderId="45" xfId="17" applyFont="1" applyFill="1" applyBorder="1" applyAlignment="1">
      <alignment horizontal="left" vertical="top" wrapText="1"/>
    </xf>
    <xf numFmtId="0" fontId="20" fillId="0" borderId="45" xfId="17" applyFont="1" applyFill="1" applyBorder="1" applyAlignment="1">
      <alignment horizontal="left" vertical="top" wrapText="1"/>
    </xf>
    <xf numFmtId="0" fontId="20" fillId="0" borderId="46" xfId="17" applyFont="1" applyFill="1" applyBorder="1" applyAlignment="1">
      <alignment horizontal="left" vertical="top" wrapText="1"/>
    </xf>
    <xf numFmtId="0" fontId="20" fillId="0" borderId="47" xfId="17" applyFont="1" applyFill="1" applyBorder="1" applyAlignment="1">
      <alignment horizontal="left" vertical="top" wrapText="1"/>
    </xf>
    <xf numFmtId="0" fontId="20" fillId="0" borderId="0" xfId="17" applyFont="1" applyFill="1" applyBorder="1" applyAlignment="1">
      <alignment horizontal="left" vertical="top" wrapText="1"/>
    </xf>
    <xf numFmtId="0" fontId="20" fillId="0" borderId="48" xfId="17" applyFont="1" applyFill="1" applyBorder="1" applyAlignment="1">
      <alignment horizontal="left" vertical="top" wrapText="1"/>
    </xf>
    <xf numFmtId="0" fontId="0" fillId="0" borderId="0" xfId="0" applyBorder="1">
      <alignment vertical="top"/>
    </xf>
    <xf numFmtId="0" fontId="0" fillId="3" borderId="0" xfId="0" applyFill="1">
      <alignment vertical="top"/>
    </xf>
    <xf numFmtId="0" fontId="24" fillId="0" borderId="0" xfId="0" applyFont="1">
      <alignment vertical="top"/>
    </xf>
    <xf numFmtId="0" fontId="0" fillId="0" borderId="0" xfId="0" applyAlignment="1">
      <alignment horizontal="left" indent="1"/>
    </xf>
    <xf numFmtId="0" fontId="8" fillId="3" borderId="0" xfId="19" applyFont="1" applyFill="1" applyBorder="1" applyAlignment="1">
      <alignment horizontal="left" vertical="center"/>
    </xf>
    <xf numFmtId="0" fontId="25" fillId="3" borderId="0" xfId="21" applyFill="1" applyBorder="1" applyAlignment="1">
      <alignment vertical="center"/>
    </xf>
    <xf numFmtId="0" fontId="26" fillId="0" borderId="0" xfId="19" applyFill="1" applyBorder="1" applyAlignment="1">
      <alignment horizontal="right" vertical="center"/>
    </xf>
    <xf numFmtId="0" fontId="25" fillId="0" borderId="16" xfId="21" applyFill="1" applyBorder="1">
      <alignment horizontal="left" vertical="center" indent="1"/>
    </xf>
    <xf numFmtId="177" fontId="14" fillId="0" borderId="17" xfId="52" applyFont="1" applyBorder="1" applyAlignment="1">
      <alignment horizontal="left" vertical="top"/>
    </xf>
    <xf numFmtId="177" fontId="15" fillId="0" borderId="17" xfId="52" applyFont="1" applyBorder="1" applyAlignment="1">
      <alignment horizontal="left" vertical="top"/>
    </xf>
    <xf numFmtId="177" fontId="14" fillId="0" borderId="18" xfId="52" applyFont="1" applyBorder="1" applyAlignment="1">
      <alignment horizontal="left" vertical="top"/>
    </xf>
    <xf numFmtId="177" fontId="15" fillId="0" borderId="18" xfId="52" applyFont="1" applyBorder="1" applyAlignment="1">
      <alignment horizontal="left" vertical="top"/>
    </xf>
    <xf numFmtId="177" fontId="14" fillId="0" borderId="19" xfId="52" applyFont="1" applyBorder="1" applyAlignment="1">
      <alignment horizontal="left" vertical="top"/>
    </xf>
    <xf numFmtId="177" fontId="15" fillId="0" borderId="19" xfId="52" applyFont="1" applyBorder="1" applyAlignment="1">
      <alignment horizontal="left" vertical="top"/>
    </xf>
    <xf numFmtId="177" fontId="16" fillId="0" borderId="18" xfId="52" applyFont="1" applyBorder="1" applyAlignment="1">
      <alignment horizontal="left" vertical="top"/>
    </xf>
    <xf numFmtId="177" fontId="20" fillId="0" borderId="18" xfId="52" applyFont="1" applyBorder="1" applyAlignment="1">
      <alignment horizontal="left" vertical="top"/>
    </xf>
    <xf numFmtId="177" fontId="16" fillId="0" borderId="19" xfId="52" applyFont="1" applyBorder="1" applyAlignment="1">
      <alignment horizontal="left" vertical="top"/>
    </xf>
    <xf numFmtId="177" fontId="20" fillId="0" borderId="19" xfId="52" applyFont="1" applyBorder="1" applyAlignment="1">
      <alignment horizontal="left" vertical="top"/>
    </xf>
    <xf numFmtId="177" fontId="15" fillId="0" borderId="17" xfId="29" applyNumberFormat="1" applyFont="1" applyFill="1" applyBorder="1" applyAlignment="1">
      <alignment horizontal="left" vertical="top"/>
    </xf>
    <xf numFmtId="0" fontId="20" fillId="0" borderId="49" xfId="17" applyFont="1" applyFill="1" applyBorder="1" applyAlignment="1">
      <alignment horizontal="left" vertical="top" wrapText="1"/>
    </xf>
    <xf numFmtId="0" fontId="27" fillId="0" borderId="0" xfId="0" applyFont="1">
      <alignment vertical="top"/>
    </xf>
    <xf numFmtId="0" fontId="28" fillId="0" borderId="0" xfId="0" applyFont="1" applyAlignment="1">
      <alignment horizontal="left" indent="1"/>
    </xf>
    <xf numFmtId="0" fontId="28" fillId="3" borderId="0" xfId="0" applyFont="1" applyFill="1" applyAlignment="1">
      <alignment horizontal="right"/>
    </xf>
    <xf numFmtId="0" fontId="7" fillId="3" borderId="0" xfId="0" applyFont="1" applyFill="1" applyAlignment="1">
      <alignment horizontal="left" vertical="top"/>
    </xf>
    <xf numFmtId="0" fontId="29" fillId="3" borderId="0" xfId="19" applyFont="1" applyFill="1" applyBorder="1" applyAlignment="1">
      <alignment horizontal="left" vertical="top"/>
    </xf>
    <xf numFmtId="0" fontId="30" fillId="3" borderId="0" xfId="0" applyFont="1" applyFill="1" applyAlignment="1">
      <alignment horizontal="left" vertical="top"/>
    </xf>
    <xf numFmtId="0" fontId="31" fillId="3" borderId="0" xfId="19" applyFont="1" applyFill="1" applyAlignment="1">
      <alignment horizontal="left" vertical="top"/>
    </xf>
    <xf numFmtId="0" fontId="32" fillId="0" borderId="0" xfId="0" applyFont="1" applyAlignment="1">
      <alignment horizontal="left" vertical="top"/>
    </xf>
    <xf numFmtId="0" fontId="14" fillId="0" borderId="50" xfId="21" applyFont="1" applyFill="1" applyBorder="1" applyAlignment="1">
      <alignment horizontal="left" vertical="top"/>
    </xf>
    <xf numFmtId="0" fontId="33" fillId="0" borderId="50" xfId="21" applyFont="1" applyFill="1" applyBorder="1" applyAlignment="1">
      <alignment horizontal="left" vertical="top"/>
    </xf>
    <xf numFmtId="0" fontId="7" fillId="0" borderId="48" xfId="0" applyFont="1" applyBorder="1" applyAlignment="1">
      <alignment horizontal="left" vertical="top"/>
    </xf>
    <xf numFmtId="177" fontId="34" fillId="0" borderId="51" xfId="52" applyFont="1" applyBorder="1" applyAlignment="1">
      <alignment horizontal="left" vertical="top"/>
    </xf>
    <xf numFmtId="177" fontId="14" fillId="0" borderId="51" xfId="52" applyFont="1" applyBorder="1" applyAlignment="1">
      <alignment horizontal="left" vertical="top"/>
    </xf>
    <xf numFmtId="177" fontId="16" fillId="0" borderId="17" xfId="52" applyFont="1" applyBorder="1" applyAlignment="1">
      <alignment horizontal="left" vertical="top"/>
    </xf>
    <xf numFmtId="177" fontId="14" fillId="0" borderId="17" xfId="29" applyNumberFormat="1" applyFont="1" applyFill="1" applyBorder="1" applyAlignment="1">
      <alignment horizontal="left" vertical="top" wrapText="1"/>
    </xf>
    <xf numFmtId="177" fontId="16" fillId="0" borderId="17" xfId="29" applyNumberFormat="1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20" fillId="0" borderId="52" xfId="17" applyFont="1" applyFill="1" applyBorder="1" applyAlignment="1">
      <alignment horizontal="left" vertical="top" wrapText="1"/>
    </xf>
    <xf numFmtId="0" fontId="20" fillId="0" borderId="52" xfId="17" applyFont="1" applyFill="1" applyBorder="1" applyAlignment="1" applyProtection="1">
      <alignment horizontal="left" vertical="top" wrapText="1"/>
    </xf>
    <xf numFmtId="0" fontId="20" fillId="0" borderId="53" xfId="17" applyFont="1" applyFill="1" applyBorder="1" applyAlignment="1" applyProtection="1">
      <alignment horizontal="left" vertical="top" wrapText="1"/>
    </xf>
    <xf numFmtId="0" fontId="20" fillId="0" borderId="54" xfId="17" applyFont="1" applyFill="1" applyBorder="1" applyAlignment="1" applyProtection="1">
      <alignment horizontal="left" vertical="top" wrapText="1"/>
    </xf>
    <xf numFmtId="0" fontId="20" fillId="0" borderId="16" xfId="17" applyFont="1" applyFill="1" applyBorder="1" applyAlignment="1" applyProtection="1">
      <alignment horizontal="left" vertical="top" wrapText="1"/>
    </xf>
    <xf numFmtId="0" fontId="20" fillId="0" borderId="33" xfId="17" applyFont="1" applyFill="1" applyBorder="1" applyAlignment="1" applyProtection="1">
      <alignment horizontal="left" vertical="top" wrapText="1"/>
    </xf>
    <xf numFmtId="177" fontId="12" fillId="0" borderId="0" xfId="29" applyNumberFormat="1" applyFont="1" applyFill="1" applyBorder="1" applyAlignment="1">
      <alignment horizontal="left" vertical="top" wrapText="1"/>
    </xf>
    <xf numFmtId="177" fontId="35" fillId="0" borderId="0" xfId="29" applyNumberFormat="1" applyFont="1" applyFill="1" applyBorder="1" applyAlignment="1">
      <alignment horizontal="left" vertical="top" wrapText="1"/>
    </xf>
    <xf numFmtId="0" fontId="36" fillId="0" borderId="0" xfId="17" applyFont="1" applyFill="1" applyBorder="1" applyAlignment="1">
      <alignment horizontal="left" vertical="top" wrapText="1"/>
    </xf>
    <xf numFmtId="0" fontId="0" fillId="0" borderId="0" xfId="29" applyFont="1" applyFill="1" applyBorder="1" applyAlignment="1">
      <alignment horizontal="left" vertical="top"/>
    </xf>
    <xf numFmtId="0" fontId="3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8" fillId="0" borderId="0" xfId="0" applyFont="1">
      <alignment vertical="top"/>
    </xf>
    <xf numFmtId="0" fontId="24" fillId="0" borderId="0" xfId="0" applyFont="1" applyBorder="1" applyAlignment="1">
      <alignment horizontal="left" vertical="top"/>
    </xf>
    <xf numFmtId="0" fontId="39" fillId="3" borderId="0" xfId="19" applyFont="1" applyFill="1" applyBorder="1" applyAlignment="1">
      <alignment horizontal="left"/>
    </xf>
    <xf numFmtId="177" fontId="21" fillId="0" borderId="17" xfId="52" applyFont="1" applyBorder="1" applyAlignment="1">
      <alignment horizontal="left" vertical="top"/>
    </xf>
    <xf numFmtId="177" fontId="21" fillId="0" borderId="17" xfId="52" applyNumberFormat="1" applyFont="1" applyBorder="1" applyAlignment="1">
      <alignment horizontal="left" vertical="top"/>
    </xf>
    <xf numFmtId="177" fontId="16" fillId="0" borderId="18" xfId="52" applyNumberFormat="1" applyFont="1" applyBorder="1" applyAlignment="1">
      <alignment horizontal="left" vertical="top"/>
    </xf>
    <xf numFmtId="177" fontId="16" fillId="0" borderId="19" xfId="52" applyNumberFormat="1" applyFont="1" applyBorder="1" applyAlignment="1">
      <alignment horizontal="left" vertical="top"/>
    </xf>
    <xf numFmtId="177" fontId="20" fillId="0" borderId="55" xfId="29" applyNumberFormat="1" applyFont="1" applyFill="1" applyBorder="1" applyAlignment="1">
      <alignment horizontal="left" vertical="top"/>
    </xf>
    <xf numFmtId="177" fontId="16" fillId="0" borderId="16" xfId="29" applyNumberFormat="1" applyFont="1" applyFill="1" applyBorder="1" applyAlignment="1">
      <alignment horizontal="left" vertical="top"/>
    </xf>
    <xf numFmtId="177" fontId="20" fillId="0" borderId="16" xfId="29" applyNumberFormat="1" applyFont="1" applyFill="1" applyBorder="1" applyAlignment="1">
      <alignment horizontal="left" vertical="top"/>
    </xf>
    <xf numFmtId="177" fontId="20" fillId="0" borderId="33" xfId="29" applyNumberFormat="1" applyFont="1" applyFill="1" applyBorder="1" applyAlignment="1">
      <alignment horizontal="left" vertical="top"/>
    </xf>
    <xf numFmtId="177" fontId="20" fillId="0" borderId="56" xfId="29" applyNumberFormat="1" applyFont="1" applyFill="1" applyBorder="1" applyAlignment="1">
      <alignment horizontal="left" vertical="top"/>
    </xf>
    <xf numFmtId="177" fontId="15" fillId="0" borderId="17" xfId="52" applyNumberFormat="1" applyFont="1" applyBorder="1" applyAlignment="1">
      <alignment horizontal="left" vertical="top"/>
    </xf>
    <xf numFmtId="177" fontId="21" fillId="0" borderId="18" xfId="52" applyFont="1" applyBorder="1" applyAlignment="1">
      <alignment horizontal="left" vertical="top"/>
    </xf>
    <xf numFmtId="177" fontId="21" fillId="0" borderId="19" xfId="52" applyFont="1" applyBorder="1" applyAlignment="1">
      <alignment horizontal="left" vertical="top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日期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设置条目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镶边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日" xfId="52"/>
  </cellStyles>
  <dxfs count="1">
    <dxf>
      <font>
        <color theme="0" tint="-0.249946592608417"/>
      </font>
    </dxf>
  </dxfs>
  <tableStyles count="2" defaultTableStyle="TableStyleMedium9" defaultPivotStyle="PivotStyleLight16">
    <tableStyle name="表样式 1" pivot="0" count="0"/>
    <tableStyle name="表样式 2" pivot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00E8EEF8"/>
      <color rgb="00DAE3F3"/>
      <color rgb="00F2B800"/>
      <color rgb="00FFFBEF"/>
      <color rgb="00DAA600"/>
      <color rgb="00FFC3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318135</xdr:colOff>
      <xdr:row>1</xdr:row>
      <xdr:rowOff>27305</xdr:rowOff>
    </xdr:from>
    <xdr:to>
      <xdr:col>0</xdr:col>
      <xdr:colOff>3130550</xdr:colOff>
      <xdr:row>20</xdr:row>
      <xdr:rowOff>40005</xdr:rowOff>
    </xdr:to>
    <xdr:sp>
      <xdr:nvSpPr>
        <xdr:cNvPr id="2" name="矩形: 圆角 1"/>
        <xdr:cNvSpPr/>
      </xdr:nvSpPr>
      <xdr:spPr>
        <a:xfrm>
          <a:off x="318135" y="1691005"/>
          <a:ext cx="2812415" cy="10572750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1227461</xdr:colOff>
      <xdr:row>1</xdr:row>
      <xdr:rowOff>161970</xdr:rowOff>
    </xdr:from>
    <xdr:to>
      <xdr:col>0</xdr:col>
      <xdr:colOff>2198376</xdr:colOff>
      <xdr:row>1</xdr:row>
      <xdr:rowOff>529000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27455" y="1825625"/>
          <a:ext cx="970915" cy="367030"/>
        </a:xfrm>
        <a:prstGeom prst="rect">
          <a:avLst/>
        </a:prstGeom>
      </xdr:spPr>
    </xdr:pic>
    <xdr:clientData/>
  </xdr:twoCellAnchor>
  <xdr:twoCellAnchor>
    <xdr:from>
      <xdr:col>0</xdr:col>
      <xdr:colOff>614680</xdr:colOff>
      <xdr:row>2</xdr:row>
      <xdr:rowOff>443230</xdr:rowOff>
    </xdr:from>
    <xdr:to>
      <xdr:col>0</xdr:col>
      <xdr:colOff>742506</xdr:colOff>
      <xdr:row>2</xdr:row>
      <xdr:rowOff>569714</xdr:rowOff>
    </xdr:to>
    <xdr:sp>
      <xdr:nvSpPr>
        <xdr:cNvPr id="5" name="椭圆 4"/>
        <xdr:cNvSpPr/>
      </xdr:nvSpPr>
      <xdr:spPr>
        <a:xfrm>
          <a:off x="614680" y="2692400"/>
          <a:ext cx="127635" cy="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1175312</xdr:colOff>
      <xdr:row>12</xdr:row>
      <xdr:rowOff>1068734</xdr:rowOff>
    </xdr:from>
    <xdr:to>
      <xdr:col>0</xdr:col>
      <xdr:colOff>2321627</xdr:colOff>
      <xdr:row>12</xdr:row>
      <xdr:rowOff>1630833</xdr:rowOff>
    </xdr:to>
    <xdr:sp>
      <xdr:nvSpPr>
        <xdr:cNvPr id="6" name="文本框 5"/>
        <xdr:cNvSpPr txBox="1"/>
      </xdr:nvSpPr>
      <xdr:spPr>
        <a:xfrm>
          <a:off x="1174750" y="9359900"/>
          <a:ext cx="114681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559435</xdr:colOff>
      <xdr:row>2</xdr:row>
      <xdr:rowOff>59055</xdr:rowOff>
    </xdr:from>
    <xdr:to>
      <xdr:col>0</xdr:col>
      <xdr:colOff>2907684</xdr:colOff>
      <xdr:row>2</xdr:row>
      <xdr:rowOff>59055</xdr:rowOff>
    </xdr:to>
    <xdr:cxnSp>
      <xdr:nvCxnSpPr>
        <xdr:cNvPr id="7" name="直接连接符 6"/>
        <xdr:cNvCxnSpPr/>
      </xdr:nvCxnSpPr>
      <xdr:spPr>
        <a:xfrm>
          <a:off x="559435" y="2408555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</xdr:row>
      <xdr:rowOff>48895</xdr:rowOff>
    </xdr:from>
    <xdr:to>
      <xdr:col>1</xdr:col>
      <xdr:colOff>1670050</xdr:colOff>
      <xdr:row>1</xdr:row>
      <xdr:rowOff>427355</xdr:rowOff>
    </xdr:to>
    <xdr:sp>
      <xdr:nvSpPr>
        <xdr:cNvPr id="33" name="矩形: 圆角 33"/>
        <xdr:cNvSpPr/>
      </xdr:nvSpPr>
      <xdr:spPr>
        <a:xfrm>
          <a:off x="3494405" y="1712595"/>
          <a:ext cx="1657350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48895</xdr:colOff>
      <xdr:row>1</xdr:row>
      <xdr:rowOff>48895</xdr:rowOff>
    </xdr:from>
    <xdr:to>
      <xdr:col>2</xdr:col>
      <xdr:colOff>1683385</xdr:colOff>
      <xdr:row>1</xdr:row>
      <xdr:rowOff>427355</xdr:rowOff>
    </xdr:to>
    <xdr:sp>
      <xdr:nvSpPr>
        <xdr:cNvPr id="34" name="矩形: 圆角 34"/>
        <xdr:cNvSpPr/>
      </xdr:nvSpPr>
      <xdr:spPr>
        <a:xfrm>
          <a:off x="5284470" y="1712595"/>
          <a:ext cx="163449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57785</xdr:colOff>
      <xdr:row>1</xdr:row>
      <xdr:rowOff>48895</xdr:rowOff>
    </xdr:from>
    <xdr:to>
      <xdr:col>3</xdr:col>
      <xdr:colOff>1701800</xdr:colOff>
      <xdr:row>1</xdr:row>
      <xdr:rowOff>427355</xdr:rowOff>
    </xdr:to>
    <xdr:sp>
      <xdr:nvSpPr>
        <xdr:cNvPr id="35" name="矩形: 圆角 35"/>
        <xdr:cNvSpPr/>
      </xdr:nvSpPr>
      <xdr:spPr>
        <a:xfrm>
          <a:off x="7047230" y="1712595"/>
          <a:ext cx="164401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71120</xdr:colOff>
      <xdr:row>1</xdr:row>
      <xdr:rowOff>48895</xdr:rowOff>
    </xdr:from>
    <xdr:to>
      <xdr:col>4</xdr:col>
      <xdr:colOff>1664970</xdr:colOff>
      <xdr:row>1</xdr:row>
      <xdr:rowOff>427355</xdr:rowOff>
    </xdr:to>
    <xdr:sp>
      <xdr:nvSpPr>
        <xdr:cNvPr id="36" name="矩形: 圆角 36"/>
        <xdr:cNvSpPr/>
      </xdr:nvSpPr>
      <xdr:spPr>
        <a:xfrm>
          <a:off x="8814435" y="1712595"/>
          <a:ext cx="159385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51435</xdr:colOff>
      <xdr:row>1</xdr:row>
      <xdr:rowOff>48895</xdr:rowOff>
    </xdr:from>
    <xdr:to>
      <xdr:col>5</xdr:col>
      <xdr:colOff>1678305</xdr:colOff>
      <xdr:row>1</xdr:row>
      <xdr:rowOff>427355</xdr:rowOff>
    </xdr:to>
    <xdr:sp>
      <xdr:nvSpPr>
        <xdr:cNvPr id="37" name="矩形: 圆角 37"/>
        <xdr:cNvSpPr/>
      </xdr:nvSpPr>
      <xdr:spPr>
        <a:xfrm>
          <a:off x="10548620" y="1712595"/>
          <a:ext cx="162687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40640</xdr:colOff>
      <xdr:row>1</xdr:row>
      <xdr:rowOff>48895</xdr:rowOff>
    </xdr:from>
    <xdr:to>
      <xdr:col>6</xdr:col>
      <xdr:colOff>1678940</xdr:colOff>
      <xdr:row>1</xdr:row>
      <xdr:rowOff>427355</xdr:rowOff>
    </xdr:to>
    <xdr:sp>
      <xdr:nvSpPr>
        <xdr:cNvPr id="38" name="矩形: 圆角 38"/>
        <xdr:cNvSpPr/>
      </xdr:nvSpPr>
      <xdr:spPr>
        <a:xfrm>
          <a:off x="12291695" y="1712595"/>
          <a:ext cx="16383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59055</xdr:colOff>
      <xdr:row>1</xdr:row>
      <xdr:rowOff>40640</xdr:rowOff>
    </xdr:from>
    <xdr:to>
      <xdr:col>7</xdr:col>
      <xdr:colOff>1761490</xdr:colOff>
      <xdr:row>1</xdr:row>
      <xdr:rowOff>419100</xdr:rowOff>
    </xdr:to>
    <xdr:sp>
      <xdr:nvSpPr>
        <xdr:cNvPr id="39" name="矩形: 圆角 39"/>
        <xdr:cNvSpPr/>
      </xdr:nvSpPr>
      <xdr:spPr>
        <a:xfrm>
          <a:off x="14063980" y="1704340"/>
          <a:ext cx="169481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478790</xdr:colOff>
      <xdr:row>3</xdr:row>
      <xdr:rowOff>208280</xdr:rowOff>
    </xdr:from>
    <xdr:to>
      <xdr:col>0</xdr:col>
      <xdr:colOff>2978150</xdr:colOff>
      <xdr:row>13</xdr:row>
      <xdr:rowOff>448310</xdr:rowOff>
    </xdr:to>
    <xdr:sp>
      <xdr:nvSpPr>
        <xdr:cNvPr id="42" name="文本框 41"/>
        <xdr:cNvSpPr txBox="1"/>
      </xdr:nvSpPr>
      <xdr:spPr>
        <a:xfrm>
          <a:off x="478790" y="2900680"/>
          <a:ext cx="2499360" cy="6907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保研是一场信息战。越早了解保研的流程、准备要素、关键项目，提前制定计划，就越能快人一步，先发制人。</a:t>
          </a:r>
          <a:endParaRPr kumimoji="0" lang="en-US" altLang="zh-CN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关注直系保研情况</a:t>
          </a:r>
          <a:endParaRPr kumimoji="0" lang="zh-CN" altLang="en-US" sz="1300" b="1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主动询问直系师兄姐保研情况，了解他们的保研去向。汲取失败的教训，吸收有用的经验。关注本院系最新保研资格评定细则，分析保研加分政策有无变化和具体执行情况。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了解保研流程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搜集并浏览保研相关经验帖、干货视频，清楚保研的要求、流程、时间点，尽早做准备。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提升论文、竞赛等专业背景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在大三上的黄金时期，成绩、科研、竞赛等方面都会发生很大变化，逆袭或倒退都有可能，保研er们要抓住11月，针对性补足论文、竞赛、实习等存在短板的地方。及早筹备，谋定而后动。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616585</xdr:colOff>
      <xdr:row>12</xdr:row>
      <xdr:rowOff>165735</xdr:rowOff>
    </xdr:from>
    <xdr:to>
      <xdr:col>4</xdr:col>
      <xdr:colOff>1395730</xdr:colOff>
      <xdr:row>17</xdr:row>
      <xdr:rowOff>145415</xdr:rowOff>
    </xdr:to>
    <xdr:sp>
      <xdr:nvSpPr>
        <xdr:cNvPr id="43" name="文本框 42"/>
        <xdr:cNvSpPr txBox="1"/>
      </xdr:nvSpPr>
      <xdr:spPr>
        <a:xfrm>
          <a:off x="4098290" y="9170035"/>
          <a:ext cx="6040755" cy="2570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全国大学生物流设计大赛 - 报名时间：10-11月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华为ICT大赛 - 报名时间：10-11月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全国大学生生命科学竞赛（科学探究类） - 网络报名11月截止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APMCM亚太地区大学生数学建模竞赛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普译奖全国大学生英语写作大赛  - 11月截止报名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全国大学生市场调查与分析大赛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1029335</xdr:colOff>
      <xdr:row>13</xdr:row>
      <xdr:rowOff>605155</xdr:rowOff>
    </xdr:from>
    <xdr:to>
      <xdr:col>0</xdr:col>
      <xdr:colOff>2328545</xdr:colOff>
      <xdr:row>15</xdr:row>
      <xdr:rowOff>101600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29335" y="9965055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1106805</xdr:colOff>
      <xdr:row>16</xdr:row>
      <xdr:rowOff>16510</xdr:rowOff>
    </xdr:from>
    <xdr:to>
      <xdr:col>0</xdr:col>
      <xdr:colOff>2252980</xdr:colOff>
      <xdr:row>18</xdr:row>
      <xdr:rowOff>205105</xdr:rowOff>
    </xdr:to>
    <xdr:sp>
      <xdr:nvSpPr>
        <xdr:cNvPr id="9" name="文本框 8"/>
        <xdr:cNvSpPr txBox="1"/>
      </xdr:nvSpPr>
      <xdr:spPr>
        <a:xfrm>
          <a:off x="1106805" y="11402060"/>
          <a:ext cx="1146175" cy="607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693420</xdr:colOff>
      <xdr:row>2</xdr:row>
      <xdr:rowOff>142875</xdr:rowOff>
    </xdr:from>
    <xdr:to>
      <xdr:col>0</xdr:col>
      <xdr:colOff>3048635</xdr:colOff>
      <xdr:row>5</xdr:row>
      <xdr:rowOff>81915</xdr:rowOff>
    </xdr:to>
    <xdr:sp>
      <xdr:nvSpPr>
        <xdr:cNvPr id="10" name="文本框 9"/>
        <xdr:cNvSpPr txBox="1"/>
      </xdr:nvSpPr>
      <xdr:spPr>
        <a:xfrm>
          <a:off x="693420" y="249237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11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了解保研</a:t>
          </a:r>
          <a:endParaRPr lang="zh-CN" altLang="en-US" sz="1800" b="1"/>
        </a:p>
      </xdr:txBody>
    </xdr:sp>
    <xdr:clientData/>
  </xdr:twoCellAnchor>
  <xdr:twoCellAnchor>
    <xdr:from>
      <xdr:col>0</xdr:col>
      <xdr:colOff>532765</xdr:colOff>
      <xdr:row>2</xdr:row>
      <xdr:rowOff>265430</xdr:rowOff>
    </xdr:from>
    <xdr:to>
      <xdr:col>0</xdr:col>
      <xdr:colOff>673735</xdr:colOff>
      <xdr:row>3</xdr:row>
      <xdr:rowOff>48895</xdr:rowOff>
    </xdr:to>
    <xdr:sp>
      <xdr:nvSpPr>
        <xdr:cNvPr id="11" name="椭圆 10"/>
        <xdr:cNvSpPr/>
      </xdr:nvSpPr>
      <xdr:spPr>
        <a:xfrm>
          <a:off x="532765" y="2614930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318135</xdr:colOff>
      <xdr:row>1</xdr:row>
      <xdr:rowOff>26035</xdr:rowOff>
    </xdr:from>
    <xdr:to>
      <xdr:col>0</xdr:col>
      <xdr:colOff>3130550</xdr:colOff>
      <xdr:row>27</xdr:row>
      <xdr:rowOff>21590</xdr:rowOff>
    </xdr:to>
    <xdr:sp>
      <xdr:nvSpPr>
        <xdr:cNvPr id="2" name="矩形: 圆角 1"/>
        <xdr:cNvSpPr/>
      </xdr:nvSpPr>
      <xdr:spPr>
        <a:xfrm>
          <a:off x="318135" y="1689735"/>
          <a:ext cx="2812415" cy="1095565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1227461</xdr:colOff>
      <xdr:row>1</xdr:row>
      <xdr:rowOff>161970</xdr:rowOff>
    </xdr:from>
    <xdr:to>
      <xdr:col>0</xdr:col>
      <xdr:colOff>2198426</xdr:colOff>
      <xdr:row>1</xdr:row>
      <xdr:rowOff>529110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27455" y="1825625"/>
          <a:ext cx="970915" cy="367030"/>
        </a:xfrm>
        <a:prstGeom prst="rect">
          <a:avLst/>
        </a:prstGeom>
      </xdr:spPr>
    </xdr:pic>
    <xdr:clientData/>
  </xdr:twoCellAnchor>
  <xdr:twoCellAnchor>
    <xdr:from>
      <xdr:col>0</xdr:col>
      <xdr:colOff>1175312</xdr:colOff>
      <xdr:row>12</xdr:row>
      <xdr:rowOff>1068734</xdr:rowOff>
    </xdr:from>
    <xdr:to>
      <xdr:col>0</xdr:col>
      <xdr:colOff>2321627</xdr:colOff>
      <xdr:row>12</xdr:row>
      <xdr:rowOff>1630833</xdr:rowOff>
    </xdr:to>
    <xdr:sp>
      <xdr:nvSpPr>
        <xdr:cNvPr id="6" name="文本框 5"/>
        <xdr:cNvSpPr txBox="1"/>
      </xdr:nvSpPr>
      <xdr:spPr>
        <a:xfrm>
          <a:off x="1174750" y="9347200"/>
          <a:ext cx="114681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559621</xdr:colOff>
      <xdr:row>2</xdr:row>
      <xdr:rowOff>49839</xdr:rowOff>
    </xdr:from>
    <xdr:to>
      <xdr:col>0</xdr:col>
      <xdr:colOff>2907870</xdr:colOff>
      <xdr:row>2</xdr:row>
      <xdr:rowOff>49839</xdr:rowOff>
    </xdr:to>
    <xdr:cxnSp>
      <xdr:nvCxnSpPr>
        <xdr:cNvPr id="7" name="直接连接符 6"/>
        <xdr:cNvCxnSpPr/>
      </xdr:nvCxnSpPr>
      <xdr:spPr>
        <a:xfrm>
          <a:off x="559435" y="238633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</xdr:colOff>
      <xdr:row>1</xdr:row>
      <xdr:rowOff>48895</xdr:rowOff>
    </xdr:from>
    <xdr:to>
      <xdr:col>1</xdr:col>
      <xdr:colOff>1669415</xdr:colOff>
      <xdr:row>1</xdr:row>
      <xdr:rowOff>426720</xdr:rowOff>
    </xdr:to>
    <xdr:sp>
      <xdr:nvSpPr>
        <xdr:cNvPr id="34" name="矩形: 圆角 33"/>
        <xdr:cNvSpPr/>
      </xdr:nvSpPr>
      <xdr:spPr>
        <a:xfrm>
          <a:off x="3492500" y="1712595"/>
          <a:ext cx="1658620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51435</xdr:colOff>
      <xdr:row>1</xdr:row>
      <xdr:rowOff>48895</xdr:rowOff>
    </xdr:from>
    <xdr:to>
      <xdr:col>2</xdr:col>
      <xdr:colOff>1702435</xdr:colOff>
      <xdr:row>1</xdr:row>
      <xdr:rowOff>426720</xdr:rowOff>
    </xdr:to>
    <xdr:sp>
      <xdr:nvSpPr>
        <xdr:cNvPr id="35" name="矩形: 圆角 34"/>
        <xdr:cNvSpPr/>
      </xdr:nvSpPr>
      <xdr:spPr>
        <a:xfrm>
          <a:off x="5287010" y="1712595"/>
          <a:ext cx="165100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59055</xdr:colOff>
      <xdr:row>1</xdr:row>
      <xdr:rowOff>48895</xdr:rowOff>
    </xdr:from>
    <xdr:to>
      <xdr:col>3</xdr:col>
      <xdr:colOff>1718945</xdr:colOff>
      <xdr:row>1</xdr:row>
      <xdr:rowOff>426720</xdr:rowOff>
    </xdr:to>
    <xdr:sp>
      <xdr:nvSpPr>
        <xdr:cNvPr id="36" name="矩形: 圆角 35"/>
        <xdr:cNvSpPr/>
      </xdr:nvSpPr>
      <xdr:spPr>
        <a:xfrm>
          <a:off x="7048500" y="1712595"/>
          <a:ext cx="165989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71755</xdr:colOff>
      <xdr:row>1</xdr:row>
      <xdr:rowOff>48895</xdr:rowOff>
    </xdr:from>
    <xdr:to>
      <xdr:col>4</xdr:col>
      <xdr:colOff>1681480</xdr:colOff>
      <xdr:row>1</xdr:row>
      <xdr:rowOff>427355</xdr:rowOff>
    </xdr:to>
    <xdr:sp>
      <xdr:nvSpPr>
        <xdr:cNvPr id="37" name="矩形: 圆角 36"/>
        <xdr:cNvSpPr/>
      </xdr:nvSpPr>
      <xdr:spPr>
        <a:xfrm>
          <a:off x="8815070" y="1712595"/>
          <a:ext cx="160972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50800</xdr:colOff>
      <xdr:row>1</xdr:row>
      <xdr:rowOff>48895</xdr:rowOff>
    </xdr:from>
    <xdr:to>
      <xdr:col>5</xdr:col>
      <xdr:colOff>1693545</xdr:colOff>
      <xdr:row>1</xdr:row>
      <xdr:rowOff>427355</xdr:rowOff>
    </xdr:to>
    <xdr:sp>
      <xdr:nvSpPr>
        <xdr:cNvPr id="38" name="矩形: 圆角 37"/>
        <xdr:cNvSpPr/>
      </xdr:nvSpPr>
      <xdr:spPr>
        <a:xfrm>
          <a:off x="10547985" y="1712595"/>
          <a:ext cx="164274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40640</xdr:colOff>
      <xdr:row>1</xdr:row>
      <xdr:rowOff>48895</xdr:rowOff>
    </xdr:from>
    <xdr:to>
      <xdr:col>6</xdr:col>
      <xdr:colOff>1695450</xdr:colOff>
      <xdr:row>1</xdr:row>
      <xdr:rowOff>427355</xdr:rowOff>
    </xdr:to>
    <xdr:sp>
      <xdr:nvSpPr>
        <xdr:cNvPr id="39" name="矩形: 圆角 38"/>
        <xdr:cNvSpPr/>
      </xdr:nvSpPr>
      <xdr:spPr>
        <a:xfrm>
          <a:off x="12291695" y="1712595"/>
          <a:ext cx="165481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59574</xdr:colOff>
      <xdr:row>1</xdr:row>
      <xdr:rowOff>41567</xdr:rowOff>
    </xdr:from>
    <xdr:to>
      <xdr:col>8</xdr:col>
      <xdr:colOff>0</xdr:colOff>
      <xdr:row>1</xdr:row>
      <xdr:rowOff>419876</xdr:rowOff>
    </xdr:to>
    <xdr:sp>
      <xdr:nvSpPr>
        <xdr:cNvPr id="40" name="矩形: 圆角 39"/>
        <xdr:cNvSpPr/>
      </xdr:nvSpPr>
      <xdr:spPr>
        <a:xfrm>
          <a:off x="14063980" y="1704975"/>
          <a:ext cx="169481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450215</xdr:colOff>
      <xdr:row>3</xdr:row>
      <xdr:rowOff>220345</xdr:rowOff>
    </xdr:from>
    <xdr:to>
      <xdr:col>0</xdr:col>
      <xdr:colOff>2949575</xdr:colOff>
      <xdr:row>18</xdr:row>
      <xdr:rowOff>57150</xdr:rowOff>
    </xdr:to>
    <xdr:sp>
      <xdr:nvSpPr>
        <xdr:cNvPr id="43" name="文本框 42"/>
        <xdr:cNvSpPr txBox="1"/>
      </xdr:nvSpPr>
      <xdr:spPr>
        <a:xfrm>
          <a:off x="450215" y="2900045"/>
          <a:ext cx="2499360" cy="7894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英语成绩和绩点排名不仅对评定保研资格至关重要，还直接影响着同学们能否通过目标院校的入营初审。一般院校层次越高，对英语成绩的要求也就越高，少部分TOP院校甚至会要求申请者六级600+。绩点排名越高，入营也相对更简单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准备四六级考试</a:t>
          </a:r>
          <a:endParaRPr kumimoji="0" lang="zh-CN" altLang="en-US" sz="1300" b="1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这次四六级考试是同学们参加夏令营前最后一次刷分机会，保研er一定要把握机会，争取考出理想分数。一般来说，六级500+能满足大部分院校申请要求。如果时间和经济允许，同学们也可以考虑准备雅思、托福等标化语言成绩考试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准备期末考试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绩点排名是保研的基础。大部分学校的考试周从12月就开始了，大家要继续稳住阵脚，做好各种作业，突击好各类考试，争取拿到满意的分数！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617855</xdr:colOff>
      <xdr:row>12</xdr:row>
      <xdr:rowOff>165100</xdr:rowOff>
    </xdr:from>
    <xdr:to>
      <xdr:col>4</xdr:col>
      <xdr:colOff>1005205</xdr:colOff>
      <xdr:row>20</xdr:row>
      <xdr:rowOff>33020</xdr:rowOff>
    </xdr:to>
    <xdr:sp>
      <xdr:nvSpPr>
        <xdr:cNvPr id="44" name="文本框 43"/>
        <xdr:cNvSpPr txBox="1"/>
      </xdr:nvSpPr>
      <xdr:spPr>
        <a:xfrm>
          <a:off x="4099560" y="9156700"/>
          <a:ext cx="5648960" cy="2033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全国大学生四六级考试 - 12月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蓝桥杯全国软件和信息技术专业人才大赛 - 12月截止报名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1034415</xdr:colOff>
      <xdr:row>17</xdr:row>
      <xdr:rowOff>38735</xdr:rowOff>
    </xdr:from>
    <xdr:to>
      <xdr:col>0</xdr:col>
      <xdr:colOff>2333625</xdr:colOff>
      <xdr:row>23</xdr:row>
      <xdr:rowOff>71120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34415" y="10567035"/>
          <a:ext cx="1299210" cy="1289685"/>
        </a:xfrm>
        <a:prstGeom prst="rect">
          <a:avLst/>
        </a:prstGeom>
      </xdr:spPr>
    </xdr:pic>
    <xdr:clientData/>
  </xdr:twoCellAnchor>
  <xdr:twoCellAnchor>
    <xdr:from>
      <xdr:col>0</xdr:col>
      <xdr:colOff>1111885</xdr:colOff>
      <xdr:row>23</xdr:row>
      <xdr:rowOff>187960</xdr:rowOff>
    </xdr:from>
    <xdr:to>
      <xdr:col>0</xdr:col>
      <xdr:colOff>2258060</xdr:colOff>
      <xdr:row>26</xdr:row>
      <xdr:rowOff>163195</xdr:rowOff>
    </xdr:to>
    <xdr:sp>
      <xdr:nvSpPr>
        <xdr:cNvPr id="8" name="文本框 7"/>
        <xdr:cNvSpPr txBox="1"/>
      </xdr:nvSpPr>
      <xdr:spPr>
        <a:xfrm>
          <a:off x="1111885" y="11973560"/>
          <a:ext cx="1146175" cy="603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712470</xdr:colOff>
      <xdr:row>2</xdr:row>
      <xdr:rowOff>120015</xdr:rowOff>
    </xdr:from>
    <xdr:to>
      <xdr:col>0</xdr:col>
      <xdr:colOff>3067685</xdr:colOff>
      <xdr:row>5</xdr:row>
      <xdr:rowOff>59055</xdr:rowOff>
    </xdr:to>
    <xdr:sp>
      <xdr:nvSpPr>
        <xdr:cNvPr id="9" name="文本框 8"/>
        <xdr:cNvSpPr txBox="1"/>
      </xdr:nvSpPr>
      <xdr:spPr>
        <a:xfrm>
          <a:off x="712470" y="245681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12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备战考试</a:t>
          </a:r>
          <a:endParaRPr lang="zh-CN" altLang="en-US" sz="1800" b="1"/>
        </a:p>
      </xdr:txBody>
    </xdr:sp>
    <xdr:clientData/>
  </xdr:twoCellAnchor>
  <xdr:twoCellAnchor>
    <xdr:from>
      <xdr:col>0</xdr:col>
      <xdr:colOff>551815</xdr:colOff>
      <xdr:row>2</xdr:row>
      <xdr:rowOff>242570</xdr:rowOff>
    </xdr:from>
    <xdr:to>
      <xdr:col>0</xdr:col>
      <xdr:colOff>692785</xdr:colOff>
      <xdr:row>3</xdr:row>
      <xdr:rowOff>26035</xdr:rowOff>
    </xdr:to>
    <xdr:sp>
      <xdr:nvSpPr>
        <xdr:cNvPr id="10" name="椭圆 9"/>
        <xdr:cNvSpPr/>
      </xdr:nvSpPr>
      <xdr:spPr>
        <a:xfrm>
          <a:off x="551815" y="2579370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290830</xdr:colOff>
      <xdr:row>1</xdr:row>
      <xdr:rowOff>22860</xdr:rowOff>
    </xdr:from>
    <xdr:to>
      <xdr:col>0</xdr:col>
      <xdr:colOff>3103245</xdr:colOff>
      <xdr:row>27</xdr:row>
      <xdr:rowOff>56515</xdr:rowOff>
    </xdr:to>
    <xdr:sp>
      <xdr:nvSpPr>
        <xdr:cNvPr id="46" name="矩形: 圆角 45"/>
        <xdr:cNvSpPr/>
      </xdr:nvSpPr>
      <xdr:spPr>
        <a:xfrm>
          <a:off x="290830" y="1750060"/>
          <a:ext cx="2812415" cy="1139380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1199756</xdr:colOff>
      <xdr:row>1</xdr:row>
      <xdr:rowOff>157806</xdr:rowOff>
    </xdr:from>
    <xdr:to>
      <xdr:col>0</xdr:col>
      <xdr:colOff>2170721</xdr:colOff>
      <xdr:row>1</xdr:row>
      <xdr:rowOff>531255</xdr:rowOff>
    </xdr:to>
    <xdr:pic>
      <xdr:nvPicPr>
        <xdr:cNvPr id="47" name="图片 46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199515" y="1884680"/>
          <a:ext cx="970915" cy="373380"/>
        </a:xfrm>
        <a:prstGeom prst="rect">
          <a:avLst/>
        </a:prstGeom>
      </xdr:spPr>
    </xdr:pic>
    <xdr:clientData/>
  </xdr:twoCellAnchor>
  <xdr:twoCellAnchor>
    <xdr:from>
      <xdr:col>0</xdr:col>
      <xdr:colOff>648335</xdr:colOff>
      <xdr:row>1</xdr:row>
      <xdr:rowOff>957580</xdr:rowOff>
    </xdr:from>
    <xdr:to>
      <xdr:col>0</xdr:col>
      <xdr:colOff>776161</xdr:colOff>
      <xdr:row>1</xdr:row>
      <xdr:rowOff>1084064</xdr:rowOff>
    </xdr:to>
    <xdr:sp>
      <xdr:nvSpPr>
        <xdr:cNvPr id="50" name="椭圆 49"/>
        <xdr:cNvSpPr/>
      </xdr:nvSpPr>
      <xdr:spPr>
        <a:xfrm>
          <a:off x="648335" y="2273300"/>
          <a:ext cx="127635" cy="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1147445</xdr:colOff>
      <xdr:row>12</xdr:row>
      <xdr:rowOff>1162050</xdr:rowOff>
    </xdr:from>
    <xdr:to>
      <xdr:col>0</xdr:col>
      <xdr:colOff>2293760</xdr:colOff>
      <xdr:row>12</xdr:row>
      <xdr:rowOff>1724149</xdr:rowOff>
    </xdr:to>
    <xdr:sp>
      <xdr:nvSpPr>
        <xdr:cNvPr id="51" name="文本框 50"/>
        <xdr:cNvSpPr txBox="1"/>
      </xdr:nvSpPr>
      <xdr:spPr>
        <a:xfrm>
          <a:off x="1147445" y="9283700"/>
          <a:ext cx="1146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8890</xdr:colOff>
      <xdr:row>1</xdr:row>
      <xdr:rowOff>8890</xdr:rowOff>
    </xdr:from>
    <xdr:to>
      <xdr:col>1</xdr:col>
      <xdr:colOff>1852930</xdr:colOff>
      <xdr:row>1</xdr:row>
      <xdr:rowOff>386715</xdr:rowOff>
    </xdr:to>
    <xdr:sp>
      <xdr:nvSpPr>
        <xdr:cNvPr id="52" name="矩形: 圆角 51"/>
        <xdr:cNvSpPr/>
      </xdr:nvSpPr>
      <xdr:spPr>
        <a:xfrm>
          <a:off x="3490595" y="1736090"/>
          <a:ext cx="1844040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46990</xdr:colOff>
      <xdr:row>1</xdr:row>
      <xdr:rowOff>8255</xdr:rowOff>
    </xdr:from>
    <xdr:to>
      <xdr:col>2</xdr:col>
      <xdr:colOff>1862455</xdr:colOff>
      <xdr:row>1</xdr:row>
      <xdr:rowOff>386080</xdr:rowOff>
    </xdr:to>
    <xdr:sp>
      <xdr:nvSpPr>
        <xdr:cNvPr id="53" name="矩形: 圆角 52"/>
        <xdr:cNvSpPr/>
      </xdr:nvSpPr>
      <xdr:spPr>
        <a:xfrm>
          <a:off x="5454015" y="1735455"/>
          <a:ext cx="181546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41275</xdr:colOff>
      <xdr:row>1</xdr:row>
      <xdr:rowOff>8255</xdr:rowOff>
    </xdr:from>
    <xdr:to>
      <xdr:col>3</xdr:col>
      <xdr:colOff>1866900</xdr:colOff>
      <xdr:row>1</xdr:row>
      <xdr:rowOff>386080</xdr:rowOff>
    </xdr:to>
    <xdr:sp>
      <xdr:nvSpPr>
        <xdr:cNvPr id="54" name="矩形: 圆角 53"/>
        <xdr:cNvSpPr/>
      </xdr:nvSpPr>
      <xdr:spPr>
        <a:xfrm>
          <a:off x="7373620" y="1735455"/>
          <a:ext cx="182562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40640</xdr:colOff>
      <xdr:row>1</xdr:row>
      <xdr:rowOff>8890</xdr:rowOff>
    </xdr:from>
    <xdr:to>
      <xdr:col>4</xdr:col>
      <xdr:colOff>1811655</xdr:colOff>
      <xdr:row>1</xdr:row>
      <xdr:rowOff>387350</xdr:rowOff>
    </xdr:to>
    <xdr:sp>
      <xdr:nvSpPr>
        <xdr:cNvPr id="55" name="矩形: 圆角 54"/>
        <xdr:cNvSpPr/>
      </xdr:nvSpPr>
      <xdr:spPr>
        <a:xfrm>
          <a:off x="9298305" y="1736090"/>
          <a:ext cx="177101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34290</xdr:colOff>
      <xdr:row>1</xdr:row>
      <xdr:rowOff>8890</xdr:rowOff>
    </xdr:from>
    <xdr:to>
      <xdr:col>5</xdr:col>
      <xdr:colOff>1841500</xdr:colOff>
      <xdr:row>1</xdr:row>
      <xdr:rowOff>387350</xdr:rowOff>
    </xdr:to>
    <xdr:sp>
      <xdr:nvSpPr>
        <xdr:cNvPr id="56" name="矩形: 圆角 55"/>
        <xdr:cNvSpPr/>
      </xdr:nvSpPr>
      <xdr:spPr>
        <a:xfrm>
          <a:off x="11217275" y="1736090"/>
          <a:ext cx="180721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38100</xdr:colOff>
      <xdr:row>1</xdr:row>
      <xdr:rowOff>8890</xdr:rowOff>
    </xdr:from>
    <xdr:to>
      <xdr:col>6</xdr:col>
      <xdr:colOff>1858010</xdr:colOff>
      <xdr:row>1</xdr:row>
      <xdr:rowOff>387350</xdr:rowOff>
    </xdr:to>
    <xdr:sp>
      <xdr:nvSpPr>
        <xdr:cNvPr id="57" name="矩形: 圆角 56"/>
        <xdr:cNvSpPr/>
      </xdr:nvSpPr>
      <xdr:spPr>
        <a:xfrm>
          <a:off x="13146405" y="1736090"/>
          <a:ext cx="181991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56029</xdr:colOff>
      <xdr:row>1</xdr:row>
      <xdr:rowOff>2691</xdr:rowOff>
    </xdr:from>
    <xdr:to>
      <xdr:col>8</xdr:col>
      <xdr:colOff>0</xdr:colOff>
      <xdr:row>1</xdr:row>
      <xdr:rowOff>381000</xdr:rowOff>
    </xdr:to>
    <xdr:sp>
      <xdr:nvSpPr>
        <xdr:cNvPr id="58" name="矩形: 圆角 57"/>
        <xdr:cNvSpPr/>
      </xdr:nvSpPr>
      <xdr:spPr>
        <a:xfrm>
          <a:off x="15089505" y="1729740"/>
          <a:ext cx="1869440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555069</xdr:colOff>
      <xdr:row>12</xdr:row>
      <xdr:rowOff>46069</xdr:rowOff>
    </xdr:from>
    <xdr:to>
      <xdr:col>7</xdr:col>
      <xdr:colOff>1374467</xdr:colOff>
      <xdr:row>14</xdr:row>
      <xdr:rowOff>57463</xdr:rowOff>
    </xdr:to>
    <xdr:sp>
      <xdr:nvSpPr>
        <xdr:cNvPr id="59" name="文本框 58"/>
        <xdr:cNvSpPr txBox="1"/>
      </xdr:nvSpPr>
      <xdr:spPr>
        <a:xfrm>
          <a:off x="7887335" y="8973820"/>
          <a:ext cx="8520430" cy="1446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中国大学生医学技术技能大赛 </a:t>
          </a:r>
          <a:r>
            <a:rPr lang="en-US" altLang="zh-CN" sz="1200"/>
            <a:t>- </a:t>
          </a:r>
          <a:r>
            <a:rPr lang="zh-CN" altLang="en-US" sz="1200"/>
            <a:t>1月初截止报名</a:t>
          </a:r>
          <a:endParaRPr lang="zh-CN" altLang="en-US" sz="1200"/>
        </a:p>
        <a:p>
          <a:r>
            <a:rPr lang="zh-CN" altLang="en-US" sz="1200"/>
            <a:t>全国大学生电子商务</a:t>
          </a:r>
          <a:endParaRPr lang="zh-CN" altLang="en-US" sz="1200"/>
        </a:p>
        <a:p>
          <a:r>
            <a:rPr lang="zh-CN" altLang="en-US" sz="1200"/>
            <a:t>“创新、创意及创业”挑战赛	</a:t>
          </a:r>
          <a:endParaRPr lang="zh-CN" altLang="en-US" sz="1200"/>
        </a:p>
      </xdr:txBody>
    </xdr:sp>
    <xdr:clientData/>
  </xdr:twoCellAnchor>
  <xdr:twoCellAnchor>
    <xdr:from>
      <xdr:col>0</xdr:col>
      <xdr:colOff>438150</xdr:colOff>
      <xdr:row>3</xdr:row>
      <xdr:rowOff>227330</xdr:rowOff>
    </xdr:from>
    <xdr:to>
      <xdr:col>0</xdr:col>
      <xdr:colOff>2904490</xdr:colOff>
      <xdr:row>18</xdr:row>
      <xdr:rowOff>28575</xdr:rowOff>
    </xdr:to>
    <xdr:sp>
      <xdr:nvSpPr>
        <xdr:cNvPr id="113" name="文本框 112"/>
        <xdr:cNvSpPr txBox="1"/>
      </xdr:nvSpPr>
      <xdr:spPr>
        <a:xfrm>
          <a:off x="438150" y="2843530"/>
          <a:ext cx="2466340" cy="838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auto">
            <a:lnSpc>
              <a:spcPct val="150000"/>
            </a:lnSpc>
          </a:pPr>
          <a:r>
            <a:rPr lang="en-US" altLang="zh-CN" sz="1100"/>
            <a:t>      </a:t>
          </a:r>
          <a:r>
            <a:rPr lang="zh-CN" altLang="en-US" sz="1100"/>
            <a:t>进入23年，保研正式拉开序幕。同学们需进行自我定位，明确保研方向。可思考以下几个问题：</a:t>
          </a:r>
          <a:endParaRPr lang="zh-CN" altLang="en-US" sz="1100"/>
        </a:p>
        <a:p>
          <a:pPr fontAlgn="auto">
            <a:lnSpc>
              <a:spcPct val="150000"/>
            </a:lnSpc>
          </a:pPr>
          <a:r>
            <a:rPr lang="zh-CN" altLang="en-US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</a:t>
          </a:r>
          <a:r>
            <a:rPr lang="zh-CN" altLang="en-US">
              <a:sym typeface="+mn-ea"/>
            </a:rPr>
            <a:t>未来就业方向是什么？</a:t>
          </a:r>
          <a:endParaRPr lang="zh-CN" altLang="en-US"/>
        </a:p>
        <a:p>
          <a:pPr fontAlgn="auto">
            <a:lnSpc>
              <a:spcPct val="150000"/>
            </a:lnSpc>
          </a:pPr>
          <a:r>
            <a:rPr lang="zh-CN" altLang="en-US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</a:t>
          </a:r>
          <a:r>
            <a:rPr lang="zh-CN" altLang="en-US"/>
            <a:t>专硕、学硕、直博/硕博连读偏好哪一个？</a:t>
          </a:r>
          <a:endParaRPr lang="zh-CN" altLang="en-US"/>
        </a:p>
        <a:p>
          <a:pPr fontAlgn="auto">
            <a:lnSpc>
              <a:spcPct val="150000"/>
            </a:lnSpc>
          </a:pPr>
          <a:r>
            <a:rPr lang="zh-CN" altLang="en-US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</a:t>
          </a:r>
          <a:r>
            <a:rPr lang="zh-CN" altLang="en-US"/>
            <a:t>本专业or跨专业读研？</a:t>
          </a:r>
          <a:endParaRPr lang="zh-CN" altLang="en-US"/>
        </a:p>
        <a:p>
          <a:pPr fontAlgn="auto">
            <a:lnSpc>
              <a:spcPct val="150000"/>
            </a:lnSpc>
          </a:pPr>
          <a:r>
            <a:rPr lang="zh-CN" altLang="en-US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</a:t>
          </a:r>
          <a:r>
            <a:rPr lang="zh-CN" altLang="en-US"/>
            <a:t>对目标院校的学校层次、地域、专业有无偏好？</a:t>
          </a:r>
          <a:endParaRPr lang="zh-CN" altLang="en-US"/>
        </a:p>
        <a:p>
          <a:pPr fontAlgn="auto">
            <a:lnSpc>
              <a:spcPct val="150000"/>
            </a:lnSpc>
          </a:pPr>
          <a:r>
            <a:rPr lang="zh-CN" altLang="en-US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</a:t>
          </a:r>
          <a:r>
            <a:rPr lang="zh-CN" altLang="en-US"/>
            <a:t>目前综测如何？能否拿到保研资格？还需做哪些努力？</a:t>
          </a:r>
          <a:endParaRPr lang="zh-CN" altLang="en-US"/>
        </a:p>
        <a:p>
          <a:pPr fontAlgn="auto">
            <a:lnSpc>
              <a:spcPct val="150000"/>
            </a:lnSpc>
          </a:pPr>
          <a:r>
            <a:rPr lang="zh-CN" altLang="en-US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   </a:t>
          </a:r>
          <a:r>
            <a:rPr lang="zh-CN" altLang="en-US"/>
            <a:t>目标院校招生要求如何？需要在哪些方面努力？</a:t>
          </a:r>
          <a:endParaRPr lang="zh-CN" altLang="en-US" sz="1200" b="1"/>
        </a:p>
        <a:p>
          <a:pPr fontAlgn="auto">
            <a:lnSpc>
              <a:spcPct val="150000"/>
            </a:lnSpc>
          </a:pPr>
          <a:endParaRPr lang="zh-CN" altLang="en-US" sz="1200" b="1"/>
        </a:p>
        <a:p>
          <a:pPr fontAlgn="auto">
            <a:lnSpc>
              <a:spcPct val="150000"/>
            </a:lnSpc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</a:t>
          </a:r>
          <a:r>
            <a:rPr lang="zh-CN" altLang="en-US" sz="1100" b="1"/>
            <a:t>初步进行保研定位</a:t>
          </a:r>
          <a:endParaRPr lang="zh-CN" altLang="en-US" sz="1100"/>
        </a:p>
        <a:p>
          <a:pPr fontAlgn="auto">
            <a:lnSpc>
              <a:spcPct val="150000"/>
            </a:lnSpc>
          </a:pPr>
          <a:r>
            <a:rPr lang="zh-CN" altLang="en-US" sz="1100"/>
            <a:t>       1月底，前五学期成绩已出。同学们可询问学长学姐、老师了解本科院校和保研目标院校的保研政策、名额和动态等，对照自己的实际情况和未来规划，初步进行保研定位，以确定接下来的努力方向。</a:t>
          </a:r>
          <a:endParaRPr lang="zh-CN" altLang="en-US" sz="1100"/>
        </a:p>
        <a:p>
          <a:pPr fontAlgn="auto">
            <a:lnSpc>
              <a:spcPct val="150000"/>
            </a:lnSpc>
          </a:pPr>
          <a:endParaRPr lang="zh-CN" altLang="en-US" sz="1100"/>
        </a:p>
        <a:p>
          <a:pPr fontAlgn="auto">
            <a:lnSpc>
              <a:spcPct val="150000"/>
            </a:lnSpc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</a:t>
          </a:r>
          <a:r>
            <a:rPr lang="zh-CN" altLang="en-US" sz="1100" b="1"/>
            <a:t>关注宣讲会/论坛</a:t>
          </a:r>
          <a:endParaRPr lang="zh-CN" altLang="en-US" sz="1100"/>
        </a:p>
        <a:p>
          <a:pPr fontAlgn="auto">
            <a:lnSpc>
              <a:spcPct val="150000"/>
            </a:lnSpc>
          </a:pPr>
          <a:r>
            <a:rPr lang="zh-CN" altLang="en-US" sz="1100"/>
            <a:t>       各种早期的宣讲会和论坛会陆陆续续出来，比如北大经院经济论坛等。大家可以随时关注，及时获取相关信息，投递相关的论坛、比赛、春令营等。</a:t>
          </a:r>
          <a:endParaRPr lang="zh-CN" altLang="en-US" sz="1100"/>
        </a:p>
      </xdr:txBody>
    </xdr:sp>
    <xdr:clientData/>
  </xdr:twoCellAnchor>
  <xdr:twoCellAnchor>
    <xdr:from>
      <xdr:col>0</xdr:col>
      <xdr:colOff>531495</xdr:colOff>
      <xdr:row>1</xdr:row>
      <xdr:rowOff>656590</xdr:rowOff>
    </xdr:from>
    <xdr:to>
      <xdr:col>0</xdr:col>
      <xdr:colOff>2879744</xdr:colOff>
      <xdr:row>1</xdr:row>
      <xdr:rowOff>656590</xdr:rowOff>
    </xdr:to>
    <xdr:cxnSp>
      <xdr:nvCxnSpPr>
        <xdr:cNvPr id="114" name="直接连接符 113"/>
        <xdr:cNvCxnSpPr/>
      </xdr:nvCxnSpPr>
      <xdr:spPr>
        <a:xfrm>
          <a:off x="531495" y="227330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261620</xdr:colOff>
      <xdr:row>6</xdr:row>
      <xdr:rowOff>2540</xdr:rowOff>
    </xdr:from>
    <xdr:to>
      <xdr:col>7</xdr:col>
      <xdr:colOff>1250392</xdr:colOff>
      <xdr:row>6</xdr:row>
      <xdr:rowOff>331585</xdr:rowOff>
    </xdr:to>
    <xdr:sp>
      <xdr:nvSpPr>
        <xdr:cNvPr id="79" name="文本框 78"/>
        <xdr:cNvSpPr txBox="1"/>
      </xdr:nvSpPr>
      <xdr:spPr>
        <a:xfrm>
          <a:off x="15295245" y="4917440"/>
          <a:ext cx="988695" cy="328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除夕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275590</xdr:colOff>
      <xdr:row>8</xdr:row>
      <xdr:rowOff>22225</xdr:rowOff>
    </xdr:from>
    <xdr:to>
      <xdr:col>1</xdr:col>
      <xdr:colOff>1264285</xdr:colOff>
      <xdr:row>9</xdr:row>
      <xdr:rowOff>20955</xdr:rowOff>
    </xdr:to>
    <xdr:sp>
      <xdr:nvSpPr>
        <xdr:cNvPr id="5" name="文本框 4"/>
        <xdr:cNvSpPr txBox="1"/>
      </xdr:nvSpPr>
      <xdr:spPr>
        <a:xfrm>
          <a:off x="3757295" y="6270625"/>
          <a:ext cx="988695" cy="328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春节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1039495</xdr:colOff>
      <xdr:row>16</xdr:row>
      <xdr:rowOff>147320</xdr:rowOff>
    </xdr:from>
    <xdr:to>
      <xdr:col>0</xdr:col>
      <xdr:colOff>2338705</xdr:colOff>
      <xdr:row>22</xdr:row>
      <xdr:rowOff>179705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39495" y="10929620"/>
          <a:ext cx="1299210" cy="1289685"/>
        </a:xfrm>
        <a:prstGeom prst="rect">
          <a:avLst/>
        </a:prstGeom>
      </xdr:spPr>
    </xdr:pic>
    <xdr:clientData/>
  </xdr:twoCellAnchor>
  <xdr:twoCellAnchor>
    <xdr:from>
      <xdr:col>0</xdr:col>
      <xdr:colOff>1116965</xdr:colOff>
      <xdr:row>24</xdr:row>
      <xdr:rowOff>22860</xdr:rowOff>
    </xdr:from>
    <xdr:to>
      <xdr:col>0</xdr:col>
      <xdr:colOff>2263140</xdr:colOff>
      <xdr:row>26</xdr:row>
      <xdr:rowOff>211455</xdr:rowOff>
    </xdr:to>
    <xdr:sp>
      <xdr:nvSpPr>
        <xdr:cNvPr id="4" name="文本框 3"/>
        <xdr:cNvSpPr txBox="1"/>
      </xdr:nvSpPr>
      <xdr:spPr>
        <a:xfrm>
          <a:off x="1116965" y="12481560"/>
          <a:ext cx="1146175" cy="605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675640</xdr:colOff>
      <xdr:row>2</xdr:row>
      <xdr:rowOff>86360</xdr:rowOff>
    </xdr:from>
    <xdr:to>
      <xdr:col>0</xdr:col>
      <xdr:colOff>3030855</xdr:colOff>
      <xdr:row>5</xdr:row>
      <xdr:rowOff>25400</xdr:rowOff>
    </xdr:to>
    <xdr:sp>
      <xdr:nvSpPr>
        <xdr:cNvPr id="6" name="文本框 5"/>
        <xdr:cNvSpPr txBox="1"/>
      </xdr:nvSpPr>
      <xdr:spPr>
        <a:xfrm>
          <a:off x="675640" y="2359660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1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初步定位</a:t>
          </a:r>
          <a:endParaRPr lang="zh-CN" altLang="en-US" sz="1800" b="1"/>
        </a:p>
      </xdr:txBody>
    </xdr:sp>
    <xdr:clientData/>
  </xdr:twoCellAnchor>
  <xdr:twoCellAnchor>
    <xdr:from>
      <xdr:col>0</xdr:col>
      <xdr:colOff>514985</xdr:colOff>
      <xdr:row>2</xdr:row>
      <xdr:rowOff>208915</xdr:rowOff>
    </xdr:from>
    <xdr:to>
      <xdr:col>0</xdr:col>
      <xdr:colOff>655955</xdr:colOff>
      <xdr:row>2</xdr:row>
      <xdr:rowOff>335280</xdr:rowOff>
    </xdr:to>
    <xdr:sp>
      <xdr:nvSpPr>
        <xdr:cNvPr id="7" name="椭圆 6"/>
        <xdr:cNvSpPr/>
      </xdr:nvSpPr>
      <xdr:spPr>
        <a:xfrm>
          <a:off x="514985" y="2482215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250372</xdr:colOff>
      <xdr:row>0</xdr:row>
      <xdr:rowOff>1206238</xdr:rowOff>
    </xdr:from>
    <xdr:to>
      <xdr:col>0</xdr:col>
      <xdr:colOff>3062845</xdr:colOff>
      <xdr:row>14</xdr:row>
      <xdr:rowOff>21772</xdr:rowOff>
    </xdr:to>
    <xdr:sp>
      <xdr:nvSpPr>
        <xdr:cNvPr id="43" name="矩形: 圆角 42"/>
        <xdr:cNvSpPr/>
      </xdr:nvSpPr>
      <xdr:spPr>
        <a:xfrm>
          <a:off x="250190" y="1205865"/>
          <a:ext cx="2812415" cy="915352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1158875</xdr:colOff>
      <xdr:row>0</xdr:row>
      <xdr:rowOff>1450975</xdr:rowOff>
    </xdr:from>
    <xdr:to>
      <xdr:col>0</xdr:col>
      <xdr:colOff>2129840</xdr:colOff>
      <xdr:row>1</xdr:row>
      <xdr:rowOff>349880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158875" y="1450975"/>
          <a:ext cx="970915" cy="371475"/>
        </a:xfrm>
        <a:prstGeom prst="rect">
          <a:avLst/>
        </a:prstGeom>
      </xdr:spPr>
    </xdr:pic>
    <xdr:clientData/>
  </xdr:twoCellAnchor>
  <xdr:twoCellAnchor>
    <xdr:from>
      <xdr:col>0</xdr:col>
      <xdr:colOff>500380</xdr:colOff>
      <xdr:row>1</xdr:row>
      <xdr:rowOff>558165</xdr:rowOff>
    </xdr:from>
    <xdr:to>
      <xdr:col>0</xdr:col>
      <xdr:colOff>2856230</xdr:colOff>
      <xdr:row>3</xdr:row>
      <xdr:rowOff>81915</xdr:rowOff>
    </xdr:to>
    <xdr:sp>
      <xdr:nvSpPr>
        <xdr:cNvPr id="45" name="文本框 44"/>
        <xdr:cNvSpPr txBox="1"/>
      </xdr:nvSpPr>
      <xdr:spPr>
        <a:xfrm>
          <a:off x="500380" y="2031365"/>
          <a:ext cx="2355850" cy="565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indent="0" fontAlgn="auto">
            <a:lnSpc>
              <a:spcPct val="100000"/>
            </a:lnSpc>
          </a:pPr>
          <a:r>
            <a:rPr lang="en-US" altLang="zh-CN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  2</a:t>
          </a:r>
          <a:r>
            <a:rPr lang="zh-CN" altLang="en-US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补短板、缩差距</a:t>
          </a:r>
          <a:endParaRPr lang="zh-CN" altLang="en-US" sz="1600" b="1">
            <a:solidFill>
              <a:schemeClr val="accent1">
                <a:lumMod val="75000"/>
              </a:schemeClr>
            </a:solidFill>
            <a:effectLst/>
            <a:latin typeface="思源黑体 CN Heavy" panose="020B0A00000000000000" pitchFamily="34" charset="-122"/>
            <a:ea typeface="思源黑体 CN Heavy" panose="020B0A00000000000000" pitchFamily="34" charset="-122"/>
            <a:cs typeface="阿里巴巴普惠体 H" panose="00020600040101010101" pitchFamily="18" charset="-122"/>
          </a:endParaRPr>
        </a:p>
        <a:p>
          <a:pPr indent="0" fontAlgn="auto">
            <a:lnSpc>
              <a:spcPct val="100000"/>
            </a:lnSpc>
          </a:pPr>
          <a:endParaRPr lang="en-US" altLang="zh-CN" sz="1600" b="1">
            <a:solidFill>
              <a:schemeClr val="accent1">
                <a:lumMod val="75000"/>
              </a:schemeClr>
            </a:solidFill>
            <a:effectLst/>
            <a:latin typeface="思源黑体 CN Heavy" panose="020B0A00000000000000" pitchFamily="34" charset="-122"/>
            <a:ea typeface="思源黑体 CN Heavy" panose="020B0A00000000000000" pitchFamily="34" charset="-122"/>
            <a:cs typeface="阿里巴巴普惠体 H" panose="00020600040101010101" pitchFamily="18" charset="-122"/>
          </a:endParaRPr>
        </a:p>
        <a:p>
          <a:pPr indent="0" fontAlgn="auto">
            <a:lnSpc>
              <a:spcPct val="100000"/>
            </a:lnSpc>
          </a:pPr>
          <a:endParaRPr lang="en-US" altLang="zh-CN" sz="1600" b="1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endParaRPr lang="en-US" altLang="zh-CN" sz="1600" b="1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endParaRPr lang="zh-CN" altLang="zh-CN" sz="1600" b="1">
            <a:effectLst/>
          </a:endParaRPr>
        </a:p>
        <a:p>
          <a:pPr indent="0" fontAlgn="auto">
            <a:lnSpc>
              <a:spcPct val="100000"/>
            </a:lnSpc>
          </a:pPr>
          <a:endParaRPr lang="zh-CN" alt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endParaRPr lang="zh-CN" alt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endParaRPr lang="zh-CN" alt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br>
            <a:rPr lang="zh-CN" alt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endParaRPr lang="zh-CN" altLang="zh-C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r>
            <a:rPr lang="en-US" altLang="zh-CN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indent="0" fontAlgn="auto">
            <a:lnSpc>
              <a:spcPct val="100000"/>
            </a:lnSpc>
          </a:pPr>
          <a:endParaRPr lang="zh-CN" altLang="en-US" sz="1600" b="1"/>
        </a:p>
      </xdr:txBody>
    </xdr:sp>
    <xdr:clientData/>
  </xdr:twoCellAnchor>
  <xdr:twoCellAnchor>
    <xdr:from>
      <xdr:col>0</xdr:col>
      <xdr:colOff>514985</xdr:colOff>
      <xdr:row>1</xdr:row>
      <xdr:rowOff>640715</xdr:rowOff>
    </xdr:from>
    <xdr:to>
      <xdr:col>0</xdr:col>
      <xdr:colOff>642620</xdr:colOff>
      <xdr:row>2</xdr:row>
      <xdr:rowOff>72390</xdr:rowOff>
    </xdr:to>
    <xdr:sp>
      <xdr:nvSpPr>
        <xdr:cNvPr id="47" name="椭圆 46"/>
        <xdr:cNvSpPr/>
      </xdr:nvSpPr>
      <xdr:spPr>
        <a:xfrm>
          <a:off x="514985" y="2113915"/>
          <a:ext cx="127635" cy="13017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1107030</xdr:colOff>
      <xdr:row>12</xdr:row>
      <xdr:rowOff>680815</xdr:rowOff>
    </xdr:from>
    <xdr:to>
      <xdr:col>0</xdr:col>
      <xdr:colOff>2253345</xdr:colOff>
      <xdr:row>12</xdr:row>
      <xdr:rowOff>1242914</xdr:rowOff>
    </xdr:to>
    <xdr:sp>
      <xdr:nvSpPr>
        <xdr:cNvPr id="48" name="文本框 47"/>
        <xdr:cNvSpPr txBox="1"/>
      </xdr:nvSpPr>
      <xdr:spPr>
        <a:xfrm>
          <a:off x="1106805" y="9182100"/>
          <a:ext cx="1146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3377565</xdr:colOff>
      <xdr:row>1</xdr:row>
      <xdr:rowOff>10795</xdr:rowOff>
    </xdr:from>
    <xdr:to>
      <xdr:col>1</xdr:col>
      <xdr:colOff>1503045</xdr:colOff>
      <xdr:row>1</xdr:row>
      <xdr:rowOff>388620</xdr:rowOff>
    </xdr:to>
    <xdr:sp>
      <xdr:nvSpPr>
        <xdr:cNvPr id="49" name="矩形: 圆角 48"/>
        <xdr:cNvSpPr/>
      </xdr:nvSpPr>
      <xdr:spPr>
        <a:xfrm>
          <a:off x="3377565" y="1483995"/>
          <a:ext cx="1607185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14605</xdr:colOff>
      <xdr:row>1</xdr:row>
      <xdr:rowOff>10795</xdr:rowOff>
    </xdr:from>
    <xdr:to>
      <xdr:col>2</xdr:col>
      <xdr:colOff>1464945</xdr:colOff>
      <xdr:row>1</xdr:row>
      <xdr:rowOff>388620</xdr:rowOff>
    </xdr:to>
    <xdr:sp>
      <xdr:nvSpPr>
        <xdr:cNvPr id="50" name="矩形: 圆角 49"/>
        <xdr:cNvSpPr/>
      </xdr:nvSpPr>
      <xdr:spPr>
        <a:xfrm>
          <a:off x="5078730" y="1483995"/>
          <a:ext cx="145034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26035</xdr:colOff>
      <xdr:row>1</xdr:row>
      <xdr:rowOff>10795</xdr:rowOff>
    </xdr:from>
    <xdr:to>
      <xdr:col>3</xdr:col>
      <xdr:colOff>1484630</xdr:colOff>
      <xdr:row>1</xdr:row>
      <xdr:rowOff>388620</xdr:rowOff>
    </xdr:to>
    <xdr:sp>
      <xdr:nvSpPr>
        <xdr:cNvPr id="51" name="矩形: 圆角 50"/>
        <xdr:cNvSpPr/>
      </xdr:nvSpPr>
      <xdr:spPr>
        <a:xfrm>
          <a:off x="6619875" y="1483995"/>
          <a:ext cx="145859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44450</xdr:colOff>
      <xdr:row>1</xdr:row>
      <xdr:rowOff>10795</xdr:rowOff>
    </xdr:from>
    <xdr:to>
      <xdr:col>4</xdr:col>
      <xdr:colOff>1459230</xdr:colOff>
      <xdr:row>1</xdr:row>
      <xdr:rowOff>388620</xdr:rowOff>
    </xdr:to>
    <xdr:sp>
      <xdr:nvSpPr>
        <xdr:cNvPr id="52" name="矩形: 圆角 51"/>
        <xdr:cNvSpPr/>
      </xdr:nvSpPr>
      <xdr:spPr>
        <a:xfrm>
          <a:off x="8168005" y="1483995"/>
          <a:ext cx="141478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27940</xdr:colOff>
      <xdr:row>1</xdr:row>
      <xdr:rowOff>10795</xdr:rowOff>
    </xdr:from>
    <xdr:to>
      <xdr:col>5</xdr:col>
      <xdr:colOff>1470660</xdr:colOff>
      <xdr:row>1</xdr:row>
      <xdr:rowOff>388620</xdr:rowOff>
    </xdr:to>
    <xdr:sp>
      <xdr:nvSpPr>
        <xdr:cNvPr id="53" name="矩形: 圆角 52"/>
        <xdr:cNvSpPr/>
      </xdr:nvSpPr>
      <xdr:spPr>
        <a:xfrm>
          <a:off x="9681210" y="1483995"/>
          <a:ext cx="144272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22860</xdr:colOff>
      <xdr:row>1</xdr:row>
      <xdr:rowOff>10795</xdr:rowOff>
    </xdr:from>
    <xdr:to>
      <xdr:col>6</xdr:col>
      <xdr:colOff>1476375</xdr:colOff>
      <xdr:row>1</xdr:row>
      <xdr:rowOff>388620</xdr:rowOff>
    </xdr:to>
    <xdr:sp>
      <xdr:nvSpPr>
        <xdr:cNvPr id="54" name="矩形: 圆角 53"/>
        <xdr:cNvSpPr/>
      </xdr:nvSpPr>
      <xdr:spPr>
        <a:xfrm>
          <a:off x="11205845" y="1483995"/>
          <a:ext cx="145351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46990</xdr:colOff>
      <xdr:row>1</xdr:row>
      <xdr:rowOff>11430</xdr:rowOff>
    </xdr:from>
    <xdr:to>
      <xdr:col>8</xdr:col>
      <xdr:colOff>0</xdr:colOff>
      <xdr:row>1</xdr:row>
      <xdr:rowOff>370840</xdr:rowOff>
    </xdr:to>
    <xdr:sp>
      <xdr:nvSpPr>
        <xdr:cNvPr id="55" name="矩形: 圆角 54"/>
        <xdr:cNvSpPr/>
      </xdr:nvSpPr>
      <xdr:spPr>
        <a:xfrm>
          <a:off x="12759690" y="1484630"/>
          <a:ext cx="1482725" cy="35941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348615</xdr:colOff>
      <xdr:row>2</xdr:row>
      <xdr:rowOff>417830</xdr:rowOff>
    </xdr:from>
    <xdr:to>
      <xdr:col>0</xdr:col>
      <xdr:colOff>2945130</xdr:colOff>
      <xdr:row>10</xdr:row>
      <xdr:rowOff>770890</xdr:rowOff>
    </xdr:to>
    <xdr:sp>
      <xdr:nvSpPr>
        <xdr:cNvPr id="56" name="文本框 55"/>
        <xdr:cNvSpPr txBox="1"/>
      </xdr:nvSpPr>
      <xdr:spPr>
        <a:xfrm>
          <a:off x="348615" y="2514600"/>
          <a:ext cx="2596515" cy="532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2月主要是寒假时间，大家可利用这段空闲时间查漏补缺，提升自己：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</a:t>
          </a: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√补论文：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打磨出一篇质量过硬的参营论文，可咨询保研顾问，获取论文写作发表的帮助。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补竞赛：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如美赛、案例赛等。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补语言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：若语言成绩不理想，可以利用寒假考雅思或托福。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补实习：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有些专硕会比较看重实习，可以考虑寒假做份短一点的线下或者远程实习。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补技能：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有的学科对专业软件和技能有较高的要求，保研er可以利用寒假好好学习一下，比如计算机同学可以多练一下机试，经管同学可以学一下STATA、R、Python等工具。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449580</xdr:colOff>
      <xdr:row>1</xdr:row>
      <xdr:rowOff>423545</xdr:rowOff>
    </xdr:from>
    <xdr:to>
      <xdr:col>0</xdr:col>
      <xdr:colOff>2797810</xdr:colOff>
      <xdr:row>1</xdr:row>
      <xdr:rowOff>423545</xdr:rowOff>
    </xdr:to>
    <xdr:cxnSp>
      <xdr:nvCxnSpPr>
        <xdr:cNvPr id="57" name="直接连接符 56"/>
        <xdr:cNvCxnSpPr/>
      </xdr:nvCxnSpPr>
      <xdr:spPr>
        <a:xfrm>
          <a:off x="449580" y="1896745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575945</xdr:colOff>
      <xdr:row>12</xdr:row>
      <xdr:rowOff>43180</xdr:rowOff>
    </xdr:from>
    <xdr:to>
      <xdr:col>7</xdr:col>
      <xdr:colOff>1393825</xdr:colOff>
      <xdr:row>15</xdr:row>
      <xdr:rowOff>79375</xdr:rowOff>
    </xdr:to>
    <xdr:sp>
      <xdr:nvSpPr>
        <xdr:cNvPr id="83" name="文本框 82"/>
        <xdr:cNvSpPr txBox="1"/>
      </xdr:nvSpPr>
      <xdr:spPr>
        <a:xfrm>
          <a:off x="7169785" y="8869680"/>
          <a:ext cx="6936740" cy="1757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2022年12月四六级考试成绩查询 </a:t>
          </a:r>
          <a:r>
            <a:rPr lang="en-US" altLang="zh-CN" sz="1200"/>
            <a:t>-</a:t>
          </a:r>
          <a:r>
            <a:rPr lang="zh-CN" altLang="en-US" sz="1200"/>
            <a:t>（预计）2023.02中下旬</a:t>
          </a:r>
          <a:endParaRPr lang="zh-CN" altLang="en-US" sz="1200"/>
        </a:p>
        <a:p>
          <a:r>
            <a:rPr lang="zh-CN" altLang="en-US" sz="1200"/>
            <a:t>美国大学生数学建模竞赛 </a:t>
          </a:r>
          <a:r>
            <a:rPr lang="en-US" altLang="zh-CN" sz="1200"/>
            <a:t>- </a:t>
          </a:r>
          <a:r>
            <a:rPr lang="zh-CN" altLang="en-US" sz="1200"/>
            <a:t>2023年2月17日截止报名</a:t>
          </a:r>
          <a:endParaRPr lang="zh-CN" altLang="en-US" sz="1200"/>
        </a:p>
        <a:p>
          <a:r>
            <a:rPr lang="zh-CN" altLang="en-US" sz="1200"/>
            <a:t>全国高校学生“一带一路”建设征文大赛暨“同德夏令营”	</a:t>
          </a:r>
          <a:r>
            <a:rPr lang="en-US" altLang="zh-CN" sz="1200"/>
            <a:t>- </a:t>
          </a:r>
          <a:r>
            <a:rPr lang="zh-CN" altLang="en-US" sz="1200"/>
            <a:t>报名时间：1月-5月</a:t>
          </a:r>
          <a:endParaRPr lang="zh-CN" altLang="en-US" sz="1200"/>
        </a:p>
        <a:p>
          <a:r>
            <a:rPr lang="zh-CN" altLang="en-US" sz="1200"/>
            <a:t>全国大学生集成电路创新创业大赛 </a:t>
          </a:r>
          <a:r>
            <a:rPr lang="en-US" altLang="zh-CN" sz="1200"/>
            <a:t>- </a:t>
          </a:r>
          <a:r>
            <a:rPr lang="zh-CN" altLang="en-US" sz="1200"/>
            <a:t>报名时间：1月-3月</a:t>
          </a:r>
          <a:endParaRPr lang="zh-CN" altLang="en-US" sz="1200"/>
        </a:p>
        <a:p>
          <a:r>
            <a:rPr lang="zh-CN" altLang="en-US" sz="1200"/>
            <a:t>中国大学生服务外包创新创业大赛 </a:t>
          </a:r>
          <a:r>
            <a:rPr lang="en-US" altLang="zh-CN" sz="1200"/>
            <a:t>- </a:t>
          </a:r>
          <a:r>
            <a:rPr lang="zh-CN" altLang="en-US" sz="1200"/>
            <a:t>2月截止报名</a:t>
          </a:r>
          <a:endParaRPr lang="zh-CN" altLang="en-US" sz="1200"/>
        </a:p>
        <a:p>
          <a:r>
            <a:rPr lang="zh-CN" altLang="en-US" sz="1200"/>
            <a:t>两岸新锐设计竞赛•华灿奖	</a:t>
          </a:r>
          <a:r>
            <a:rPr lang="en-US" altLang="zh-CN" sz="1200"/>
            <a:t>- </a:t>
          </a:r>
          <a:r>
            <a:rPr lang="zh-CN" altLang="en-US" sz="1200"/>
            <a:t>2月截止报名</a:t>
          </a:r>
          <a:endParaRPr lang="zh-CN" altLang="en-US" sz="1200"/>
        </a:p>
      </xdr:txBody>
    </xdr:sp>
    <xdr:clientData/>
  </xdr:twoCellAnchor>
  <xdr:twoCellAnchor>
    <xdr:from>
      <xdr:col>1</xdr:col>
      <xdr:colOff>173355</xdr:colOff>
      <xdr:row>3</xdr:row>
      <xdr:rowOff>913130</xdr:rowOff>
    </xdr:from>
    <xdr:to>
      <xdr:col>1</xdr:col>
      <xdr:colOff>1162127</xdr:colOff>
      <xdr:row>4</xdr:row>
      <xdr:rowOff>344389</xdr:rowOff>
    </xdr:to>
    <xdr:sp>
      <xdr:nvSpPr>
        <xdr:cNvPr id="87" name="文本框 86"/>
        <xdr:cNvSpPr txBox="1"/>
      </xdr:nvSpPr>
      <xdr:spPr>
        <a:xfrm>
          <a:off x="3655060" y="3427730"/>
          <a:ext cx="988695" cy="34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元宵节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972820</xdr:colOff>
      <xdr:row>11</xdr:row>
      <xdr:rowOff>331470</xdr:rowOff>
    </xdr:from>
    <xdr:to>
      <xdr:col>0</xdr:col>
      <xdr:colOff>2272030</xdr:colOff>
      <xdr:row>13</xdr:row>
      <xdr:rowOff>297815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972820" y="8167370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1050290</xdr:colOff>
      <xdr:row>13</xdr:row>
      <xdr:rowOff>408940</xdr:rowOff>
    </xdr:from>
    <xdr:to>
      <xdr:col>0</xdr:col>
      <xdr:colOff>2196465</xdr:colOff>
      <xdr:row>13</xdr:row>
      <xdr:rowOff>1024255</xdr:rowOff>
    </xdr:to>
    <xdr:sp>
      <xdr:nvSpPr>
        <xdr:cNvPr id="3" name="文本框 2"/>
        <xdr:cNvSpPr txBox="1"/>
      </xdr:nvSpPr>
      <xdr:spPr>
        <a:xfrm>
          <a:off x="1050290" y="9591040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262890</xdr:colOff>
      <xdr:row>1</xdr:row>
      <xdr:rowOff>6985</xdr:rowOff>
    </xdr:from>
    <xdr:to>
      <xdr:col>0</xdr:col>
      <xdr:colOff>3185795</xdr:colOff>
      <xdr:row>27</xdr:row>
      <xdr:rowOff>175895</xdr:rowOff>
    </xdr:to>
    <xdr:sp>
      <xdr:nvSpPr>
        <xdr:cNvPr id="2" name="矩形: 圆角 1"/>
        <xdr:cNvSpPr/>
      </xdr:nvSpPr>
      <xdr:spPr>
        <a:xfrm>
          <a:off x="262890" y="1670685"/>
          <a:ext cx="2922905" cy="11891010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1172043</xdr:colOff>
      <xdr:row>1</xdr:row>
      <xdr:rowOff>134259</xdr:rowOff>
    </xdr:from>
    <xdr:to>
      <xdr:col>0</xdr:col>
      <xdr:colOff>2143008</xdr:colOff>
      <xdr:row>1</xdr:row>
      <xdr:rowOff>495858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171575" y="1797685"/>
          <a:ext cx="970915" cy="361315"/>
        </a:xfrm>
        <a:prstGeom prst="rect">
          <a:avLst/>
        </a:prstGeom>
      </xdr:spPr>
    </xdr:pic>
    <xdr:clientData/>
  </xdr:twoCellAnchor>
  <xdr:twoCellAnchor editAs="oneCell">
    <xdr:from>
      <xdr:col>0</xdr:col>
      <xdr:colOff>1028700</xdr:colOff>
      <xdr:row>17</xdr:row>
      <xdr:rowOff>182245</xdr:rowOff>
    </xdr:from>
    <xdr:to>
      <xdr:col>0</xdr:col>
      <xdr:colOff>2327910</xdr:colOff>
      <xdr:row>24</xdr:row>
      <xdr:rowOff>1270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28700" y="11472545"/>
          <a:ext cx="1299210" cy="1285875"/>
        </a:xfrm>
        <a:prstGeom prst="rect">
          <a:avLst/>
        </a:prstGeom>
      </xdr:spPr>
    </xdr:pic>
    <xdr:clientData/>
  </xdr:twoCellAnchor>
  <xdr:twoCellAnchor>
    <xdr:from>
      <xdr:col>0</xdr:col>
      <xdr:colOff>620718</xdr:colOff>
      <xdr:row>2</xdr:row>
      <xdr:rowOff>405592</xdr:rowOff>
    </xdr:from>
    <xdr:to>
      <xdr:col>0</xdr:col>
      <xdr:colOff>748544</xdr:colOff>
      <xdr:row>2</xdr:row>
      <xdr:rowOff>532076</xdr:rowOff>
    </xdr:to>
    <xdr:sp>
      <xdr:nvSpPr>
        <xdr:cNvPr id="6" name="椭圆 5"/>
        <xdr:cNvSpPr/>
      </xdr:nvSpPr>
      <xdr:spPr>
        <a:xfrm>
          <a:off x="620395" y="2628900"/>
          <a:ext cx="127635" cy="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1106170</xdr:colOff>
      <xdr:row>24</xdr:row>
      <xdr:rowOff>120650</xdr:rowOff>
    </xdr:from>
    <xdr:to>
      <xdr:col>0</xdr:col>
      <xdr:colOff>2252485</xdr:colOff>
      <xdr:row>27</xdr:row>
      <xdr:rowOff>96152</xdr:rowOff>
    </xdr:to>
    <xdr:sp>
      <xdr:nvSpPr>
        <xdr:cNvPr id="7" name="文本框 6"/>
        <xdr:cNvSpPr txBox="1"/>
      </xdr:nvSpPr>
      <xdr:spPr>
        <a:xfrm>
          <a:off x="1106170" y="12877800"/>
          <a:ext cx="1146175" cy="603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409575</xdr:colOff>
      <xdr:row>3</xdr:row>
      <xdr:rowOff>365760</xdr:rowOff>
    </xdr:from>
    <xdr:to>
      <xdr:col>0</xdr:col>
      <xdr:colOff>3039110</xdr:colOff>
      <xdr:row>21</xdr:row>
      <xdr:rowOff>53340</xdr:rowOff>
    </xdr:to>
    <xdr:sp>
      <xdr:nvSpPr>
        <xdr:cNvPr id="8" name="文本框 7"/>
        <xdr:cNvSpPr txBox="1"/>
      </xdr:nvSpPr>
      <xdr:spPr>
        <a:xfrm>
          <a:off x="409575" y="2994660"/>
          <a:ext cx="2629535" cy="918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3月是新学期的开始，可提前蓄力，筹备文书，蹲守合适的春令营：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√准备证明材料：</a:t>
          </a: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开始挖掘和搜集各类材料，做好整理和排序，方便夏令营报名快速选用需要的材料。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成绩单+成绩排名证明（需加盖教务处公章）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身份证+学生证扫描件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四六级、雅思、托福等外语成绩证明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奖学金、荣誉证书、竞赛、社会活动等获奖证明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学术科研成果（发表论文/出版著作/专利）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√撰写文书：</a:t>
          </a: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着手撰写简历、个人陈述、推荐信等各类文书材料。文书材料是保研er的门面，需要反复打磨，保证质量！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个人简历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目标院校申请表/申请系统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个人陈述 800/1500/2000字版本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推荐信2-3封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研究计划/参营论文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联系导师邮件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3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√春令营报名：</a:t>
          </a: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许多经管项目会以春令营的形式开展。保研er们可以多加关注，抓住这些较早的招生批次。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504203</xdr:colOff>
      <xdr:row>2</xdr:row>
      <xdr:rowOff>53458</xdr:rowOff>
    </xdr:from>
    <xdr:to>
      <xdr:col>0</xdr:col>
      <xdr:colOff>2852452</xdr:colOff>
      <xdr:row>2</xdr:row>
      <xdr:rowOff>53458</xdr:rowOff>
    </xdr:to>
    <xdr:cxnSp>
      <xdr:nvCxnSpPr>
        <xdr:cNvPr id="9" name="直接连接符 8"/>
        <xdr:cNvCxnSpPr/>
      </xdr:nvCxnSpPr>
      <xdr:spPr>
        <a:xfrm>
          <a:off x="504190" y="233934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</xdr:colOff>
      <xdr:row>0</xdr:row>
      <xdr:rowOff>1649730</xdr:rowOff>
    </xdr:from>
    <xdr:to>
      <xdr:col>1</xdr:col>
      <xdr:colOff>1750695</xdr:colOff>
      <xdr:row>1</xdr:row>
      <xdr:rowOff>364490</xdr:rowOff>
    </xdr:to>
    <xdr:sp>
      <xdr:nvSpPr>
        <xdr:cNvPr id="45" name="矩形: 圆角 44"/>
        <xdr:cNvSpPr/>
      </xdr:nvSpPr>
      <xdr:spPr>
        <a:xfrm>
          <a:off x="3491865" y="1649730"/>
          <a:ext cx="174053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</xdr:colOff>
      <xdr:row>0</xdr:row>
      <xdr:rowOff>1649730</xdr:rowOff>
    </xdr:from>
    <xdr:to>
      <xdr:col>2</xdr:col>
      <xdr:colOff>1756410</xdr:colOff>
      <xdr:row>1</xdr:row>
      <xdr:rowOff>364490</xdr:rowOff>
    </xdr:to>
    <xdr:sp>
      <xdr:nvSpPr>
        <xdr:cNvPr id="46" name="矩形: 圆角 45"/>
        <xdr:cNvSpPr/>
      </xdr:nvSpPr>
      <xdr:spPr>
        <a:xfrm>
          <a:off x="5359400" y="1649730"/>
          <a:ext cx="171831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45720</xdr:colOff>
      <xdr:row>0</xdr:row>
      <xdr:rowOff>1649730</xdr:rowOff>
    </xdr:from>
    <xdr:to>
      <xdr:col>3</xdr:col>
      <xdr:colOff>1773555</xdr:colOff>
      <xdr:row>1</xdr:row>
      <xdr:rowOff>364490</xdr:rowOff>
    </xdr:to>
    <xdr:sp>
      <xdr:nvSpPr>
        <xdr:cNvPr id="47" name="矩形: 圆角 46"/>
        <xdr:cNvSpPr/>
      </xdr:nvSpPr>
      <xdr:spPr>
        <a:xfrm>
          <a:off x="7206615" y="1649730"/>
          <a:ext cx="172783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41275</xdr:colOff>
      <xdr:row>1</xdr:row>
      <xdr:rowOff>7620</xdr:rowOff>
    </xdr:from>
    <xdr:to>
      <xdr:col>4</xdr:col>
      <xdr:colOff>1717040</xdr:colOff>
      <xdr:row>1</xdr:row>
      <xdr:rowOff>385445</xdr:rowOff>
    </xdr:to>
    <xdr:sp>
      <xdr:nvSpPr>
        <xdr:cNvPr id="48" name="矩形: 圆角 47"/>
        <xdr:cNvSpPr/>
      </xdr:nvSpPr>
      <xdr:spPr>
        <a:xfrm>
          <a:off x="9041765" y="1671320"/>
          <a:ext cx="167576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24130</xdr:colOff>
      <xdr:row>1</xdr:row>
      <xdr:rowOff>7620</xdr:rowOff>
    </xdr:from>
    <xdr:to>
      <xdr:col>5</xdr:col>
      <xdr:colOff>1733550</xdr:colOff>
      <xdr:row>1</xdr:row>
      <xdr:rowOff>385445</xdr:rowOff>
    </xdr:to>
    <xdr:sp>
      <xdr:nvSpPr>
        <xdr:cNvPr id="49" name="矩形: 圆角 48"/>
        <xdr:cNvSpPr/>
      </xdr:nvSpPr>
      <xdr:spPr>
        <a:xfrm>
          <a:off x="10864215" y="1671320"/>
          <a:ext cx="170942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41275</xdr:colOff>
      <xdr:row>1</xdr:row>
      <xdr:rowOff>7620</xdr:rowOff>
    </xdr:from>
    <xdr:to>
      <xdr:col>6</xdr:col>
      <xdr:colOff>1764030</xdr:colOff>
      <xdr:row>1</xdr:row>
      <xdr:rowOff>385445</xdr:rowOff>
    </xdr:to>
    <xdr:sp>
      <xdr:nvSpPr>
        <xdr:cNvPr id="50" name="矩形: 圆角 49"/>
        <xdr:cNvSpPr/>
      </xdr:nvSpPr>
      <xdr:spPr>
        <a:xfrm>
          <a:off x="12720955" y="1671320"/>
          <a:ext cx="172275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33020</xdr:colOff>
      <xdr:row>1</xdr:row>
      <xdr:rowOff>12065</xdr:rowOff>
    </xdr:from>
    <xdr:to>
      <xdr:col>7</xdr:col>
      <xdr:colOff>1842770</xdr:colOff>
      <xdr:row>1</xdr:row>
      <xdr:rowOff>389890</xdr:rowOff>
    </xdr:to>
    <xdr:sp>
      <xdr:nvSpPr>
        <xdr:cNvPr id="51" name="矩形: 圆角 50"/>
        <xdr:cNvSpPr/>
      </xdr:nvSpPr>
      <xdr:spPr>
        <a:xfrm>
          <a:off x="14552295" y="1675765"/>
          <a:ext cx="1806575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208280</xdr:colOff>
      <xdr:row>12</xdr:row>
      <xdr:rowOff>346710</xdr:rowOff>
    </xdr:from>
    <xdr:to>
      <xdr:col>5</xdr:col>
      <xdr:colOff>973249</xdr:colOff>
      <xdr:row>15</xdr:row>
      <xdr:rowOff>127367</xdr:rowOff>
    </xdr:to>
    <xdr:sp>
      <xdr:nvSpPr>
        <xdr:cNvPr id="52" name="文本框 51"/>
        <xdr:cNvSpPr txBox="1"/>
      </xdr:nvSpPr>
      <xdr:spPr>
        <a:xfrm>
          <a:off x="3689985" y="9287510"/>
          <a:ext cx="8122920" cy="17106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教师资格证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大学生创新创业训练计划、“挑战杯”全国大学生课外学术科技作品竞赛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全国大学生化工设计竞赛 - 报名时间：3月-4月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全国大学生英语竞赛、“21世纪杯”全国大学生英语演讲比赛、“CATTI杯”全国翻译大赛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“求是杯”全国公共管理案例大赛、北大国发青年论坛、北大新时代中国青年经济论坛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全国周培源大学生力学竞赛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323850</xdr:colOff>
      <xdr:row>8</xdr:row>
      <xdr:rowOff>0</xdr:rowOff>
    </xdr:from>
    <xdr:to>
      <xdr:col>3</xdr:col>
      <xdr:colOff>1312622</xdr:colOff>
      <xdr:row>9</xdr:row>
      <xdr:rowOff>15459</xdr:rowOff>
    </xdr:to>
    <xdr:sp>
      <xdr:nvSpPr>
        <xdr:cNvPr id="53" name="文本框 52"/>
        <xdr:cNvSpPr txBox="1"/>
      </xdr:nvSpPr>
      <xdr:spPr>
        <a:xfrm>
          <a:off x="7484745" y="6261100"/>
          <a:ext cx="988695" cy="34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春分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663575</xdr:colOff>
      <xdr:row>2</xdr:row>
      <xdr:rowOff>135255</xdr:rowOff>
    </xdr:from>
    <xdr:to>
      <xdr:col>0</xdr:col>
      <xdr:colOff>3018790</xdr:colOff>
      <xdr:row>5</xdr:row>
      <xdr:rowOff>74295</xdr:rowOff>
    </xdr:to>
    <xdr:sp>
      <xdr:nvSpPr>
        <xdr:cNvPr id="10" name="文本框 9"/>
        <xdr:cNvSpPr txBox="1"/>
      </xdr:nvSpPr>
      <xdr:spPr>
        <a:xfrm>
          <a:off x="663575" y="242125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3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准备文书</a:t>
          </a:r>
          <a:endParaRPr lang="zh-CN" altLang="en-US" sz="1800" b="1"/>
        </a:p>
      </xdr:txBody>
    </xdr:sp>
    <xdr:clientData/>
  </xdr:twoCellAnchor>
  <xdr:twoCellAnchor>
    <xdr:from>
      <xdr:col>0</xdr:col>
      <xdr:colOff>502920</xdr:colOff>
      <xdr:row>2</xdr:row>
      <xdr:rowOff>257810</xdr:rowOff>
    </xdr:from>
    <xdr:to>
      <xdr:col>0</xdr:col>
      <xdr:colOff>643890</xdr:colOff>
      <xdr:row>3</xdr:row>
      <xdr:rowOff>41275</xdr:rowOff>
    </xdr:to>
    <xdr:sp>
      <xdr:nvSpPr>
        <xdr:cNvPr id="11" name="椭圆 10"/>
        <xdr:cNvSpPr/>
      </xdr:nvSpPr>
      <xdr:spPr>
        <a:xfrm>
          <a:off x="502920" y="2543810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543560</xdr:colOff>
      <xdr:row>12</xdr:row>
      <xdr:rowOff>345440</xdr:rowOff>
    </xdr:from>
    <xdr:to>
      <xdr:col>7</xdr:col>
      <xdr:colOff>1132205</xdr:colOff>
      <xdr:row>15</xdr:row>
      <xdr:rowOff>127635</xdr:rowOff>
    </xdr:to>
    <xdr:sp>
      <xdr:nvSpPr>
        <xdr:cNvPr id="12" name="文本框 11"/>
        <xdr:cNvSpPr txBox="1"/>
      </xdr:nvSpPr>
      <xdr:spPr>
        <a:xfrm>
          <a:off x="9544050" y="9286240"/>
          <a:ext cx="6107430" cy="1712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effectLst/>
              <a:sym typeface="+mn-ea"/>
            </a:rPr>
            <a:t>康腾大学生案例分析大赛、罗兰贝格校园精英挑战赛、华为财务精英挑战赛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effectLst/>
              <a:sym typeface="+mn-ea"/>
            </a:rPr>
            <a:t>中国大学生计算机设计大赛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effectLst/>
              <a:sym typeface="+mn-ea"/>
            </a:rPr>
            <a:t>全国大学生生命科学竞赛（创新创业类）- 报名时间:3月-4月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effectLst/>
              <a:sym typeface="+mn-ea"/>
            </a:rPr>
            <a:t>调研中国――《南风窗》中国大学生社会调查活动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304799</xdr:colOff>
      <xdr:row>0</xdr:row>
      <xdr:rowOff>1191491</xdr:rowOff>
    </xdr:from>
    <xdr:to>
      <xdr:col>0</xdr:col>
      <xdr:colOff>3117272</xdr:colOff>
      <xdr:row>14</xdr:row>
      <xdr:rowOff>91046</xdr:rowOff>
    </xdr:to>
    <xdr:sp>
      <xdr:nvSpPr>
        <xdr:cNvPr id="2" name="矩形: 圆角 1"/>
        <xdr:cNvSpPr/>
      </xdr:nvSpPr>
      <xdr:spPr>
        <a:xfrm>
          <a:off x="304165" y="1191260"/>
          <a:ext cx="2813050" cy="879284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1213606</xdr:colOff>
      <xdr:row>1</xdr:row>
      <xdr:rowOff>120405</xdr:rowOff>
    </xdr:from>
    <xdr:to>
      <xdr:col>0</xdr:col>
      <xdr:colOff>2184571</xdr:colOff>
      <xdr:row>1</xdr:row>
      <xdr:rowOff>482004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13485" y="1326515"/>
          <a:ext cx="970915" cy="361950"/>
        </a:xfrm>
        <a:prstGeom prst="rect">
          <a:avLst/>
        </a:prstGeom>
      </xdr:spPr>
    </xdr:pic>
    <xdr:clientData/>
  </xdr:twoCellAnchor>
  <xdr:twoCellAnchor>
    <xdr:from>
      <xdr:col>0</xdr:col>
      <xdr:colOff>425450</xdr:colOff>
      <xdr:row>3</xdr:row>
      <xdr:rowOff>288925</xdr:rowOff>
    </xdr:from>
    <xdr:to>
      <xdr:col>0</xdr:col>
      <xdr:colOff>3021330</xdr:colOff>
      <xdr:row>9</xdr:row>
      <xdr:rowOff>946150</xdr:rowOff>
    </xdr:to>
    <xdr:sp>
      <xdr:nvSpPr>
        <xdr:cNvPr id="8" name="文本框 7"/>
        <xdr:cNvSpPr txBox="1"/>
      </xdr:nvSpPr>
      <xdr:spPr>
        <a:xfrm>
          <a:off x="425450" y="2346325"/>
          <a:ext cx="2595880" cy="4619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</a:t>
          </a: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4月，春天来临的季节，保研er们也要慢慢进入状态，找到自己的保研节奏：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 √信息搜集</a:t>
          </a:r>
          <a:r>
            <a:rPr kumimoji="0" lang="zh-CN" altLang="en-US" sz="12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：</a:t>
          </a: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不少夏令营会陆陆续续地出通知。这时候要学会利用一些公众号、小程序获取和查询最新招生动态，避免担心遗漏重要动态。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√夏令营报名准备：</a:t>
          </a: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继续完善参营论文及个人陈述、个人简历等材料，并准备投递夏令营。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200" b="1" kern="1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sym typeface="+mn-ea"/>
            </a:rPr>
            <a:t> √联系导师：</a:t>
          </a:r>
          <a:r>
            <a:rPr kumimoji="0" lang="zh-CN" altLang="en-US" sz="12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许多学科都有必要提前联系导师，尤其是理工科。保研er们可以在四五月份的时候开始“套磁”导师。</a:t>
          </a:r>
          <a:endParaRPr kumimoji="0" lang="zh-CN" altLang="en-US" sz="12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545766</xdr:colOff>
      <xdr:row>2</xdr:row>
      <xdr:rowOff>39604</xdr:rowOff>
    </xdr:from>
    <xdr:to>
      <xdr:col>0</xdr:col>
      <xdr:colOff>2894015</xdr:colOff>
      <xdr:row>2</xdr:row>
      <xdr:rowOff>39604</xdr:rowOff>
    </xdr:to>
    <xdr:cxnSp>
      <xdr:nvCxnSpPr>
        <xdr:cNvPr id="9" name="直接连接符 8"/>
        <xdr:cNvCxnSpPr/>
      </xdr:nvCxnSpPr>
      <xdr:spPr>
        <a:xfrm>
          <a:off x="545465" y="175387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12</xdr:row>
      <xdr:rowOff>299720</xdr:rowOff>
    </xdr:from>
    <xdr:to>
      <xdr:col>5</xdr:col>
      <xdr:colOff>39370</xdr:colOff>
      <xdr:row>13</xdr:row>
      <xdr:rowOff>1012190</xdr:rowOff>
    </xdr:to>
    <xdr:sp>
      <xdr:nvSpPr>
        <xdr:cNvPr id="35" name="文本框 34"/>
        <xdr:cNvSpPr txBox="1"/>
      </xdr:nvSpPr>
      <xdr:spPr>
        <a:xfrm>
          <a:off x="5610225" y="8669020"/>
          <a:ext cx="4082415" cy="1068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英语专业八级考试（TEM-8）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中国“互联网+ "大学生创新创业大赛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全国大学生电子设计竞赛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全国大学生节能减排社会实践与科技竞赛 - 报名时间:4月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3408217</xdr:colOff>
      <xdr:row>1</xdr:row>
      <xdr:rowOff>21478</xdr:rowOff>
    </xdr:from>
    <xdr:to>
      <xdr:col>1</xdr:col>
      <xdr:colOff>1483210</xdr:colOff>
      <xdr:row>1</xdr:row>
      <xdr:rowOff>399787</xdr:rowOff>
    </xdr:to>
    <xdr:sp>
      <xdr:nvSpPr>
        <xdr:cNvPr id="37" name="矩形: 圆角 36"/>
        <xdr:cNvSpPr/>
      </xdr:nvSpPr>
      <xdr:spPr>
        <a:xfrm>
          <a:off x="3408045" y="1227455"/>
          <a:ext cx="155638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38099</xdr:colOff>
      <xdr:row>1</xdr:row>
      <xdr:rowOff>21478</xdr:rowOff>
    </xdr:from>
    <xdr:to>
      <xdr:col>2</xdr:col>
      <xdr:colOff>1445110</xdr:colOff>
      <xdr:row>1</xdr:row>
      <xdr:rowOff>399787</xdr:rowOff>
    </xdr:to>
    <xdr:sp>
      <xdr:nvSpPr>
        <xdr:cNvPr id="38" name="矩形: 圆角 37"/>
        <xdr:cNvSpPr/>
      </xdr:nvSpPr>
      <xdr:spPr>
        <a:xfrm>
          <a:off x="5101590" y="1227455"/>
          <a:ext cx="140716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45719</xdr:colOff>
      <xdr:row>1</xdr:row>
      <xdr:rowOff>21478</xdr:rowOff>
    </xdr:from>
    <xdr:to>
      <xdr:col>3</xdr:col>
      <xdr:colOff>1460350</xdr:colOff>
      <xdr:row>1</xdr:row>
      <xdr:rowOff>399787</xdr:rowOff>
    </xdr:to>
    <xdr:sp>
      <xdr:nvSpPr>
        <xdr:cNvPr id="39" name="矩形: 圆角 38"/>
        <xdr:cNvSpPr/>
      </xdr:nvSpPr>
      <xdr:spPr>
        <a:xfrm>
          <a:off x="6638925" y="1227455"/>
          <a:ext cx="141478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58270</xdr:colOff>
      <xdr:row>1</xdr:row>
      <xdr:rowOff>21478</xdr:rowOff>
    </xdr:from>
    <xdr:to>
      <xdr:col>4</xdr:col>
      <xdr:colOff>1429870</xdr:colOff>
      <xdr:row>1</xdr:row>
      <xdr:rowOff>399787</xdr:rowOff>
    </xdr:to>
    <xdr:sp>
      <xdr:nvSpPr>
        <xdr:cNvPr id="40" name="矩形: 圆角 39"/>
        <xdr:cNvSpPr/>
      </xdr:nvSpPr>
      <xdr:spPr>
        <a:xfrm>
          <a:off x="8181340" y="1227455"/>
          <a:ext cx="13716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38099</xdr:colOff>
      <xdr:row>1</xdr:row>
      <xdr:rowOff>21478</xdr:rowOff>
    </xdr:from>
    <xdr:to>
      <xdr:col>5</xdr:col>
      <xdr:colOff>1437490</xdr:colOff>
      <xdr:row>1</xdr:row>
      <xdr:rowOff>399787</xdr:rowOff>
    </xdr:to>
    <xdr:sp>
      <xdr:nvSpPr>
        <xdr:cNvPr id="41" name="矩形: 圆角 40"/>
        <xdr:cNvSpPr/>
      </xdr:nvSpPr>
      <xdr:spPr>
        <a:xfrm>
          <a:off x="9690735" y="1227455"/>
          <a:ext cx="139954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27790</xdr:colOff>
      <xdr:row>1</xdr:row>
      <xdr:rowOff>21478</xdr:rowOff>
    </xdr:from>
    <xdr:to>
      <xdr:col>6</xdr:col>
      <xdr:colOff>1437490</xdr:colOff>
      <xdr:row>1</xdr:row>
      <xdr:rowOff>399787</xdr:rowOff>
    </xdr:to>
    <xdr:sp>
      <xdr:nvSpPr>
        <xdr:cNvPr id="42" name="矩形: 圆角 41"/>
        <xdr:cNvSpPr/>
      </xdr:nvSpPr>
      <xdr:spPr>
        <a:xfrm>
          <a:off x="11210290" y="1227455"/>
          <a:ext cx="14097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45719</xdr:colOff>
      <xdr:row>1</xdr:row>
      <xdr:rowOff>13858</xdr:rowOff>
    </xdr:from>
    <xdr:to>
      <xdr:col>7</xdr:col>
      <xdr:colOff>1493601</xdr:colOff>
      <xdr:row>1</xdr:row>
      <xdr:rowOff>392167</xdr:rowOff>
    </xdr:to>
    <xdr:sp>
      <xdr:nvSpPr>
        <xdr:cNvPr id="43" name="矩形: 圆角 42"/>
        <xdr:cNvSpPr/>
      </xdr:nvSpPr>
      <xdr:spPr>
        <a:xfrm>
          <a:off x="12757785" y="1219835"/>
          <a:ext cx="144843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173355</xdr:colOff>
      <xdr:row>4</xdr:row>
      <xdr:rowOff>10160</xdr:rowOff>
    </xdr:from>
    <xdr:to>
      <xdr:col>4</xdr:col>
      <xdr:colOff>1162050</xdr:colOff>
      <xdr:row>4</xdr:row>
      <xdr:rowOff>349885</xdr:rowOff>
    </xdr:to>
    <xdr:sp>
      <xdr:nvSpPr>
        <xdr:cNvPr id="48" name="文本框 47"/>
        <xdr:cNvSpPr txBox="1"/>
      </xdr:nvSpPr>
      <xdr:spPr>
        <a:xfrm>
          <a:off x="8296910" y="2981960"/>
          <a:ext cx="988695" cy="339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清明节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400685</xdr:colOff>
      <xdr:row>12</xdr:row>
      <xdr:rowOff>287020</xdr:rowOff>
    </xdr:from>
    <xdr:to>
      <xdr:col>7</xdr:col>
      <xdr:colOff>1416685</xdr:colOff>
      <xdr:row>19</xdr:row>
      <xdr:rowOff>196850</xdr:rowOff>
    </xdr:to>
    <xdr:sp>
      <xdr:nvSpPr>
        <xdr:cNvPr id="6" name="文本框 5"/>
        <xdr:cNvSpPr txBox="1"/>
      </xdr:nvSpPr>
      <xdr:spPr>
        <a:xfrm>
          <a:off x="10053955" y="8656320"/>
          <a:ext cx="4075430" cy="2481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全国大学生信息安全竞赛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全国大学生交通运输科技大赛 - 报名时间:3月-4月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清华大学中国公共政策案例分析大赛 - 报名时间:4月-5月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MathorCup高校数学建模挑战赛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1161415</xdr:colOff>
      <xdr:row>13</xdr:row>
      <xdr:rowOff>454025</xdr:rowOff>
    </xdr:from>
    <xdr:to>
      <xdr:col>0</xdr:col>
      <xdr:colOff>2307590</xdr:colOff>
      <xdr:row>13</xdr:row>
      <xdr:rowOff>1069340</xdr:rowOff>
    </xdr:to>
    <xdr:sp>
      <xdr:nvSpPr>
        <xdr:cNvPr id="11" name="文本框 10"/>
        <xdr:cNvSpPr txBox="1"/>
      </xdr:nvSpPr>
      <xdr:spPr>
        <a:xfrm>
          <a:off x="1161415" y="9178925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719455</xdr:colOff>
      <xdr:row>2</xdr:row>
      <xdr:rowOff>145415</xdr:rowOff>
    </xdr:from>
    <xdr:to>
      <xdr:col>0</xdr:col>
      <xdr:colOff>3074670</xdr:colOff>
      <xdr:row>5</xdr:row>
      <xdr:rowOff>84455</xdr:rowOff>
    </xdr:to>
    <xdr:sp>
      <xdr:nvSpPr>
        <xdr:cNvPr id="12" name="文本框 11"/>
        <xdr:cNvSpPr txBox="1"/>
      </xdr:nvSpPr>
      <xdr:spPr>
        <a:xfrm>
          <a:off x="719455" y="185991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4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报名准备</a:t>
          </a:r>
          <a:endParaRPr lang="zh-CN" altLang="en-US" sz="1800" b="1"/>
        </a:p>
      </xdr:txBody>
    </xdr:sp>
    <xdr:clientData/>
  </xdr:twoCellAnchor>
  <xdr:twoCellAnchor>
    <xdr:from>
      <xdr:col>0</xdr:col>
      <xdr:colOff>558800</xdr:colOff>
      <xdr:row>2</xdr:row>
      <xdr:rowOff>260985</xdr:rowOff>
    </xdr:from>
    <xdr:to>
      <xdr:col>0</xdr:col>
      <xdr:colOff>699770</xdr:colOff>
      <xdr:row>3</xdr:row>
      <xdr:rowOff>44450</xdr:rowOff>
    </xdr:to>
    <xdr:sp>
      <xdr:nvSpPr>
        <xdr:cNvPr id="13" name="椭圆 12"/>
        <xdr:cNvSpPr/>
      </xdr:nvSpPr>
      <xdr:spPr>
        <a:xfrm>
          <a:off x="558800" y="1975485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1097280</xdr:colOff>
      <xdr:row>11</xdr:row>
      <xdr:rowOff>389890</xdr:rowOff>
    </xdr:from>
    <xdr:ext cx="1299210" cy="1305201"/>
    <xdr:pic>
      <xdr:nvPicPr>
        <xdr:cNvPr id="20" name="图片 19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97280" y="7768590"/>
          <a:ext cx="1299210" cy="13049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304801</xdr:colOff>
      <xdr:row>0</xdr:row>
      <xdr:rowOff>1202081</xdr:rowOff>
    </xdr:from>
    <xdr:to>
      <xdr:col>0</xdr:col>
      <xdr:colOff>3120045</xdr:colOff>
      <xdr:row>14</xdr:row>
      <xdr:rowOff>39782</xdr:rowOff>
    </xdr:to>
    <xdr:sp>
      <xdr:nvSpPr>
        <xdr:cNvPr id="2" name="矩形: 圆角 1"/>
        <xdr:cNvSpPr/>
      </xdr:nvSpPr>
      <xdr:spPr>
        <a:xfrm>
          <a:off x="304800" y="1202055"/>
          <a:ext cx="2814955" cy="935291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1213608</xdr:colOff>
      <xdr:row>1</xdr:row>
      <xdr:rowOff>143953</xdr:rowOff>
    </xdr:from>
    <xdr:to>
      <xdr:col>0</xdr:col>
      <xdr:colOff>2187344</xdr:colOff>
      <xdr:row>1</xdr:row>
      <xdr:rowOff>497240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13485" y="1350010"/>
          <a:ext cx="973455" cy="353695"/>
        </a:xfrm>
        <a:prstGeom prst="rect">
          <a:avLst/>
        </a:prstGeom>
      </xdr:spPr>
    </xdr:pic>
    <xdr:clientData/>
  </xdr:twoCellAnchor>
  <xdr:twoCellAnchor>
    <xdr:from>
      <xdr:col>0</xdr:col>
      <xdr:colOff>1161459</xdr:colOff>
      <xdr:row>12</xdr:row>
      <xdr:rowOff>1352757</xdr:rowOff>
    </xdr:from>
    <xdr:to>
      <xdr:col>0</xdr:col>
      <xdr:colOff>2310545</xdr:colOff>
      <xdr:row>12</xdr:row>
      <xdr:rowOff>1902387</xdr:rowOff>
    </xdr:to>
    <xdr:sp>
      <xdr:nvSpPr>
        <xdr:cNvPr id="7" name="文本框 6"/>
        <xdr:cNvSpPr txBox="1"/>
      </xdr:nvSpPr>
      <xdr:spPr>
        <a:xfrm>
          <a:off x="1161415" y="8724900"/>
          <a:ext cx="114871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398780</xdr:colOff>
      <xdr:row>3</xdr:row>
      <xdr:rowOff>739140</xdr:rowOff>
    </xdr:from>
    <xdr:to>
      <xdr:col>0</xdr:col>
      <xdr:colOff>2997835</xdr:colOff>
      <xdr:row>11</xdr:row>
      <xdr:rowOff>92710</xdr:rowOff>
    </xdr:to>
    <xdr:sp>
      <xdr:nvSpPr>
        <xdr:cNvPr id="8" name="文本框 7"/>
        <xdr:cNvSpPr txBox="1"/>
      </xdr:nvSpPr>
      <xdr:spPr>
        <a:xfrm>
          <a:off x="398780" y="2796540"/>
          <a:ext cx="2599055" cy="4674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夏令营号角正式吹响，一大批名校将在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5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月开启夏令营报名，保研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们速速投递吧：</a:t>
          </a:r>
          <a:endParaRPr kumimoji="0" lang="en-US" altLang="zh-CN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√信息畅通：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关注各院校官网和公众号、小程序，不要错过相关信息或通知。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√整理材料：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分门别类整理好各类材料，投递时才能有条不紊。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√自我评估：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定位准确，制定合理的投递策略。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√准备推荐信：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预估推荐信数量，提前联系好老师，减少混乱。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545768</xdr:colOff>
      <xdr:row>2</xdr:row>
      <xdr:rowOff>54840</xdr:rowOff>
    </xdr:from>
    <xdr:to>
      <xdr:col>0</xdr:col>
      <xdr:colOff>2896788</xdr:colOff>
      <xdr:row>2</xdr:row>
      <xdr:rowOff>54840</xdr:rowOff>
    </xdr:to>
    <xdr:cxnSp>
      <xdr:nvCxnSpPr>
        <xdr:cNvPr id="9" name="直接连接符 8"/>
        <xdr:cNvCxnSpPr/>
      </xdr:nvCxnSpPr>
      <xdr:spPr>
        <a:xfrm>
          <a:off x="545465" y="1769110"/>
          <a:ext cx="235077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235526</xdr:colOff>
      <xdr:row>12</xdr:row>
      <xdr:rowOff>229192</xdr:rowOff>
    </xdr:from>
    <xdr:to>
      <xdr:col>5</xdr:col>
      <xdr:colOff>1003662</xdr:colOff>
      <xdr:row>14</xdr:row>
      <xdr:rowOff>124690</xdr:rowOff>
    </xdr:to>
    <xdr:sp>
      <xdr:nvSpPr>
        <xdr:cNvPr id="35" name="文本框 34"/>
        <xdr:cNvSpPr txBox="1"/>
      </xdr:nvSpPr>
      <xdr:spPr>
        <a:xfrm>
          <a:off x="3716655" y="8597900"/>
          <a:ext cx="6939915" cy="2042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“普译奖”全国大学生翻译比赛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中国机器人及人工智能大赛 - 5月截止报名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全国大学生机械创新设计大赛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“西门子杯”中国智能制造挑战赛 - 报名时间:3月-5月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中国大学生机械工程创新创意大赛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全国大学生广告艺术大赛 - 报名时间:5月-6月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</xdr:colOff>
      <xdr:row>1</xdr:row>
      <xdr:rowOff>21476</xdr:rowOff>
    </xdr:from>
    <xdr:to>
      <xdr:col>1</xdr:col>
      <xdr:colOff>1483212</xdr:colOff>
      <xdr:row>1</xdr:row>
      <xdr:rowOff>399785</xdr:rowOff>
    </xdr:to>
    <xdr:sp>
      <xdr:nvSpPr>
        <xdr:cNvPr id="37" name="矩形: 圆角 36"/>
        <xdr:cNvSpPr/>
      </xdr:nvSpPr>
      <xdr:spPr>
        <a:xfrm>
          <a:off x="3481705" y="1227455"/>
          <a:ext cx="148272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38101</xdr:colOff>
      <xdr:row>1</xdr:row>
      <xdr:rowOff>21476</xdr:rowOff>
    </xdr:from>
    <xdr:to>
      <xdr:col>2</xdr:col>
      <xdr:colOff>1445112</xdr:colOff>
      <xdr:row>1</xdr:row>
      <xdr:rowOff>399785</xdr:rowOff>
    </xdr:to>
    <xdr:sp>
      <xdr:nvSpPr>
        <xdr:cNvPr id="38" name="矩形: 圆角 37"/>
        <xdr:cNvSpPr/>
      </xdr:nvSpPr>
      <xdr:spPr>
        <a:xfrm>
          <a:off x="5102225" y="1227455"/>
          <a:ext cx="140652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45721</xdr:colOff>
      <xdr:row>1</xdr:row>
      <xdr:rowOff>21476</xdr:rowOff>
    </xdr:from>
    <xdr:to>
      <xdr:col>3</xdr:col>
      <xdr:colOff>1460352</xdr:colOff>
      <xdr:row>1</xdr:row>
      <xdr:rowOff>399785</xdr:rowOff>
    </xdr:to>
    <xdr:sp>
      <xdr:nvSpPr>
        <xdr:cNvPr id="39" name="矩形: 圆角 38"/>
        <xdr:cNvSpPr/>
      </xdr:nvSpPr>
      <xdr:spPr>
        <a:xfrm>
          <a:off x="6639560" y="1227455"/>
          <a:ext cx="141414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58272</xdr:colOff>
      <xdr:row>1</xdr:row>
      <xdr:rowOff>21476</xdr:rowOff>
    </xdr:from>
    <xdr:to>
      <xdr:col>4</xdr:col>
      <xdr:colOff>1429872</xdr:colOff>
      <xdr:row>1</xdr:row>
      <xdr:rowOff>399785</xdr:rowOff>
    </xdr:to>
    <xdr:sp>
      <xdr:nvSpPr>
        <xdr:cNvPr id="40" name="矩形: 圆角 39"/>
        <xdr:cNvSpPr/>
      </xdr:nvSpPr>
      <xdr:spPr>
        <a:xfrm>
          <a:off x="8181340" y="1227455"/>
          <a:ext cx="13716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38101</xdr:colOff>
      <xdr:row>1</xdr:row>
      <xdr:rowOff>21476</xdr:rowOff>
    </xdr:from>
    <xdr:to>
      <xdr:col>5</xdr:col>
      <xdr:colOff>1437492</xdr:colOff>
      <xdr:row>1</xdr:row>
      <xdr:rowOff>399785</xdr:rowOff>
    </xdr:to>
    <xdr:sp>
      <xdr:nvSpPr>
        <xdr:cNvPr id="41" name="矩形: 圆角 40"/>
        <xdr:cNvSpPr/>
      </xdr:nvSpPr>
      <xdr:spPr>
        <a:xfrm>
          <a:off x="9691370" y="1227455"/>
          <a:ext cx="1398905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27792</xdr:colOff>
      <xdr:row>1</xdr:row>
      <xdr:rowOff>21476</xdr:rowOff>
    </xdr:from>
    <xdr:to>
      <xdr:col>6</xdr:col>
      <xdr:colOff>1437492</xdr:colOff>
      <xdr:row>1</xdr:row>
      <xdr:rowOff>399785</xdr:rowOff>
    </xdr:to>
    <xdr:sp>
      <xdr:nvSpPr>
        <xdr:cNvPr id="42" name="矩形: 圆角 41"/>
        <xdr:cNvSpPr/>
      </xdr:nvSpPr>
      <xdr:spPr>
        <a:xfrm>
          <a:off x="11210290" y="1227455"/>
          <a:ext cx="14097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45721</xdr:colOff>
      <xdr:row>1</xdr:row>
      <xdr:rowOff>13856</xdr:rowOff>
    </xdr:from>
    <xdr:to>
      <xdr:col>7</xdr:col>
      <xdr:colOff>1493603</xdr:colOff>
      <xdr:row>1</xdr:row>
      <xdr:rowOff>392165</xdr:rowOff>
    </xdr:to>
    <xdr:sp>
      <xdr:nvSpPr>
        <xdr:cNvPr id="43" name="矩形: 圆角 42"/>
        <xdr:cNvSpPr/>
      </xdr:nvSpPr>
      <xdr:spPr>
        <a:xfrm>
          <a:off x="12758420" y="1219835"/>
          <a:ext cx="1447800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168275</xdr:colOff>
      <xdr:row>2</xdr:row>
      <xdr:rowOff>17145</xdr:rowOff>
    </xdr:from>
    <xdr:to>
      <xdr:col>2</xdr:col>
      <xdr:colOff>1157047</xdr:colOff>
      <xdr:row>3</xdr:row>
      <xdr:rowOff>3291</xdr:rowOff>
    </xdr:to>
    <xdr:sp>
      <xdr:nvSpPr>
        <xdr:cNvPr id="49" name="文本框 48"/>
        <xdr:cNvSpPr txBox="1"/>
      </xdr:nvSpPr>
      <xdr:spPr>
        <a:xfrm>
          <a:off x="5232400" y="1731645"/>
          <a:ext cx="988695" cy="328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劳动节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1065530</xdr:colOff>
      <xdr:row>11</xdr:row>
      <xdr:rowOff>937260</xdr:rowOff>
    </xdr:from>
    <xdr:to>
      <xdr:col>0</xdr:col>
      <xdr:colOff>2364740</xdr:colOff>
      <xdr:row>13</xdr:row>
      <xdr:rowOff>903605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65530" y="8315960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1143000</xdr:colOff>
      <xdr:row>13</xdr:row>
      <xdr:rowOff>1006475</xdr:rowOff>
    </xdr:from>
    <xdr:to>
      <xdr:col>0</xdr:col>
      <xdr:colOff>2289175</xdr:colOff>
      <xdr:row>13</xdr:row>
      <xdr:rowOff>1621790</xdr:rowOff>
    </xdr:to>
    <xdr:sp>
      <xdr:nvSpPr>
        <xdr:cNvPr id="11" name="文本框 10"/>
        <xdr:cNvSpPr txBox="1"/>
      </xdr:nvSpPr>
      <xdr:spPr>
        <a:xfrm>
          <a:off x="1143000" y="9731375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696595</xdr:colOff>
      <xdr:row>2</xdr:row>
      <xdr:rowOff>159385</xdr:rowOff>
    </xdr:from>
    <xdr:to>
      <xdr:col>0</xdr:col>
      <xdr:colOff>3051810</xdr:colOff>
      <xdr:row>5</xdr:row>
      <xdr:rowOff>98425</xdr:rowOff>
    </xdr:to>
    <xdr:sp>
      <xdr:nvSpPr>
        <xdr:cNvPr id="12" name="文本框 11"/>
        <xdr:cNvSpPr txBox="1"/>
      </xdr:nvSpPr>
      <xdr:spPr>
        <a:xfrm>
          <a:off x="696595" y="187388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5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夏令营报名</a:t>
          </a:r>
          <a:endParaRPr lang="zh-CN" altLang="en-US" sz="1800" b="1"/>
        </a:p>
      </xdr:txBody>
    </xdr:sp>
    <xdr:clientData/>
  </xdr:twoCellAnchor>
  <xdr:twoCellAnchor>
    <xdr:from>
      <xdr:col>0</xdr:col>
      <xdr:colOff>535940</xdr:colOff>
      <xdr:row>2</xdr:row>
      <xdr:rowOff>266700</xdr:rowOff>
    </xdr:from>
    <xdr:to>
      <xdr:col>0</xdr:col>
      <xdr:colOff>676910</xdr:colOff>
      <xdr:row>3</xdr:row>
      <xdr:rowOff>50165</xdr:rowOff>
    </xdr:to>
    <xdr:sp>
      <xdr:nvSpPr>
        <xdr:cNvPr id="13" name="椭圆 12"/>
        <xdr:cNvSpPr/>
      </xdr:nvSpPr>
      <xdr:spPr>
        <a:xfrm>
          <a:off x="535940" y="1981200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318653</xdr:colOff>
      <xdr:row>1</xdr:row>
      <xdr:rowOff>41564</xdr:rowOff>
    </xdr:from>
    <xdr:to>
      <xdr:col>0</xdr:col>
      <xdr:colOff>3131126</xdr:colOff>
      <xdr:row>14</xdr:row>
      <xdr:rowOff>35628</xdr:rowOff>
    </xdr:to>
    <xdr:sp>
      <xdr:nvSpPr>
        <xdr:cNvPr id="2" name="矩形: 圆角 1"/>
        <xdr:cNvSpPr/>
      </xdr:nvSpPr>
      <xdr:spPr>
        <a:xfrm>
          <a:off x="318135" y="1247775"/>
          <a:ext cx="2812415" cy="850328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1227460</xdr:colOff>
      <xdr:row>1</xdr:row>
      <xdr:rowOff>120407</xdr:rowOff>
    </xdr:from>
    <xdr:to>
      <xdr:col>0</xdr:col>
      <xdr:colOff>2198425</xdr:colOff>
      <xdr:row>1</xdr:row>
      <xdr:rowOff>482006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27455" y="1326515"/>
          <a:ext cx="970915" cy="361950"/>
        </a:xfrm>
        <a:prstGeom prst="rect">
          <a:avLst/>
        </a:prstGeom>
      </xdr:spPr>
    </xdr:pic>
    <xdr:clientData/>
  </xdr:twoCellAnchor>
  <xdr:twoCellAnchor>
    <xdr:from>
      <xdr:col>0</xdr:col>
      <xdr:colOff>1164425</xdr:colOff>
      <xdr:row>12</xdr:row>
      <xdr:rowOff>1044993</xdr:rowOff>
    </xdr:from>
    <xdr:to>
      <xdr:col>0</xdr:col>
      <xdr:colOff>2310740</xdr:colOff>
      <xdr:row>12</xdr:row>
      <xdr:rowOff>1607092</xdr:rowOff>
    </xdr:to>
    <xdr:sp>
      <xdr:nvSpPr>
        <xdr:cNvPr id="7" name="文本框 6"/>
        <xdr:cNvSpPr txBox="1"/>
      </xdr:nvSpPr>
      <xdr:spPr>
        <a:xfrm>
          <a:off x="1163955" y="8724900"/>
          <a:ext cx="1146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398780</xdr:colOff>
      <xdr:row>3</xdr:row>
      <xdr:rowOff>209550</xdr:rowOff>
    </xdr:from>
    <xdr:to>
      <xdr:col>0</xdr:col>
      <xdr:colOff>2994660</xdr:colOff>
      <xdr:row>10</xdr:row>
      <xdr:rowOff>289560</xdr:rowOff>
    </xdr:to>
    <xdr:sp>
      <xdr:nvSpPr>
        <xdr:cNvPr id="8" name="文本框 7"/>
        <xdr:cNvSpPr txBox="1"/>
      </xdr:nvSpPr>
      <xdr:spPr>
        <a:xfrm>
          <a:off x="398780" y="2266950"/>
          <a:ext cx="2595880" cy="5058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6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月既是夏令营投递高峰，也是夏令营参营结果出炉的高峰，还是紧张的考试月，你准备好了吗？</a:t>
          </a:r>
          <a:b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</a:b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√投递+等待入营结果：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继续投递合适的夏令营，同时时刻关注手机、邮箱等消息通知，尤其是邮件垃圾箱也要时常查阅，以防错过入营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offer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√准备考核：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着手准备夏令营专业考核知识，保持好状态。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√期末复习：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6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月也是考试月，保研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们需要好好准备期末考试，稳住成绩！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559620</xdr:colOff>
      <xdr:row>2</xdr:row>
      <xdr:rowOff>39606</xdr:rowOff>
    </xdr:from>
    <xdr:to>
      <xdr:col>0</xdr:col>
      <xdr:colOff>2907869</xdr:colOff>
      <xdr:row>2</xdr:row>
      <xdr:rowOff>39606</xdr:rowOff>
    </xdr:to>
    <xdr:cxnSp>
      <xdr:nvCxnSpPr>
        <xdr:cNvPr id="9" name="直接连接符 8"/>
        <xdr:cNvCxnSpPr/>
      </xdr:nvCxnSpPr>
      <xdr:spPr>
        <a:xfrm>
          <a:off x="559435" y="175387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187325</xdr:colOff>
      <xdr:row>12</xdr:row>
      <xdr:rowOff>260985</xdr:rowOff>
    </xdr:from>
    <xdr:to>
      <xdr:col>4</xdr:col>
      <xdr:colOff>1429385</xdr:colOff>
      <xdr:row>15</xdr:row>
      <xdr:rowOff>158115</xdr:rowOff>
    </xdr:to>
    <xdr:sp>
      <xdr:nvSpPr>
        <xdr:cNvPr id="35" name="文本框 34"/>
        <xdr:cNvSpPr txBox="1"/>
      </xdr:nvSpPr>
      <xdr:spPr>
        <a:xfrm>
          <a:off x="3669030" y="8630285"/>
          <a:ext cx="5883910" cy="145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全国大学生信息安全竞赛 - 报名时间:4月-6月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中国好创意暨全国数字艺术设计大赛 - 6月截止报名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全国大学生光电设计竞赛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中美青年创客大赛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3408216</xdr:colOff>
      <xdr:row>1</xdr:row>
      <xdr:rowOff>35333</xdr:rowOff>
    </xdr:from>
    <xdr:to>
      <xdr:col>1</xdr:col>
      <xdr:colOff>1483209</xdr:colOff>
      <xdr:row>1</xdr:row>
      <xdr:rowOff>413642</xdr:rowOff>
    </xdr:to>
    <xdr:sp>
      <xdr:nvSpPr>
        <xdr:cNvPr id="37" name="矩形: 圆角 36"/>
        <xdr:cNvSpPr/>
      </xdr:nvSpPr>
      <xdr:spPr>
        <a:xfrm>
          <a:off x="3408045" y="1241425"/>
          <a:ext cx="155638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38098</xdr:colOff>
      <xdr:row>1</xdr:row>
      <xdr:rowOff>35333</xdr:rowOff>
    </xdr:from>
    <xdr:to>
      <xdr:col>2</xdr:col>
      <xdr:colOff>1445109</xdr:colOff>
      <xdr:row>1</xdr:row>
      <xdr:rowOff>413642</xdr:rowOff>
    </xdr:to>
    <xdr:sp>
      <xdr:nvSpPr>
        <xdr:cNvPr id="38" name="矩形: 圆角 37"/>
        <xdr:cNvSpPr/>
      </xdr:nvSpPr>
      <xdr:spPr>
        <a:xfrm>
          <a:off x="5101590" y="1241425"/>
          <a:ext cx="140716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45718</xdr:colOff>
      <xdr:row>1</xdr:row>
      <xdr:rowOff>35333</xdr:rowOff>
    </xdr:from>
    <xdr:to>
      <xdr:col>3</xdr:col>
      <xdr:colOff>1460349</xdr:colOff>
      <xdr:row>1</xdr:row>
      <xdr:rowOff>413642</xdr:rowOff>
    </xdr:to>
    <xdr:sp>
      <xdr:nvSpPr>
        <xdr:cNvPr id="39" name="矩形: 圆角 38"/>
        <xdr:cNvSpPr/>
      </xdr:nvSpPr>
      <xdr:spPr>
        <a:xfrm>
          <a:off x="6638925" y="1241425"/>
          <a:ext cx="141478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58269</xdr:colOff>
      <xdr:row>1</xdr:row>
      <xdr:rowOff>35333</xdr:rowOff>
    </xdr:from>
    <xdr:to>
      <xdr:col>4</xdr:col>
      <xdr:colOff>1429869</xdr:colOff>
      <xdr:row>1</xdr:row>
      <xdr:rowOff>413642</xdr:rowOff>
    </xdr:to>
    <xdr:sp>
      <xdr:nvSpPr>
        <xdr:cNvPr id="40" name="矩形: 圆角 39"/>
        <xdr:cNvSpPr/>
      </xdr:nvSpPr>
      <xdr:spPr>
        <a:xfrm>
          <a:off x="8181340" y="1241425"/>
          <a:ext cx="13716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38098</xdr:colOff>
      <xdr:row>1</xdr:row>
      <xdr:rowOff>35333</xdr:rowOff>
    </xdr:from>
    <xdr:to>
      <xdr:col>5</xdr:col>
      <xdr:colOff>1437489</xdr:colOff>
      <xdr:row>1</xdr:row>
      <xdr:rowOff>413642</xdr:rowOff>
    </xdr:to>
    <xdr:sp>
      <xdr:nvSpPr>
        <xdr:cNvPr id="41" name="矩形: 圆角 40"/>
        <xdr:cNvSpPr/>
      </xdr:nvSpPr>
      <xdr:spPr>
        <a:xfrm>
          <a:off x="9690735" y="1241425"/>
          <a:ext cx="139954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27789</xdr:colOff>
      <xdr:row>1</xdr:row>
      <xdr:rowOff>35333</xdr:rowOff>
    </xdr:from>
    <xdr:to>
      <xdr:col>6</xdr:col>
      <xdr:colOff>1437489</xdr:colOff>
      <xdr:row>1</xdr:row>
      <xdr:rowOff>413642</xdr:rowOff>
    </xdr:to>
    <xdr:sp>
      <xdr:nvSpPr>
        <xdr:cNvPr id="42" name="矩形: 圆角 41"/>
        <xdr:cNvSpPr/>
      </xdr:nvSpPr>
      <xdr:spPr>
        <a:xfrm>
          <a:off x="11210290" y="1241425"/>
          <a:ext cx="14097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45718</xdr:colOff>
      <xdr:row>1</xdr:row>
      <xdr:rowOff>27713</xdr:rowOff>
    </xdr:from>
    <xdr:to>
      <xdr:col>7</xdr:col>
      <xdr:colOff>1493600</xdr:colOff>
      <xdr:row>1</xdr:row>
      <xdr:rowOff>406022</xdr:rowOff>
    </xdr:to>
    <xdr:sp>
      <xdr:nvSpPr>
        <xdr:cNvPr id="43" name="矩形: 圆角 42"/>
        <xdr:cNvSpPr/>
      </xdr:nvSpPr>
      <xdr:spPr>
        <a:xfrm>
          <a:off x="12757785" y="1233805"/>
          <a:ext cx="144843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278765</xdr:colOff>
      <xdr:row>8</xdr:row>
      <xdr:rowOff>28575</xdr:rowOff>
    </xdr:from>
    <xdr:to>
      <xdr:col>5</xdr:col>
      <xdr:colOff>1267537</xdr:colOff>
      <xdr:row>9</xdr:row>
      <xdr:rowOff>28056</xdr:rowOff>
    </xdr:to>
    <xdr:sp>
      <xdr:nvSpPr>
        <xdr:cNvPr id="48" name="文本框 47"/>
        <xdr:cNvSpPr txBox="1"/>
      </xdr:nvSpPr>
      <xdr:spPr>
        <a:xfrm>
          <a:off x="9932035" y="5718175"/>
          <a:ext cx="988695" cy="329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端午节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1536700</xdr:colOff>
      <xdr:row>12</xdr:row>
      <xdr:rowOff>273685</xdr:rowOff>
    </xdr:from>
    <xdr:to>
      <xdr:col>7</xdr:col>
      <xdr:colOff>1295400</xdr:colOff>
      <xdr:row>15</xdr:row>
      <xdr:rowOff>170815</xdr:rowOff>
    </xdr:to>
    <xdr:sp>
      <xdr:nvSpPr>
        <xdr:cNvPr id="6" name="文本框 5"/>
        <xdr:cNvSpPr txBox="1"/>
      </xdr:nvSpPr>
      <xdr:spPr>
        <a:xfrm>
          <a:off x="8123555" y="8642985"/>
          <a:ext cx="5884545" cy="145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全国大学生信息安全竞赛 - 报名时间:4月-6月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中国好创意暨全国数字艺术设计大赛 - 6月截止报名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全国大学生光电设计竞赛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中美青年创客大赛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1058545</xdr:colOff>
      <xdr:row>11</xdr:row>
      <xdr:rowOff>199390</xdr:rowOff>
    </xdr:from>
    <xdr:to>
      <xdr:col>0</xdr:col>
      <xdr:colOff>2357755</xdr:colOff>
      <xdr:row>13</xdr:row>
      <xdr:rowOff>165735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58545" y="7578090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1136015</xdr:colOff>
      <xdr:row>13</xdr:row>
      <xdr:rowOff>276860</xdr:rowOff>
    </xdr:from>
    <xdr:to>
      <xdr:col>0</xdr:col>
      <xdr:colOff>2282190</xdr:colOff>
      <xdr:row>13</xdr:row>
      <xdr:rowOff>892175</xdr:rowOff>
    </xdr:to>
    <xdr:sp>
      <xdr:nvSpPr>
        <xdr:cNvPr id="11" name="文本框 10"/>
        <xdr:cNvSpPr txBox="1"/>
      </xdr:nvSpPr>
      <xdr:spPr>
        <a:xfrm>
          <a:off x="1136015" y="9001760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716915</xdr:colOff>
      <xdr:row>2</xdr:row>
      <xdr:rowOff>133985</xdr:rowOff>
    </xdr:from>
    <xdr:to>
      <xdr:col>0</xdr:col>
      <xdr:colOff>3072130</xdr:colOff>
      <xdr:row>5</xdr:row>
      <xdr:rowOff>73025</xdr:rowOff>
    </xdr:to>
    <xdr:sp>
      <xdr:nvSpPr>
        <xdr:cNvPr id="12" name="文本框 11"/>
        <xdr:cNvSpPr txBox="1"/>
      </xdr:nvSpPr>
      <xdr:spPr>
        <a:xfrm>
          <a:off x="716915" y="184848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6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夏令营准备</a:t>
          </a:r>
          <a:endParaRPr lang="zh-CN" altLang="en-US" sz="1800" b="1"/>
        </a:p>
      </xdr:txBody>
    </xdr:sp>
    <xdr:clientData/>
  </xdr:twoCellAnchor>
  <xdr:twoCellAnchor>
    <xdr:from>
      <xdr:col>0</xdr:col>
      <xdr:colOff>556260</xdr:colOff>
      <xdr:row>2</xdr:row>
      <xdr:rowOff>256540</xdr:rowOff>
    </xdr:from>
    <xdr:to>
      <xdr:col>0</xdr:col>
      <xdr:colOff>697230</xdr:colOff>
      <xdr:row>3</xdr:row>
      <xdr:rowOff>40005</xdr:rowOff>
    </xdr:to>
    <xdr:sp>
      <xdr:nvSpPr>
        <xdr:cNvPr id="13" name="椭圆 12"/>
        <xdr:cNvSpPr/>
      </xdr:nvSpPr>
      <xdr:spPr>
        <a:xfrm>
          <a:off x="556260" y="1971040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306532</xdr:colOff>
      <xdr:row>0</xdr:row>
      <xdr:rowOff>1163782</xdr:rowOff>
    </xdr:from>
    <xdr:to>
      <xdr:col>0</xdr:col>
      <xdr:colOff>3119005</xdr:colOff>
      <xdr:row>14</xdr:row>
      <xdr:rowOff>46018</xdr:rowOff>
    </xdr:to>
    <xdr:sp>
      <xdr:nvSpPr>
        <xdr:cNvPr id="2" name="矩形: 圆角 1"/>
        <xdr:cNvSpPr/>
      </xdr:nvSpPr>
      <xdr:spPr>
        <a:xfrm>
          <a:off x="306070" y="1163320"/>
          <a:ext cx="2812415" cy="8763000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1215339</xdr:colOff>
      <xdr:row>1</xdr:row>
      <xdr:rowOff>108284</xdr:rowOff>
    </xdr:from>
    <xdr:to>
      <xdr:col>0</xdr:col>
      <xdr:colOff>2186304</xdr:colOff>
      <xdr:row>1</xdr:row>
      <xdr:rowOff>475078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14755" y="1314450"/>
          <a:ext cx="970915" cy="367030"/>
        </a:xfrm>
        <a:prstGeom prst="rect">
          <a:avLst/>
        </a:prstGeom>
      </xdr:spPr>
    </xdr:pic>
    <xdr:clientData/>
  </xdr:twoCellAnchor>
  <xdr:twoCellAnchor>
    <xdr:from>
      <xdr:col>0</xdr:col>
      <xdr:colOff>440055</xdr:colOff>
      <xdr:row>3</xdr:row>
      <xdr:rowOff>408940</xdr:rowOff>
    </xdr:from>
    <xdr:to>
      <xdr:col>0</xdr:col>
      <xdr:colOff>3036349</xdr:colOff>
      <xdr:row>11</xdr:row>
      <xdr:rowOff>408940</xdr:rowOff>
    </xdr:to>
    <xdr:sp>
      <xdr:nvSpPr>
        <xdr:cNvPr id="8" name="文本框 7"/>
        <xdr:cNvSpPr txBox="1"/>
      </xdr:nvSpPr>
      <xdr:spPr>
        <a:xfrm>
          <a:off x="440055" y="2466340"/>
          <a:ext cx="2595880" cy="532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7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月是夏令营参营高峰，保研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们在夏令营中“兵戎相见”，你该怎么应对？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√学会取舍：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夏令营参营时间冲突，则需要做好取舍抉择。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√放平心态：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夏令营神仙打架，优营难拿。事实上，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80%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的人都是在预推免收获心仪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offer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，所以同学们不用过分焦虑。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√向同辈学习： 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夏令营是一个很好地结识优秀同学的机会，大家可以多向其他优秀同学看齐，找到自己的短板，并利用暑假剩余时间弥补这些短板。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547499</xdr:colOff>
      <xdr:row>2</xdr:row>
      <xdr:rowOff>32678</xdr:rowOff>
    </xdr:from>
    <xdr:to>
      <xdr:col>0</xdr:col>
      <xdr:colOff>2895748</xdr:colOff>
      <xdr:row>2</xdr:row>
      <xdr:rowOff>32678</xdr:rowOff>
    </xdr:to>
    <xdr:cxnSp>
      <xdr:nvCxnSpPr>
        <xdr:cNvPr id="9" name="直接连接符 8"/>
        <xdr:cNvCxnSpPr/>
      </xdr:nvCxnSpPr>
      <xdr:spPr>
        <a:xfrm>
          <a:off x="547370" y="1746885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433705</xdr:colOff>
      <xdr:row>13</xdr:row>
      <xdr:rowOff>67945</xdr:rowOff>
    </xdr:from>
    <xdr:to>
      <xdr:col>5</xdr:col>
      <xdr:colOff>1244600</xdr:colOff>
      <xdr:row>15</xdr:row>
      <xdr:rowOff>182880</xdr:rowOff>
    </xdr:to>
    <xdr:sp>
      <xdr:nvSpPr>
        <xdr:cNvPr id="35" name="文本框 34"/>
        <xdr:cNvSpPr txBox="1"/>
      </xdr:nvSpPr>
      <xdr:spPr>
        <a:xfrm>
          <a:off x="7027545" y="8792845"/>
          <a:ext cx="3870325" cy="1480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中国高校智能机器人创意大赛 - 7月截止报名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3396096</xdr:colOff>
      <xdr:row>1</xdr:row>
      <xdr:rowOff>23209</xdr:rowOff>
    </xdr:from>
    <xdr:to>
      <xdr:col>1</xdr:col>
      <xdr:colOff>1471089</xdr:colOff>
      <xdr:row>1</xdr:row>
      <xdr:rowOff>401518</xdr:rowOff>
    </xdr:to>
    <xdr:sp>
      <xdr:nvSpPr>
        <xdr:cNvPr id="37" name="矩形: 圆角 36"/>
        <xdr:cNvSpPr/>
      </xdr:nvSpPr>
      <xdr:spPr>
        <a:xfrm>
          <a:off x="3395980" y="1229360"/>
          <a:ext cx="155638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25978</xdr:colOff>
      <xdr:row>1</xdr:row>
      <xdr:rowOff>23209</xdr:rowOff>
    </xdr:from>
    <xdr:to>
      <xdr:col>2</xdr:col>
      <xdr:colOff>1432989</xdr:colOff>
      <xdr:row>1</xdr:row>
      <xdr:rowOff>401518</xdr:rowOff>
    </xdr:to>
    <xdr:sp>
      <xdr:nvSpPr>
        <xdr:cNvPr id="38" name="矩形: 圆角 37"/>
        <xdr:cNvSpPr/>
      </xdr:nvSpPr>
      <xdr:spPr>
        <a:xfrm>
          <a:off x="5089525" y="1229360"/>
          <a:ext cx="140716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33598</xdr:colOff>
      <xdr:row>1</xdr:row>
      <xdr:rowOff>23209</xdr:rowOff>
    </xdr:from>
    <xdr:to>
      <xdr:col>3</xdr:col>
      <xdr:colOff>1448229</xdr:colOff>
      <xdr:row>1</xdr:row>
      <xdr:rowOff>401518</xdr:rowOff>
    </xdr:to>
    <xdr:sp>
      <xdr:nvSpPr>
        <xdr:cNvPr id="39" name="矩形: 圆角 38"/>
        <xdr:cNvSpPr/>
      </xdr:nvSpPr>
      <xdr:spPr>
        <a:xfrm>
          <a:off x="6626860" y="1229360"/>
          <a:ext cx="141478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46149</xdr:colOff>
      <xdr:row>1</xdr:row>
      <xdr:rowOff>23209</xdr:rowOff>
    </xdr:from>
    <xdr:to>
      <xdr:col>4</xdr:col>
      <xdr:colOff>1417749</xdr:colOff>
      <xdr:row>1</xdr:row>
      <xdr:rowOff>401518</xdr:rowOff>
    </xdr:to>
    <xdr:sp>
      <xdr:nvSpPr>
        <xdr:cNvPr id="40" name="矩形: 圆角 39"/>
        <xdr:cNvSpPr/>
      </xdr:nvSpPr>
      <xdr:spPr>
        <a:xfrm>
          <a:off x="8169275" y="1229360"/>
          <a:ext cx="13716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25978</xdr:colOff>
      <xdr:row>1</xdr:row>
      <xdr:rowOff>23209</xdr:rowOff>
    </xdr:from>
    <xdr:to>
      <xdr:col>5</xdr:col>
      <xdr:colOff>1425369</xdr:colOff>
      <xdr:row>1</xdr:row>
      <xdr:rowOff>401518</xdr:rowOff>
    </xdr:to>
    <xdr:sp>
      <xdr:nvSpPr>
        <xdr:cNvPr id="41" name="矩形: 圆角 40"/>
        <xdr:cNvSpPr/>
      </xdr:nvSpPr>
      <xdr:spPr>
        <a:xfrm>
          <a:off x="9678670" y="1229360"/>
          <a:ext cx="139954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15669</xdr:colOff>
      <xdr:row>1</xdr:row>
      <xdr:rowOff>23209</xdr:rowOff>
    </xdr:from>
    <xdr:to>
      <xdr:col>6</xdr:col>
      <xdr:colOff>1425369</xdr:colOff>
      <xdr:row>1</xdr:row>
      <xdr:rowOff>401518</xdr:rowOff>
    </xdr:to>
    <xdr:sp>
      <xdr:nvSpPr>
        <xdr:cNvPr id="42" name="矩形: 圆角 41"/>
        <xdr:cNvSpPr/>
      </xdr:nvSpPr>
      <xdr:spPr>
        <a:xfrm>
          <a:off x="11198225" y="1229360"/>
          <a:ext cx="14097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33598</xdr:colOff>
      <xdr:row>1</xdr:row>
      <xdr:rowOff>15589</xdr:rowOff>
    </xdr:from>
    <xdr:to>
      <xdr:col>7</xdr:col>
      <xdr:colOff>1481480</xdr:colOff>
      <xdr:row>1</xdr:row>
      <xdr:rowOff>393898</xdr:rowOff>
    </xdr:to>
    <xdr:sp>
      <xdr:nvSpPr>
        <xdr:cNvPr id="43" name="矩形: 圆角 42"/>
        <xdr:cNvSpPr/>
      </xdr:nvSpPr>
      <xdr:spPr>
        <a:xfrm>
          <a:off x="12745720" y="1221740"/>
          <a:ext cx="144843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1047115</xdr:colOff>
      <xdr:row>11</xdr:row>
      <xdr:rowOff>395605</xdr:rowOff>
    </xdr:from>
    <xdr:to>
      <xdr:col>0</xdr:col>
      <xdr:colOff>2346325</xdr:colOff>
      <xdr:row>13</xdr:row>
      <xdr:rowOff>361950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47115" y="7774305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1124585</xdr:colOff>
      <xdr:row>13</xdr:row>
      <xdr:rowOff>457835</xdr:rowOff>
    </xdr:from>
    <xdr:to>
      <xdr:col>0</xdr:col>
      <xdr:colOff>2270760</xdr:colOff>
      <xdr:row>13</xdr:row>
      <xdr:rowOff>1073150</xdr:rowOff>
    </xdr:to>
    <xdr:sp>
      <xdr:nvSpPr>
        <xdr:cNvPr id="10" name="文本框 9"/>
        <xdr:cNvSpPr txBox="1"/>
      </xdr:nvSpPr>
      <xdr:spPr>
        <a:xfrm>
          <a:off x="1124585" y="9182735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800100</xdr:colOff>
      <xdr:row>2</xdr:row>
      <xdr:rowOff>186690</xdr:rowOff>
    </xdr:from>
    <xdr:to>
      <xdr:col>0</xdr:col>
      <xdr:colOff>3155315</xdr:colOff>
      <xdr:row>5</xdr:row>
      <xdr:rowOff>125730</xdr:rowOff>
    </xdr:to>
    <xdr:sp>
      <xdr:nvSpPr>
        <xdr:cNvPr id="13" name="文本框 12"/>
        <xdr:cNvSpPr txBox="1"/>
      </xdr:nvSpPr>
      <xdr:spPr>
        <a:xfrm>
          <a:off x="800100" y="1901190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7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迎战夏令营</a:t>
          </a:r>
          <a:endParaRPr lang="zh-CN" altLang="en-US" sz="1800" b="1"/>
        </a:p>
      </xdr:txBody>
    </xdr:sp>
    <xdr:clientData/>
  </xdr:twoCellAnchor>
  <xdr:twoCellAnchor>
    <xdr:from>
      <xdr:col>0</xdr:col>
      <xdr:colOff>639445</xdr:colOff>
      <xdr:row>2</xdr:row>
      <xdr:rowOff>294005</xdr:rowOff>
    </xdr:from>
    <xdr:to>
      <xdr:col>0</xdr:col>
      <xdr:colOff>780415</xdr:colOff>
      <xdr:row>3</xdr:row>
      <xdr:rowOff>77470</xdr:rowOff>
    </xdr:to>
    <xdr:sp>
      <xdr:nvSpPr>
        <xdr:cNvPr id="14" name="椭圆 13"/>
        <xdr:cNvSpPr/>
      </xdr:nvSpPr>
      <xdr:spPr>
        <a:xfrm>
          <a:off x="639445" y="2008505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319405</xdr:colOff>
      <xdr:row>0</xdr:row>
      <xdr:rowOff>1177290</xdr:rowOff>
    </xdr:from>
    <xdr:to>
      <xdr:col>0</xdr:col>
      <xdr:colOff>3242310</xdr:colOff>
      <xdr:row>14</xdr:row>
      <xdr:rowOff>20955</xdr:rowOff>
    </xdr:to>
    <xdr:sp>
      <xdr:nvSpPr>
        <xdr:cNvPr id="2" name="矩形: 圆角 1"/>
        <xdr:cNvSpPr/>
      </xdr:nvSpPr>
      <xdr:spPr>
        <a:xfrm>
          <a:off x="319405" y="1177290"/>
          <a:ext cx="2922905" cy="872426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1213606</xdr:colOff>
      <xdr:row>1</xdr:row>
      <xdr:rowOff>78842</xdr:rowOff>
    </xdr:from>
    <xdr:to>
      <xdr:col>0</xdr:col>
      <xdr:colOff>2184571</xdr:colOff>
      <xdr:row>1</xdr:row>
      <xdr:rowOff>440441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13485" y="1488440"/>
          <a:ext cx="970915" cy="361315"/>
        </a:xfrm>
        <a:prstGeom prst="rect">
          <a:avLst/>
        </a:prstGeom>
      </xdr:spPr>
    </xdr:pic>
    <xdr:clientData/>
  </xdr:twoCellAnchor>
  <xdr:twoCellAnchor>
    <xdr:from>
      <xdr:col>0</xdr:col>
      <xdr:colOff>754380</xdr:colOff>
      <xdr:row>2</xdr:row>
      <xdr:rowOff>29210</xdr:rowOff>
    </xdr:from>
    <xdr:to>
      <xdr:col>1</xdr:col>
      <xdr:colOff>36195</xdr:colOff>
      <xdr:row>3</xdr:row>
      <xdr:rowOff>585470</xdr:rowOff>
    </xdr:to>
    <xdr:sp>
      <xdr:nvSpPr>
        <xdr:cNvPr id="4" name="文本框 3"/>
        <xdr:cNvSpPr txBox="1"/>
      </xdr:nvSpPr>
      <xdr:spPr>
        <a:xfrm>
          <a:off x="754380" y="2035810"/>
          <a:ext cx="2763520" cy="89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indent="0" fontAlgn="auto">
            <a:lnSpc>
              <a:spcPct val="100000"/>
            </a:lnSpc>
          </a:pPr>
          <a:r>
            <a:rPr lang="en-US" altLang="zh-CN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8</a:t>
          </a:r>
          <a:r>
            <a:rPr lang="zh-CN" altLang="en-US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复盘夏令营</a:t>
          </a:r>
          <a:endParaRPr lang="zh-CN" altLang="en-US" sz="1600" b="1">
            <a:solidFill>
              <a:schemeClr val="accent1">
                <a:lumMod val="75000"/>
              </a:schemeClr>
            </a:solidFill>
            <a:effectLst/>
            <a:latin typeface="思源黑体 CN Heavy" panose="020B0A00000000000000" pitchFamily="34" charset="-122"/>
            <a:ea typeface="思源黑体 CN Heavy" panose="020B0A00000000000000" pitchFamily="34" charset="-122"/>
            <a:cs typeface="阿里巴巴普惠体 H" panose="00020600040101010101" pitchFamily="18" charset="-122"/>
          </a:endParaRPr>
        </a:p>
        <a:p>
          <a:pPr indent="0" fontAlgn="auto">
            <a:lnSpc>
              <a:spcPct val="100000"/>
            </a:lnSpc>
          </a:pPr>
          <a:r>
            <a:rPr lang="zh-CN" altLang="en-US" sz="16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         准备预推免</a:t>
          </a:r>
          <a:endParaRPr lang="zh-CN" altLang="en-US" sz="1600" b="1">
            <a:solidFill>
              <a:schemeClr val="accent1">
                <a:lumMod val="75000"/>
              </a:schemeClr>
            </a:solidFill>
            <a:effectLst/>
            <a:latin typeface="思源黑体 CN Heavy" panose="020B0A00000000000000" pitchFamily="34" charset="-122"/>
            <a:ea typeface="思源黑体 CN Heavy" panose="020B0A00000000000000" pitchFamily="34" charset="-122"/>
            <a:cs typeface="阿里巴巴普惠体 H" panose="00020600040101010101" pitchFamily="18" charset="-122"/>
          </a:endParaRPr>
        </a:p>
      </xdr:txBody>
    </xdr:sp>
    <xdr:clientData/>
  </xdr:twoCellAnchor>
  <xdr:twoCellAnchor>
    <xdr:from>
      <xdr:col>0</xdr:col>
      <xdr:colOff>695325</xdr:colOff>
      <xdr:row>1</xdr:row>
      <xdr:rowOff>737235</xdr:rowOff>
    </xdr:from>
    <xdr:to>
      <xdr:col>0</xdr:col>
      <xdr:colOff>823151</xdr:colOff>
      <xdr:row>1</xdr:row>
      <xdr:rowOff>863719</xdr:rowOff>
    </xdr:to>
    <xdr:sp>
      <xdr:nvSpPr>
        <xdr:cNvPr id="6" name="椭圆 5"/>
        <xdr:cNvSpPr/>
      </xdr:nvSpPr>
      <xdr:spPr>
        <a:xfrm>
          <a:off x="695325" y="2006600"/>
          <a:ext cx="127635" cy="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423545</xdr:colOff>
      <xdr:row>3</xdr:row>
      <xdr:rowOff>271780</xdr:rowOff>
    </xdr:from>
    <xdr:to>
      <xdr:col>0</xdr:col>
      <xdr:colOff>3157855</xdr:colOff>
      <xdr:row>11</xdr:row>
      <xdr:rowOff>511810</xdr:rowOff>
    </xdr:to>
    <xdr:sp>
      <xdr:nvSpPr>
        <xdr:cNvPr id="8" name="文本框 7"/>
        <xdr:cNvSpPr txBox="1"/>
      </xdr:nvSpPr>
      <xdr:spPr>
        <a:xfrm>
          <a:off x="423545" y="2621280"/>
          <a:ext cx="2734310" cy="5561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经历完神仙打架的夏令营，保研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可以在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8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月稍作休整，调整心情，继续出发。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√有满意</a:t>
          </a:r>
          <a:r>
            <a:rPr kumimoji="0" lang="en-US" altLang="zh-CN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offer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预推免就只用考虑非常好的院校。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√有保底</a:t>
          </a:r>
          <a:r>
            <a:rPr kumimoji="0" lang="en-US" altLang="zh-CN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offer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那可以多投几个层次较好的院校，再适当冲一冲。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√没有</a:t>
          </a:r>
          <a:r>
            <a:rPr kumimoji="0" lang="en-US" altLang="zh-CN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offer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那预推免就需要适当海投，并且可以考虑一些贴边专业或冷门专业。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如果夏令营结果不太理想，同学们要在这段时间内好好复盘自己的表现，调整心态和战略，并继续复习可能考到的专业知识，完成一个良好的过渡。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545766</xdr:colOff>
      <xdr:row>1</xdr:row>
      <xdr:rowOff>496805</xdr:rowOff>
    </xdr:from>
    <xdr:to>
      <xdr:col>0</xdr:col>
      <xdr:colOff>2894015</xdr:colOff>
      <xdr:row>1</xdr:row>
      <xdr:rowOff>496805</xdr:rowOff>
    </xdr:to>
    <xdr:cxnSp>
      <xdr:nvCxnSpPr>
        <xdr:cNvPr id="9" name="直接连接符 8"/>
        <xdr:cNvCxnSpPr/>
      </xdr:nvCxnSpPr>
      <xdr:spPr>
        <a:xfrm>
          <a:off x="545465" y="190627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201241</xdr:colOff>
      <xdr:row>12</xdr:row>
      <xdr:rowOff>279070</xdr:rowOff>
    </xdr:from>
    <xdr:to>
      <xdr:col>4</xdr:col>
      <xdr:colOff>637309</xdr:colOff>
      <xdr:row>14</xdr:row>
      <xdr:rowOff>41563</xdr:rowOff>
    </xdr:to>
    <xdr:sp>
      <xdr:nvSpPr>
        <xdr:cNvPr id="35" name="文本框 34"/>
        <xdr:cNvSpPr txBox="1"/>
      </xdr:nvSpPr>
      <xdr:spPr>
        <a:xfrm>
          <a:off x="3682365" y="8940165"/>
          <a:ext cx="5078095" cy="981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英语四六级成绩查询 - 8月底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3408217</xdr:colOff>
      <xdr:row>1</xdr:row>
      <xdr:rowOff>21477</xdr:rowOff>
    </xdr:from>
    <xdr:to>
      <xdr:col>1</xdr:col>
      <xdr:colOff>1483210</xdr:colOff>
      <xdr:row>1</xdr:row>
      <xdr:rowOff>399786</xdr:rowOff>
    </xdr:to>
    <xdr:sp>
      <xdr:nvSpPr>
        <xdr:cNvPr id="37" name="矩形: 圆角 36"/>
        <xdr:cNvSpPr/>
      </xdr:nvSpPr>
      <xdr:spPr>
        <a:xfrm>
          <a:off x="3408045" y="1430655"/>
          <a:ext cx="155638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38099</xdr:colOff>
      <xdr:row>1</xdr:row>
      <xdr:rowOff>21477</xdr:rowOff>
    </xdr:from>
    <xdr:to>
      <xdr:col>2</xdr:col>
      <xdr:colOff>1445110</xdr:colOff>
      <xdr:row>1</xdr:row>
      <xdr:rowOff>399786</xdr:rowOff>
    </xdr:to>
    <xdr:sp>
      <xdr:nvSpPr>
        <xdr:cNvPr id="38" name="矩形: 圆角 37"/>
        <xdr:cNvSpPr/>
      </xdr:nvSpPr>
      <xdr:spPr>
        <a:xfrm>
          <a:off x="5101590" y="1430655"/>
          <a:ext cx="140716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45719</xdr:colOff>
      <xdr:row>1</xdr:row>
      <xdr:rowOff>21477</xdr:rowOff>
    </xdr:from>
    <xdr:to>
      <xdr:col>3</xdr:col>
      <xdr:colOff>1460350</xdr:colOff>
      <xdr:row>1</xdr:row>
      <xdr:rowOff>399786</xdr:rowOff>
    </xdr:to>
    <xdr:sp>
      <xdr:nvSpPr>
        <xdr:cNvPr id="39" name="矩形: 圆角 38"/>
        <xdr:cNvSpPr/>
      </xdr:nvSpPr>
      <xdr:spPr>
        <a:xfrm>
          <a:off x="6638925" y="1430655"/>
          <a:ext cx="141478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58270</xdr:colOff>
      <xdr:row>1</xdr:row>
      <xdr:rowOff>21477</xdr:rowOff>
    </xdr:from>
    <xdr:to>
      <xdr:col>4</xdr:col>
      <xdr:colOff>1429870</xdr:colOff>
      <xdr:row>1</xdr:row>
      <xdr:rowOff>399786</xdr:rowOff>
    </xdr:to>
    <xdr:sp>
      <xdr:nvSpPr>
        <xdr:cNvPr id="40" name="矩形: 圆角 39"/>
        <xdr:cNvSpPr/>
      </xdr:nvSpPr>
      <xdr:spPr>
        <a:xfrm>
          <a:off x="8181340" y="1430655"/>
          <a:ext cx="13716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38099</xdr:colOff>
      <xdr:row>1</xdr:row>
      <xdr:rowOff>21477</xdr:rowOff>
    </xdr:from>
    <xdr:to>
      <xdr:col>5</xdr:col>
      <xdr:colOff>1437490</xdr:colOff>
      <xdr:row>1</xdr:row>
      <xdr:rowOff>399786</xdr:rowOff>
    </xdr:to>
    <xdr:sp>
      <xdr:nvSpPr>
        <xdr:cNvPr id="41" name="矩形: 圆角 40"/>
        <xdr:cNvSpPr/>
      </xdr:nvSpPr>
      <xdr:spPr>
        <a:xfrm>
          <a:off x="9690735" y="1430655"/>
          <a:ext cx="139954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27790</xdr:colOff>
      <xdr:row>1</xdr:row>
      <xdr:rowOff>21477</xdr:rowOff>
    </xdr:from>
    <xdr:to>
      <xdr:col>6</xdr:col>
      <xdr:colOff>1437490</xdr:colOff>
      <xdr:row>1</xdr:row>
      <xdr:rowOff>399786</xdr:rowOff>
    </xdr:to>
    <xdr:sp>
      <xdr:nvSpPr>
        <xdr:cNvPr id="42" name="矩形: 圆角 41"/>
        <xdr:cNvSpPr/>
      </xdr:nvSpPr>
      <xdr:spPr>
        <a:xfrm>
          <a:off x="11210290" y="1430655"/>
          <a:ext cx="14097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45719</xdr:colOff>
      <xdr:row>1</xdr:row>
      <xdr:rowOff>13857</xdr:rowOff>
    </xdr:from>
    <xdr:to>
      <xdr:col>7</xdr:col>
      <xdr:colOff>1493601</xdr:colOff>
      <xdr:row>1</xdr:row>
      <xdr:rowOff>392166</xdr:rowOff>
    </xdr:to>
    <xdr:sp>
      <xdr:nvSpPr>
        <xdr:cNvPr id="43" name="矩形: 圆角 42"/>
        <xdr:cNvSpPr/>
      </xdr:nvSpPr>
      <xdr:spPr>
        <a:xfrm>
          <a:off x="12757785" y="1423035"/>
          <a:ext cx="144843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350520</xdr:colOff>
      <xdr:row>8</xdr:row>
      <xdr:rowOff>13970</xdr:rowOff>
    </xdr:from>
    <xdr:to>
      <xdr:col>3</xdr:col>
      <xdr:colOff>1339292</xdr:colOff>
      <xdr:row>8</xdr:row>
      <xdr:rowOff>329161</xdr:rowOff>
    </xdr:to>
    <xdr:sp>
      <xdr:nvSpPr>
        <xdr:cNvPr id="46" name="文本框 45"/>
        <xdr:cNvSpPr txBox="1"/>
      </xdr:nvSpPr>
      <xdr:spPr>
        <a:xfrm>
          <a:off x="6944360" y="5995670"/>
          <a:ext cx="988695" cy="314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七夕节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553720</xdr:colOff>
      <xdr:row>2</xdr:row>
      <xdr:rowOff>146685</xdr:rowOff>
    </xdr:from>
    <xdr:to>
      <xdr:col>0</xdr:col>
      <xdr:colOff>681355</xdr:colOff>
      <xdr:row>2</xdr:row>
      <xdr:rowOff>273050</xdr:rowOff>
    </xdr:to>
    <xdr:sp>
      <xdr:nvSpPr>
        <xdr:cNvPr id="36" name="椭圆 35"/>
        <xdr:cNvSpPr/>
      </xdr:nvSpPr>
      <xdr:spPr>
        <a:xfrm>
          <a:off x="553720" y="2153285"/>
          <a:ext cx="127635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1147445</xdr:colOff>
      <xdr:row>11</xdr:row>
      <xdr:rowOff>200025</xdr:rowOff>
    </xdr:from>
    <xdr:to>
      <xdr:col>0</xdr:col>
      <xdr:colOff>2446655</xdr:colOff>
      <xdr:row>13</xdr:row>
      <xdr:rowOff>166370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147445" y="7870825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1224915</xdr:colOff>
      <xdr:row>13</xdr:row>
      <xdr:rowOff>271145</xdr:rowOff>
    </xdr:from>
    <xdr:to>
      <xdr:col>0</xdr:col>
      <xdr:colOff>2371090</xdr:colOff>
      <xdr:row>14</xdr:row>
      <xdr:rowOff>22860</xdr:rowOff>
    </xdr:to>
    <xdr:sp>
      <xdr:nvSpPr>
        <xdr:cNvPr id="11" name="文本框 10"/>
        <xdr:cNvSpPr txBox="1"/>
      </xdr:nvSpPr>
      <xdr:spPr>
        <a:xfrm>
          <a:off x="1224915" y="9288145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304165</xdr:colOff>
      <xdr:row>1</xdr:row>
      <xdr:rowOff>40005</xdr:rowOff>
    </xdr:from>
    <xdr:to>
      <xdr:col>0</xdr:col>
      <xdr:colOff>3187065</xdr:colOff>
      <xdr:row>14</xdr:row>
      <xdr:rowOff>34290</xdr:rowOff>
    </xdr:to>
    <xdr:sp>
      <xdr:nvSpPr>
        <xdr:cNvPr id="2" name="矩形: 圆角 1"/>
        <xdr:cNvSpPr/>
      </xdr:nvSpPr>
      <xdr:spPr>
        <a:xfrm>
          <a:off x="304165" y="1322705"/>
          <a:ext cx="2882900" cy="868108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1213606</xdr:colOff>
      <xdr:row>1</xdr:row>
      <xdr:rowOff>203536</xdr:rowOff>
    </xdr:from>
    <xdr:to>
      <xdr:col>0</xdr:col>
      <xdr:colOff>2184571</xdr:colOff>
      <xdr:row>2</xdr:row>
      <xdr:rowOff>16206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13485" y="1485900"/>
          <a:ext cx="970915" cy="371475"/>
        </a:xfrm>
        <a:prstGeom prst="rect">
          <a:avLst/>
        </a:prstGeom>
      </xdr:spPr>
    </xdr:pic>
    <xdr:clientData/>
  </xdr:twoCellAnchor>
  <xdr:twoCellAnchor>
    <xdr:from>
      <xdr:col>0</xdr:col>
      <xdr:colOff>606861</xdr:colOff>
      <xdr:row>2</xdr:row>
      <xdr:rowOff>391739</xdr:rowOff>
    </xdr:from>
    <xdr:to>
      <xdr:col>0</xdr:col>
      <xdr:colOff>734687</xdr:colOff>
      <xdr:row>2</xdr:row>
      <xdr:rowOff>518223</xdr:rowOff>
    </xdr:to>
    <xdr:sp>
      <xdr:nvSpPr>
        <xdr:cNvPr id="6" name="椭圆 5"/>
        <xdr:cNvSpPr/>
      </xdr:nvSpPr>
      <xdr:spPr>
        <a:xfrm>
          <a:off x="606425" y="2184400"/>
          <a:ext cx="127635" cy="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438785</xdr:colOff>
      <xdr:row>3</xdr:row>
      <xdr:rowOff>673100</xdr:rowOff>
    </xdr:from>
    <xdr:to>
      <xdr:col>0</xdr:col>
      <xdr:colOff>3034665</xdr:colOff>
      <xdr:row>11</xdr:row>
      <xdr:rowOff>337820</xdr:rowOff>
    </xdr:to>
    <xdr:sp>
      <xdr:nvSpPr>
        <xdr:cNvPr id="8" name="文本框 7"/>
        <xdr:cNvSpPr txBox="1"/>
      </xdr:nvSpPr>
      <xdr:spPr>
        <a:xfrm>
          <a:off x="438785" y="2857500"/>
          <a:ext cx="2595880" cy="4986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</a:t>
          </a: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√评定保研资格：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高校会在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9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月中上旬评定保研资格，同学们需要将材料准备充分。</a:t>
          </a:r>
          <a:endParaRPr kumimoji="0" lang="en-US" altLang="zh-CN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b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</a:b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√迎战预推免：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9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月份，一波预推免考核高峰也即将来临。保研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们要抓住最后这一波上岸的好机会，认真准备面试，争取拿到比较满意的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offer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。</a:t>
          </a:r>
          <a:endParaRPr kumimoji="0" lang="en-US" altLang="zh-CN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1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√填报志愿：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推免系统将于9月底正式开放，保研er将在系统中确认接受拟录取，给自己的保研旅程画上一个完美的句号！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545766</xdr:colOff>
      <xdr:row>2</xdr:row>
      <xdr:rowOff>122735</xdr:rowOff>
    </xdr:from>
    <xdr:to>
      <xdr:col>0</xdr:col>
      <xdr:colOff>2894015</xdr:colOff>
      <xdr:row>2</xdr:row>
      <xdr:rowOff>122735</xdr:rowOff>
    </xdr:to>
    <xdr:cxnSp>
      <xdr:nvCxnSpPr>
        <xdr:cNvPr id="9" name="直接连接符 8"/>
        <xdr:cNvCxnSpPr/>
      </xdr:nvCxnSpPr>
      <xdr:spPr>
        <a:xfrm>
          <a:off x="545465" y="1964055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588645</xdr:colOff>
      <xdr:row>12</xdr:row>
      <xdr:rowOff>71120</xdr:rowOff>
    </xdr:from>
    <xdr:to>
      <xdr:col>7</xdr:col>
      <xdr:colOff>1407795</xdr:colOff>
      <xdr:row>16</xdr:row>
      <xdr:rowOff>60960</xdr:rowOff>
    </xdr:to>
    <xdr:sp>
      <xdr:nvSpPr>
        <xdr:cNvPr id="35" name="文本框 34"/>
        <xdr:cNvSpPr txBox="1"/>
      </xdr:nvSpPr>
      <xdr:spPr>
        <a:xfrm>
          <a:off x="7182485" y="8567420"/>
          <a:ext cx="6938010" cy="188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ACM--ICPC国际大学生程序设计竞赛	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中国大学生工程实践与创新能力大赛 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报名时间：（预计）9月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全国大学生数学竞赛	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全国大学生数学建模竞赛	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3408217</xdr:colOff>
      <xdr:row>1</xdr:row>
      <xdr:rowOff>21475</xdr:rowOff>
    </xdr:from>
    <xdr:to>
      <xdr:col>1</xdr:col>
      <xdr:colOff>1483210</xdr:colOff>
      <xdr:row>1</xdr:row>
      <xdr:rowOff>399784</xdr:rowOff>
    </xdr:to>
    <xdr:sp>
      <xdr:nvSpPr>
        <xdr:cNvPr id="37" name="矩形: 圆角 36"/>
        <xdr:cNvSpPr/>
      </xdr:nvSpPr>
      <xdr:spPr>
        <a:xfrm>
          <a:off x="3408045" y="1303655"/>
          <a:ext cx="155638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38099</xdr:colOff>
      <xdr:row>1</xdr:row>
      <xdr:rowOff>21475</xdr:rowOff>
    </xdr:from>
    <xdr:to>
      <xdr:col>2</xdr:col>
      <xdr:colOff>1445110</xdr:colOff>
      <xdr:row>1</xdr:row>
      <xdr:rowOff>399784</xdr:rowOff>
    </xdr:to>
    <xdr:sp>
      <xdr:nvSpPr>
        <xdr:cNvPr id="38" name="矩形: 圆角 37"/>
        <xdr:cNvSpPr/>
      </xdr:nvSpPr>
      <xdr:spPr>
        <a:xfrm>
          <a:off x="5101590" y="1303655"/>
          <a:ext cx="140716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45719</xdr:colOff>
      <xdr:row>1</xdr:row>
      <xdr:rowOff>21475</xdr:rowOff>
    </xdr:from>
    <xdr:to>
      <xdr:col>3</xdr:col>
      <xdr:colOff>1460350</xdr:colOff>
      <xdr:row>1</xdr:row>
      <xdr:rowOff>399784</xdr:rowOff>
    </xdr:to>
    <xdr:sp>
      <xdr:nvSpPr>
        <xdr:cNvPr id="39" name="矩形: 圆角 38"/>
        <xdr:cNvSpPr/>
      </xdr:nvSpPr>
      <xdr:spPr>
        <a:xfrm>
          <a:off x="6638925" y="1303655"/>
          <a:ext cx="141478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58270</xdr:colOff>
      <xdr:row>1</xdr:row>
      <xdr:rowOff>21475</xdr:rowOff>
    </xdr:from>
    <xdr:to>
      <xdr:col>4</xdr:col>
      <xdr:colOff>1429870</xdr:colOff>
      <xdr:row>1</xdr:row>
      <xdr:rowOff>399784</xdr:rowOff>
    </xdr:to>
    <xdr:sp>
      <xdr:nvSpPr>
        <xdr:cNvPr id="40" name="矩形: 圆角 39"/>
        <xdr:cNvSpPr/>
      </xdr:nvSpPr>
      <xdr:spPr>
        <a:xfrm>
          <a:off x="8181340" y="1303655"/>
          <a:ext cx="13716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38099</xdr:colOff>
      <xdr:row>1</xdr:row>
      <xdr:rowOff>21475</xdr:rowOff>
    </xdr:from>
    <xdr:to>
      <xdr:col>5</xdr:col>
      <xdr:colOff>1437490</xdr:colOff>
      <xdr:row>1</xdr:row>
      <xdr:rowOff>399784</xdr:rowOff>
    </xdr:to>
    <xdr:sp>
      <xdr:nvSpPr>
        <xdr:cNvPr id="41" name="矩形: 圆角 40"/>
        <xdr:cNvSpPr/>
      </xdr:nvSpPr>
      <xdr:spPr>
        <a:xfrm>
          <a:off x="9690735" y="1303655"/>
          <a:ext cx="139954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27790</xdr:colOff>
      <xdr:row>1</xdr:row>
      <xdr:rowOff>21475</xdr:rowOff>
    </xdr:from>
    <xdr:to>
      <xdr:col>6</xdr:col>
      <xdr:colOff>1437490</xdr:colOff>
      <xdr:row>1</xdr:row>
      <xdr:rowOff>399784</xdr:rowOff>
    </xdr:to>
    <xdr:sp>
      <xdr:nvSpPr>
        <xdr:cNvPr id="42" name="矩形: 圆角 41"/>
        <xdr:cNvSpPr/>
      </xdr:nvSpPr>
      <xdr:spPr>
        <a:xfrm>
          <a:off x="11210290" y="1303655"/>
          <a:ext cx="14097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45719</xdr:colOff>
      <xdr:row>1</xdr:row>
      <xdr:rowOff>13855</xdr:rowOff>
    </xdr:from>
    <xdr:to>
      <xdr:col>7</xdr:col>
      <xdr:colOff>1493601</xdr:colOff>
      <xdr:row>1</xdr:row>
      <xdr:rowOff>392164</xdr:rowOff>
    </xdr:to>
    <xdr:sp>
      <xdr:nvSpPr>
        <xdr:cNvPr id="43" name="矩形: 圆角 42"/>
        <xdr:cNvSpPr/>
      </xdr:nvSpPr>
      <xdr:spPr>
        <a:xfrm>
          <a:off x="12757785" y="1296035"/>
          <a:ext cx="1448435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296545</xdr:colOff>
      <xdr:row>9</xdr:row>
      <xdr:rowOff>1007745</xdr:rowOff>
    </xdr:from>
    <xdr:to>
      <xdr:col>6</xdr:col>
      <xdr:colOff>1285317</xdr:colOff>
      <xdr:row>10</xdr:row>
      <xdr:rowOff>337404</xdr:rowOff>
    </xdr:to>
    <xdr:sp>
      <xdr:nvSpPr>
        <xdr:cNvPr id="47" name="文本框 46"/>
        <xdr:cNvSpPr txBox="1"/>
      </xdr:nvSpPr>
      <xdr:spPr>
        <a:xfrm>
          <a:off x="11479530" y="7154545"/>
          <a:ext cx="988695" cy="34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中秋节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305435</xdr:colOff>
      <xdr:row>10</xdr:row>
      <xdr:rowOff>13335</xdr:rowOff>
    </xdr:from>
    <xdr:to>
      <xdr:col>5</xdr:col>
      <xdr:colOff>1441507</xdr:colOff>
      <xdr:row>10</xdr:row>
      <xdr:rowOff>318136</xdr:rowOff>
    </xdr:to>
    <xdr:sp>
      <xdr:nvSpPr>
        <xdr:cNvPr id="48" name="文本框 47"/>
        <xdr:cNvSpPr txBox="1"/>
      </xdr:nvSpPr>
      <xdr:spPr>
        <a:xfrm>
          <a:off x="9958705" y="7176135"/>
          <a:ext cx="113601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推免系统开放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1097915</xdr:colOff>
      <xdr:row>11</xdr:row>
      <xdr:rowOff>317500</xdr:rowOff>
    </xdr:from>
    <xdr:to>
      <xdr:col>0</xdr:col>
      <xdr:colOff>2397125</xdr:colOff>
      <xdr:row>13</xdr:row>
      <xdr:rowOff>283845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97915" y="7823200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1175385</xdr:colOff>
      <xdr:row>13</xdr:row>
      <xdr:rowOff>398145</xdr:rowOff>
    </xdr:from>
    <xdr:to>
      <xdr:col>0</xdr:col>
      <xdr:colOff>2321560</xdr:colOff>
      <xdr:row>13</xdr:row>
      <xdr:rowOff>1013460</xdr:rowOff>
    </xdr:to>
    <xdr:sp>
      <xdr:nvSpPr>
        <xdr:cNvPr id="11" name="文本框 10"/>
        <xdr:cNvSpPr txBox="1"/>
      </xdr:nvSpPr>
      <xdr:spPr>
        <a:xfrm>
          <a:off x="1175385" y="9250045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751840</xdr:colOff>
      <xdr:row>2</xdr:row>
      <xdr:rowOff>252095</xdr:rowOff>
    </xdr:from>
    <xdr:to>
      <xdr:col>0</xdr:col>
      <xdr:colOff>3107055</xdr:colOff>
      <xdr:row>5</xdr:row>
      <xdr:rowOff>191135</xdr:rowOff>
    </xdr:to>
    <xdr:sp>
      <xdr:nvSpPr>
        <xdr:cNvPr id="12" name="文本框 11"/>
        <xdr:cNvSpPr txBox="1"/>
      </xdr:nvSpPr>
      <xdr:spPr>
        <a:xfrm>
          <a:off x="751840" y="209359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9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确认接收</a:t>
          </a:r>
          <a:endParaRPr lang="zh-CN" altLang="en-US" sz="1800" b="1">
            <a:solidFill>
              <a:schemeClr val="accent1">
                <a:lumMod val="75000"/>
              </a:schemeClr>
            </a:solidFill>
            <a:effectLst/>
            <a:latin typeface="思源黑体 CN Heavy" panose="020B0A00000000000000" pitchFamily="34" charset="-122"/>
            <a:ea typeface="思源黑体 CN Heavy" panose="020B0A00000000000000" pitchFamily="34" charset="-122"/>
            <a:cs typeface="阿里巴巴普惠体 H" panose="00020600040101010101" pitchFamily="18" charset="-122"/>
          </a:endParaRPr>
        </a:p>
        <a:p>
          <a:pPr indent="0" fontAlgn="auto">
            <a:lnSpc>
              <a:spcPct val="100000"/>
            </a:lnSpc>
          </a:pP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         拟录取</a:t>
          </a:r>
          <a:endParaRPr lang="zh-CN" altLang="en-US" sz="1800" b="1"/>
        </a:p>
      </xdr:txBody>
    </xdr:sp>
    <xdr:clientData/>
  </xdr:twoCellAnchor>
  <xdr:twoCellAnchor>
    <xdr:from>
      <xdr:col>0</xdr:col>
      <xdr:colOff>591185</xdr:colOff>
      <xdr:row>3</xdr:row>
      <xdr:rowOff>31115</xdr:rowOff>
    </xdr:from>
    <xdr:to>
      <xdr:col>0</xdr:col>
      <xdr:colOff>732155</xdr:colOff>
      <xdr:row>3</xdr:row>
      <xdr:rowOff>157480</xdr:rowOff>
    </xdr:to>
    <xdr:sp>
      <xdr:nvSpPr>
        <xdr:cNvPr id="13" name="椭圆 12"/>
        <xdr:cNvSpPr/>
      </xdr:nvSpPr>
      <xdr:spPr>
        <a:xfrm>
          <a:off x="591185" y="2215515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290945</xdr:colOff>
      <xdr:row>1</xdr:row>
      <xdr:rowOff>13854</xdr:rowOff>
    </xdr:from>
    <xdr:to>
      <xdr:col>0</xdr:col>
      <xdr:colOff>3103418</xdr:colOff>
      <xdr:row>14</xdr:row>
      <xdr:rowOff>35627</xdr:rowOff>
    </xdr:to>
    <xdr:sp>
      <xdr:nvSpPr>
        <xdr:cNvPr id="2" name="矩形: 圆角 1"/>
        <xdr:cNvSpPr/>
      </xdr:nvSpPr>
      <xdr:spPr>
        <a:xfrm>
          <a:off x="290830" y="1105535"/>
          <a:ext cx="2812415" cy="864552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1199752</xdr:colOff>
      <xdr:row>1</xdr:row>
      <xdr:rowOff>92697</xdr:rowOff>
    </xdr:from>
    <xdr:to>
      <xdr:col>0</xdr:col>
      <xdr:colOff>2170717</xdr:colOff>
      <xdr:row>1</xdr:row>
      <xdr:rowOff>454296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199515" y="1184275"/>
          <a:ext cx="970915" cy="361950"/>
        </a:xfrm>
        <a:prstGeom prst="rect">
          <a:avLst/>
        </a:prstGeom>
      </xdr:spPr>
    </xdr:pic>
    <xdr:clientData/>
  </xdr:twoCellAnchor>
  <xdr:twoCellAnchor>
    <xdr:from>
      <xdr:col>0</xdr:col>
      <xdr:colOff>486410</xdr:colOff>
      <xdr:row>4</xdr:row>
      <xdr:rowOff>26035</xdr:rowOff>
    </xdr:from>
    <xdr:to>
      <xdr:col>0</xdr:col>
      <xdr:colOff>2952750</xdr:colOff>
      <xdr:row>10</xdr:row>
      <xdr:rowOff>165100</xdr:rowOff>
    </xdr:to>
    <xdr:sp>
      <xdr:nvSpPr>
        <xdr:cNvPr id="8" name="文本框 7"/>
        <xdr:cNvSpPr txBox="1"/>
      </xdr:nvSpPr>
      <xdr:spPr>
        <a:xfrm>
          <a:off x="486410" y="2896235"/>
          <a:ext cx="2466340" cy="4203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已经接受拟录取的同学可以短暂放松，与家人朋友分享喜悦。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 还没有收获offer的同学不要气馁，要继续准备和冲刺九推，争取赶上最后一趟末班车。</a:t>
          </a: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531912</xdr:colOff>
      <xdr:row>2</xdr:row>
      <xdr:rowOff>11896</xdr:rowOff>
    </xdr:from>
    <xdr:to>
      <xdr:col>0</xdr:col>
      <xdr:colOff>2880161</xdr:colOff>
      <xdr:row>2</xdr:row>
      <xdr:rowOff>11896</xdr:rowOff>
    </xdr:to>
    <xdr:cxnSp>
      <xdr:nvCxnSpPr>
        <xdr:cNvPr id="9" name="直接连接符 8"/>
        <xdr:cNvCxnSpPr/>
      </xdr:nvCxnSpPr>
      <xdr:spPr>
        <a:xfrm>
          <a:off x="531495" y="162433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575313</xdr:colOff>
      <xdr:row>12</xdr:row>
      <xdr:rowOff>85106</xdr:rowOff>
    </xdr:from>
    <xdr:to>
      <xdr:col>7</xdr:col>
      <xdr:colOff>1394711</xdr:colOff>
      <xdr:row>14</xdr:row>
      <xdr:rowOff>18803</xdr:rowOff>
    </xdr:to>
    <xdr:sp>
      <xdr:nvSpPr>
        <xdr:cNvPr id="35" name="文本框 34"/>
        <xdr:cNvSpPr txBox="1"/>
      </xdr:nvSpPr>
      <xdr:spPr>
        <a:xfrm>
          <a:off x="7169150" y="8352790"/>
          <a:ext cx="6938010" cy="1381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全国大学生市场调查与分析大赛	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全国大学生智能汽车竞赛 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报名启动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3380509</xdr:colOff>
      <xdr:row>1</xdr:row>
      <xdr:rowOff>7621</xdr:rowOff>
    </xdr:from>
    <xdr:to>
      <xdr:col>1</xdr:col>
      <xdr:colOff>1455502</xdr:colOff>
      <xdr:row>1</xdr:row>
      <xdr:rowOff>385930</xdr:rowOff>
    </xdr:to>
    <xdr:sp>
      <xdr:nvSpPr>
        <xdr:cNvPr id="37" name="矩形: 圆角 36"/>
        <xdr:cNvSpPr/>
      </xdr:nvSpPr>
      <xdr:spPr>
        <a:xfrm>
          <a:off x="3380105" y="1099820"/>
          <a:ext cx="1557020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10391</xdr:colOff>
      <xdr:row>1</xdr:row>
      <xdr:rowOff>7621</xdr:rowOff>
    </xdr:from>
    <xdr:to>
      <xdr:col>2</xdr:col>
      <xdr:colOff>1417402</xdr:colOff>
      <xdr:row>1</xdr:row>
      <xdr:rowOff>385930</xdr:rowOff>
    </xdr:to>
    <xdr:sp>
      <xdr:nvSpPr>
        <xdr:cNvPr id="38" name="矩形: 圆角 37"/>
        <xdr:cNvSpPr/>
      </xdr:nvSpPr>
      <xdr:spPr>
        <a:xfrm>
          <a:off x="5074285" y="1099820"/>
          <a:ext cx="140716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18011</xdr:colOff>
      <xdr:row>1</xdr:row>
      <xdr:rowOff>7621</xdr:rowOff>
    </xdr:from>
    <xdr:to>
      <xdr:col>3</xdr:col>
      <xdr:colOff>1432642</xdr:colOff>
      <xdr:row>1</xdr:row>
      <xdr:rowOff>385930</xdr:rowOff>
    </xdr:to>
    <xdr:sp>
      <xdr:nvSpPr>
        <xdr:cNvPr id="39" name="矩形: 圆角 38"/>
        <xdr:cNvSpPr/>
      </xdr:nvSpPr>
      <xdr:spPr>
        <a:xfrm>
          <a:off x="6611620" y="1099820"/>
          <a:ext cx="141478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30562</xdr:colOff>
      <xdr:row>1</xdr:row>
      <xdr:rowOff>7621</xdr:rowOff>
    </xdr:from>
    <xdr:to>
      <xdr:col>4</xdr:col>
      <xdr:colOff>1402162</xdr:colOff>
      <xdr:row>1</xdr:row>
      <xdr:rowOff>385930</xdr:rowOff>
    </xdr:to>
    <xdr:sp>
      <xdr:nvSpPr>
        <xdr:cNvPr id="40" name="矩形: 圆角 39"/>
        <xdr:cNvSpPr/>
      </xdr:nvSpPr>
      <xdr:spPr>
        <a:xfrm>
          <a:off x="8154035" y="1099820"/>
          <a:ext cx="137160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10391</xdr:colOff>
      <xdr:row>1</xdr:row>
      <xdr:rowOff>7621</xdr:rowOff>
    </xdr:from>
    <xdr:to>
      <xdr:col>5</xdr:col>
      <xdr:colOff>1409782</xdr:colOff>
      <xdr:row>1</xdr:row>
      <xdr:rowOff>385930</xdr:rowOff>
    </xdr:to>
    <xdr:sp>
      <xdr:nvSpPr>
        <xdr:cNvPr id="41" name="矩形: 圆角 40"/>
        <xdr:cNvSpPr/>
      </xdr:nvSpPr>
      <xdr:spPr>
        <a:xfrm>
          <a:off x="9663430" y="1099820"/>
          <a:ext cx="139954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82</xdr:colOff>
      <xdr:row>1</xdr:row>
      <xdr:rowOff>7621</xdr:rowOff>
    </xdr:from>
    <xdr:to>
      <xdr:col>6</xdr:col>
      <xdr:colOff>1409782</xdr:colOff>
      <xdr:row>1</xdr:row>
      <xdr:rowOff>385930</xdr:rowOff>
    </xdr:to>
    <xdr:sp>
      <xdr:nvSpPr>
        <xdr:cNvPr id="42" name="矩形: 圆角 41"/>
        <xdr:cNvSpPr/>
      </xdr:nvSpPr>
      <xdr:spPr>
        <a:xfrm>
          <a:off x="11182985" y="1099820"/>
          <a:ext cx="140970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18011</xdr:colOff>
      <xdr:row>1</xdr:row>
      <xdr:rowOff>1</xdr:rowOff>
    </xdr:from>
    <xdr:to>
      <xdr:col>7</xdr:col>
      <xdr:colOff>1465893</xdr:colOff>
      <xdr:row>1</xdr:row>
      <xdr:rowOff>378310</xdr:rowOff>
    </xdr:to>
    <xdr:sp>
      <xdr:nvSpPr>
        <xdr:cNvPr id="43" name="矩形: 圆角 42"/>
        <xdr:cNvSpPr/>
      </xdr:nvSpPr>
      <xdr:spPr>
        <a:xfrm>
          <a:off x="12730480" y="1092200"/>
          <a:ext cx="1447800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325120</xdr:colOff>
      <xdr:row>8</xdr:row>
      <xdr:rowOff>1270</xdr:rowOff>
    </xdr:from>
    <xdr:to>
      <xdr:col>2</xdr:col>
      <xdr:colOff>1313892</xdr:colOff>
      <xdr:row>9</xdr:row>
      <xdr:rowOff>11661</xdr:rowOff>
    </xdr:to>
    <xdr:sp>
      <xdr:nvSpPr>
        <xdr:cNvPr id="47" name="文本框 46"/>
        <xdr:cNvSpPr txBox="1"/>
      </xdr:nvSpPr>
      <xdr:spPr>
        <a:xfrm>
          <a:off x="5389245" y="5589270"/>
          <a:ext cx="988695" cy="340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重阳节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212725</xdr:colOff>
      <xdr:row>1</xdr:row>
      <xdr:rowOff>504825</xdr:rowOff>
    </xdr:from>
    <xdr:to>
      <xdr:col>1</xdr:col>
      <xdr:colOff>1201497</xdr:colOff>
      <xdr:row>2</xdr:row>
      <xdr:rowOff>313171</xdr:rowOff>
    </xdr:to>
    <xdr:sp>
      <xdr:nvSpPr>
        <xdr:cNvPr id="48" name="文本框 47"/>
        <xdr:cNvSpPr txBox="1"/>
      </xdr:nvSpPr>
      <xdr:spPr>
        <a:xfrm>
          <a:off x="3694430" y="1597025"/>
          <a:ext cx="988695" cy="328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国庆节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1023620</xdr:colOff>
      <xdr:row>11</xdr:row>
      <xdr:rowOff>365125</xdr:rowOff>
    </xdr:from>
    <xdr:to>
      <xdr:col>0</xdr:col>
      <xdr:colOff>2322830</xdr:colOff>
      <xdr:row>13</xdr:row>
      <xdr:rowOff>331470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23620" y="7642225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1101090</xdr:colOff>
      <xdr:row>13</xdr:row>
      <xdr:rowOff>445770</xdr:rowOff>
    </xdr:from>
    <xdr:to>
      <xdr:col>0</xdr:col>
      <xdr:colOff>2247265</xdr:colOff>
      <xdr:row>13</xdr:row>
      <xdr:rowOff>1061085</xdr:rowOff>
    </xdr:to>
    <xdr:sp>
      <xdr:nvSpPr>
        <xdr:cNvPr id="10" name="文本框 9"/>
        <xdr:cNvSpPr txBox="1"/>
      </xdr:nvSpPr>
      <xdr:spPr>
        <a:xfrm>
          <a:off x="1101090" y="9069070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709295</xdr:colOff>
      <xdr:row>2</xdr:row>
      <xdr:rowOff>134620</xdr:rowOff>
    </xdr:from>
    <xdr:to>
      <xdr:col>0</xdr:col>
      <xdr:colOff>3064510</xdr:colOff>
      <xdr:row>5</xdr:row>
      <xdr:rowOff>73660</xdr:rowOff>
    </xdr:to>
    <xdr:sp>
      <xdr:nvSpPr>
        <xdr:cNvPr id="13" name="文本框 12"/>
        <xdr:cNvSpPr txBox="1"/>
      </xdr:nvSpPr>
      <xdr:spPr>
        <a:xfrm>
          <a:off x="709295" y="1747520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10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确认接收</a:t>
          </a:r>
          <a:endParaRPr lang="zh-CN" altLang="en-US" sz="1800" b="1">
            <a:solidFill>
              <a:schemeClr val="accent1">
                <a:lumMod val="75000"/>
              </a:schemeClr>
            </a:solidFill>
            <a:effectLst/>
            <a:latin typeface="思源黑体 CN Heavy" panose="020B0A00000000000000" pitchFamily="34" charset="-122"/>
            <a:ea typeface="思源黑体 CN Heavy" panose="020B0A00000000000000" pitchFamily="34" charset="-122"/>
            <a:cs typeface="阿里巴巴普惠体 H" panose="00020600040101010101" pitchFamily="18" charset="-122"/>
          </a:endParaRPr>
        </a:p>
        <a:p>
          <a:pPr indent="0" fontAlgn="auto">
            <a:lnSpc>
              <a:spcPct val="100000"/>
            </a:lnSpc>
          </a:pP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          拟录取</a:t>
          </a:r>
          <a:endParaRPr lang="zh-CN" altLang="en-US" sz="1800" b="1"/>
        </a:p>
      </xdr:txBody>
    </xdr:sp>
    <xdr:clientData/>
  </xdr:twoCellAnchor>
  <xdr:twoCellAnchor>
    <xdr:from>
      <xdr:col>0</xdr:col>
      <xdr:colOff>548640</xdr:colOff>
      <xdr:row>2</xdr:row>
      <xdr:rowOff>257175</xdr:rowOff>
    </xdr:from>
    <xdr:to>
      <xdr:col>0</xdr:col>
      <xdr:colOff>689610</xdr:colOff>
      <xdr:row>3</xdr:row>
      <xdr:rowOff>40640</xdr:rowOff>
    </xdr:to>
    <xdr:sp>
      <xdr:nvSpPr>
        <xdr:cNvPr id="14" name="椭圆 13"/>
        <xdr:cNvSpPr/>
      </xdr:nvSpPr>
      <xdr:spPr>
        <a:xfrm>
          <a:off x="548640" y="1870075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304800</xdr:colOff>
      <xdr:row>0</xdr:row>
      <xdr:rowOff>1205344</xdr:rowOff>
    </xdr:from>
    <xdr:to>
      <xdr:col>0</xdr:col>
      <xdr:colOff>3117273</xdr:colOff>
      <xdr:row>14</xdr:row>
      <xdr:rowOff>49480</xdr:rowOff>
    </xdr:to>
    <xdr:sp>
      <xdr:nvSpPr>
        <xdr:cNvPr id="6" name="矩形: 圆角 5"/>
        <xdr:cNvSpPr/>
      </xdr:nvSpPr>
      <xdr:spPr>
        <a:xfrm>
          <a:off x="304800" y="1028700"/>
          <a:ext cx="2812415" cy="854519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1213607</xdr:colOff>
      <xdr:row>1</xdr:row>
      <xdr:rowOff>120405</xdr:rowOff>
    </xdr:from>
    <xdr:to>
      <xdr:col>0</xdr:col>
      <xdr:colOff>2184572</xdr:colOff>
      <xdr:row>1</xdr:row>
      <xdr:rowOff>482004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13485" y="1148715"/>
          <a:ext cx="970915" cy="361950"/>
        </a:xfrm>
        <a:prstGeom prst="rect">
          <a:avLst/>
        </a:prstGeom>
      </xdr:spPr>
    </xdr:pic>
    <xdr:clientData/>
  </xdr:twoCellAnchor>
  <xdr:twoCellAnchor>
    <xdr:from>
      <xdr:col>0</xdr:col>
      <xdr:colOff>482167</xdr:colOff>
      <xdr:row>2</xdr:row>
      <xdr:rowOff>364028</xdr:rowOff>
    </xdr:from>
    <xdr:to>
      <xdr:col>0</xdr:col>
      <xdr:colOff>609993</xdr:colOff>
      <xdr:row>2</xdr:row>
      <xdr:rowOff>490512</xdr:rowOff>
    </xdr:to>
    <xdr:sp>
      <xdr:nvSpPr>
        <xdr:cNvPr id="11" name="椭圆 10"/>
        <xdr:cNvSpPr/>
      </xdr:nvSpPr>
      <xdr:spPr>
        <a:xfrm>
          <a:off x="481965" y="1993900"/>
          <a:ext cx="127635" cy="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492760</xdr:colOff>
      <xdr:row>3</xdr:row>
      <xdr:rowOff>626110</xdr:rowOff>
    </xdr:from>
    <xdr:to>
      <xdr:col>0</xdr:col>
      <xdr:colOff>2936654</xdr:colOff>
      <xdr:row>9</xdr:row>
      <xdr:rowOff>517587</xdr:rowOff>
    </xdr:to>
    <xdr:sp>
      <xdr:nvSpPr>
        <xdr:cNvPr id="13" name="文本框 12"/>
        <xdr:cNvSpPr txBox="1"/>
      </xdr:nvSpPr>
      <xdr:spPr>
        <a:xfrm>
          <a:off x="492760" y="2620010"/>
          <a:ext cx="2443480" cy="3853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接收拟录取并非完事大吉，有些院校如北大就会要求同学们</a:t>
          </a:r>
          <a:r>
            <a:rPr kumimoji="0" lang="zh-CN" altLang="en-US" sz="1300" b="1" i="0" u="sng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毕业论文等级在良以上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，同学们一定要好好准备毕业论文，切莫因为毕业论文问题而错失</a:t>
          </a:r>
          <a:r>
            <a:rPr kumimoji="0" lang="en-US" altLang="zh-CN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offer</a:t>
          </a:r>
          <a: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。</a:t>
          </a:r>
          <a:br>
            <a:rPr kumimoji="0" lang="zh-CN" altLang="en-US" sz="1300" b="0" i="0" u="none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</a:br>
          <a:endParaRPr kumimoji="0" lang="zh-CN" altLang="en-US" sz="1300" b="0" i="0" u="none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545767</xdr:colOff>
      <xdr:row>2</xdr:row>
      <xdr:rowOff>39604</xdr:rowOff>
    </xdr:from>
    <xdr:to>
      <xdr:col>0</xdr:col>
      <xdr:colOff>2894016</xdr:colOff>
      <xdr:row>2</xdr:row>
      <xdr:rowOff>39604</xdr:rowOff>
    </xdr:to>
    <xdr:cxnSp>
      <xdr:nvCxnSpPr>
        <xdr:cNvPr id="14" name="直接连接符 13"/>
        <xdr:cNvCxnSpPr/>
      </xdr:nvCxnSpPr>
      <xdr:spPr>
        <a:xfrm>
          <a:off x="545465" y="169037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560705</xdr:colOff>
      <xdr:row>12</xdr:row>
      <xdr:rowOff>14605</xdr:rowOff>
    </xdr:from>
    <xdr:to>
      <xdr:col>7</xdr:col>
      <xdr:colOff>1380490</xdr:colOff>
      <xdr:row>17</xdr:row>
      <xdr:rowOff>84455</xdr:rowOff>
    </xdr:to>
    <xdr:sp>
      <xdr:nvSpPr>
        <xdr:cNvPr id="40" name="文本框 39"/>
        <xdr:cNvSpPr txBox="1"/>
      </xdr:nvSpPr>
      <xdr:spPr>
        <a:xfrm>
          <a:off x="7154545" y="8320405"/>
          <a:ext cx="6938645" cy="205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全国大学生物流设计大赛 - 报名时间：10-11月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华为ICT大赛 - 报名时间：10-11月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全国大学生生命科学竞赛（科学探究类）- 网络报名11月截止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APMCM亚太地区大学生数学建模竞赛	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普译奖全国大学生英语写作大赛 - 11月截止报名</a:t>
          </a:r>
          <a:endParaRPr lang="en-US" altLang="zh-C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3380510</xdr:colOff>
      <xdr:row>1</xdr:row>
      <xdr:rowOff>21475</xdr:rowOff>
    </xdr:from>
    <xdr:to>
      <xdr:col>1</xdr:col>
      <xdr:colOff>1455503</xdr:colOff>
      <xdr:row>1</xdr:row>
      <xdr:rowOff>399784</xdr:rowOff>
    </xdr:to>
    <xdr:sp>
      <xdr:nvSpPr>
        <xdr:cNvPr id="42" name="矩形: 圆角 41"/>
        <xdr:cNvSpPr/>
      </xdr:nvSpPr>
      <xdr:spPr>
        <a:xfrm>
          <a:off x="3380105" y="1049655"/>
          <a:ext cx="1557020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10392</xdr:colOff>
      <xdr:row>1</xdr:row>
      <xdr:rowOff>21475</xdr:rowOff>
    </xdr:from>
    <xdr:to>
      <xdr:col>2</xdr:col>
      <xdr:colOff>1417403</xdr:colOff>
      <xdr:row>1</xdr:row>
      <xdr:rowOff>399784</xdr:rowOff>
    </xdr:to>
    <xdr:sp>
      <xdr:nvSpPr>
        <xdr:cNvPr id="43" name="矩形: 圆角 42"/>
        <xdr:cNvSpPr/>
      </xdr:nvSpPr>
      <xdr:spPr>
        <a:xfrm>
          <a:off x="5074285" y="1049655"/>
          <a:ext cx="140716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18012</xdr:colOff>
      <xdr:row>1</xdr:row>
      <xdr:rowOff>21475</xdr:rowOff>
    </xdr:from>
    <xdr:to>
      <xdr:col>3</xdr:col>
      <xdr:colOff>1432643</xdr:colOff>
      <xdr:row>1</xdr:row>
      <xdr:rowOff>399784</xdr:rowOff>
    </xdr:to>
    <xdr:sp>
      <xdr:nvSpPr>
        <xdr:cNvPr id="44" name="矩形: 圆角 43"/>
        <xdr:cNvSpPr/>
      </xdr:nvSpPr>
      <xdr:spPr>
        <a:xfrm>
          <a:off x="6611620" y="1049655"/>
          <a:ext cx="141478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30563</xdr:colOff>
      <xdr:row>1</xdr:row>
      <xdr:rowOff>21475</xdr:rowOff>
    </xdr:from>
    <xdr:to>
      <xdr:col>4</xdr:col>
      <xdr:colOff>1402163</xdr:colOff>
      <xdr:row>1</xdr:row>
      <xdr:rowOff>399784</xdr:rowOff>
    </xdr:to>
    <xdr:sp>
      <xdr:nvSpPr>
        <xdr:cNvPr id="45" name="矩形: 圆角 44"/>
        <xdr:cNvSpPr/>
      </xdr:nvSpPr>
      <xdr:spPr>
        <a:xfrm>
          <a:off x="8154035" y="1049655"/>
          <a:ext cx="13716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10392</xdr:colOff>
      <xdr:row>1</xdr:row>
      <xdr:rowOff>21475</xdr:rowOff>
    </xdr:from>
    <xdr:to>
      <xdr:col>5</xdr:col>
      <xdr:colOff>1409783</xdr:colOff>
      <xdr:row>1</xdr:row>
      <xdr:rowOff>399784</xdr:rowOff>
    </xdr:to>
    <xdr:sp>
      <xdr:nvSpPr>
        <xdr:cNvPr id="46" name="矩形: 圆角 45"/>
        <xdr:cNvSpPr/>
      </xdr:nvSpPr>
      <xdr:spPr>
        <a:xfrm>
          <a:off x="9663430" y="1049655"/>
          <a:ext cx="139954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83</xdr:colOff>
      <xdr:row>1</xdr:row>
      <xdr:rowOff>21475</xdr:rowOff>
    </xdr:from>
    <xdr:to>
      <xdr:col>6</xdr:col>
      <xdr:colOff>1409783</xdr:colOff>
      <xdr:row>1</xdr:row>
      <xdr:rowOff>399784</xdr:rowOff>
    </xdr:to>
    <xdr:sp>
      <xdr:nvSpPr>
        <xdr:cNvPr id="47" name="矩形: 圆角 46"/>
        <xdr:cNvSpPr/>
      </xdr:nvSpPr>
      <xdr:spPr>
        <a:xfrm>
          <a:off x="11182985" y="1049655"/>
          <a:ext cx="1409700" cy="3784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18012</xdr:colOff>
      <xdr:row>1</xdr:row>
      <xdr:rowOff>13855</xdr:rowOff>
    </xdr:from>
    <xdr:to>
      <xdr:col>7</xdr:col>
      <xdr:colOff>1465894</xdr:colOff>
      <xdr:row>1</xdr:row>
      <xdr:rowOff>392164</xdr:rowOff>
    </xdr:to>
    <xdr:sp>
      <xdr:nvSpPr>
        <xdr:cNvPr id="48" name="矩形: 圆角 47"/>
        <xdr:cNvSpPr/>
      </xdr:nvSpPr>
      <xdr:spPr>
        <a:xfrm>
          <a:off x="12730480" y="1042035"/>
          <a:ext cx="1447800" cy="378460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1066165</xdr:colOff>
      <xdr:row>11</xdr:row>
      <xdr:rowOff>137160</xdr:rowOff>
    </xdr:from>
    <xdr:to>
      <xdr:col>0</xdr:col>
      <xdr:colOff>2365375</xdr:colOff>
      <xdr:row>13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66165" y="7452360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1143635</xdr:colOff>
      <xdr:row>13</xdr:row>
      <xdr:rowOff>207645</xdr:rowOff>
    </xdr:from>
    <xdr:to>
      <xdr:col>0</xdr:col>
      <xdr:colOff>2289810</xdr:colOff>
      <xdr:row>13</xdr:row>
      <xdr:rowOff>822960</xdr:rowOff>
    </xdr:to>
    <xdr:sp>
      <xdr:nvSpPr>
        <xdr:cNvPr id="3" name="文本框 2"/>
        <xdr:cNvSpPr txBox="1"/>
      </xdr:nvSpPr>
      <xdr:spPr>
        <a:xfrm>
          <a:off x="1143635" y="8869045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723900</xdr:colOff>
      <xdr:row>2</xdr:row>
      <xdr:rowOff>213995</xdr:rowOff>
    </xdr:from>
    <xdr:to>
      <xdr:col>1</xdr:col>
      <xdr:colOff>97155</xdr:colOff>
      <xdr:row>5</xdr:row>
      <xdr:rowOff>153670</xdr:rowOff>
    </xdr:to>
    <xdr:sp>
      <xdr:nvSpPr>
        <xdr:cNvPr id="7" name="文本框 6"/>
        <xdr:cNvSpPr txBox="1"/>
      </xdr:nvSpPr>
      <xdr:spPr>
        <a:xfrm>
          <a:off x="723900" y="1864995"/>
          <a:ext cx="2854960" cy="156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11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准备毕业论文</a:t>
          </a:r>
          <a:b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</a:br>
          <a:endParaRPr lang="zh-CN" altLang="en-US" sz="1800" b="1"/>
        </a:p>
      </xdr:txBody>
    </xdr:sp>
    <xdr:clientData/>
  </xdr:twoCellAnchor>
  <xdr:twoCellAnchor>
    <xdr:from>
      <xdr:col>0</xdr:col>
      <xdr:colOff>563245</xdr:colOff>
      <xdr:row>2</xdr:row>
      <xdr:rowOff>328930</xdr:rowOff>
    </xdr:from>
    <xdr:to>
      <xdr:col>0</xdr:col>
      <xdr:colOff>704215</xdr:colOff>
      <xdr:row>3</xdr:row>
      <xdr:rowOff>112395</xdr:rowOff>
    </xdr:to>
    <xdr:sp>
      <xdr:nvSpPr>
        <xdr:cNvPr id="15" name="椭圆 14"/>
        <xdr:cNvSpPr/>
      </xdr:nvSpPr>
      <xdr:spPr>
        <a:xfrm>
          <a:off x="563245" y="1979930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318654</xdr:colOff>
      <xdr:row>0</xdr:row>
      <xdr:rowOff>1163781</xdr:rowOff>
    </xdr:from>
    <xdr:to>
      <xdr:col>0</xdr:col>
      <xdr:colOff>3131127</xdr:colOff>
      <xdr:row>14</xdr:row>
      <xdr:rowOff>49481</xdr:rowOff>
    </xdr:to>
    <xdr:sp>
      <xdr:nvSpPr>
        <xdr:cNvPr id="2" name="矩形: 圆角 1"/>
        <xdr:cNvSpPr/>
      </xdr:nvSpPr>
      <xdr:spPr>
        <a:xfrm>
          <a:off x="318135" y="1163320"/>
          <a:ext cx="2812415" cy="8474075"/>
        </a:xfrm>
        <a:prstGeom prst="roundRect">
          <a:avLst>
            <a:gd name="adj" fmla="val 3166"/>
          </a:avLst>
        </a:prstGeom>
        <a:solidFill>
          <a:srgbClr val="E8EEF8">
            <a:alpha val="46667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1227461</xdr:colOff>
      <xdr:row>1</xdr:row>
      <xdr:rowOff>64986</xdr:rowOff>
    </xdr:from>
    <xdr:to>
      <xdr:col>0</xdr:col>
      <xdr:colOff>2198376</xdr:colOff>
      <xdr:row>1</xdr:row>
      <xdr:rowOff>426301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25646" b="39732"/>
        <a:stretch>
          <a:fillRect/>
        </a:stretch>
      </xdr:blipFill>
      <xdr:spPr>
        <a:xfrm>
          <a:off x="1227455" y="1271270"/>
          <a:ext cx="970915" cy="361315"/>
        </a:xfrm>
        <a:prstGeom prst="rect">
          <a:avLst/>
        </a:prstGeom>
      </xdr:spPr>
    </xdr:pic>
    <xdr:clientData/>
  </xdr:twoCellAnchor>
  <xdr:twoCellAnchor>
    <xdr:from>
      <xdr:col>0</xdr:col>
      <xdr:colOff>836295</xdr:colOff>
      <xdr:row>2</xdr:row>
      <xdr:rowOff>158115</xdr:rowOff>
    </xdr:from>
    <xdr:to>
      <xdr:col>0</xdr:col>
      <xdr:colOff>3191567</xdr:colOff>
      <xdr:row>5</xdr:row>
      <xdr:rowOff>97414</xdr:rowOff>
    </xdr:to>
    <xdr:sp>
      <xdr:nvSpPr>
        <xdr:cNvPr id="4" name="文本框 3"/>
        <xdr:cNvSpPr txBox="1"/>
      </xdr:nvSpPr>
      <xdr:spPr>
        <a:xfrm>
          <a:off x="836295" y="1872615"/>
          <a:ext cx="2355215" cy="1564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indent="0" fontAlgn="auto">
            <a:lnSpc>
              <a:spcPct val="100000"/>
            </a:lnSpc>
          </a:pP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12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月 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- </a:t>
          </a: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调整心情 </a:t>
          </a:r>
          <a:endParaRPr lang="zh-CN" altLang="en-US" sz="1800" b="1">
            <a:solidFill>
              <a:schemeClr val="accent1">
                <a:lumMod val="75000"/>
              </a:schemeClr>
            </a:solidFill>
            <a:effectLst/>
            <a:latin typeface="思源黑体 CN Heavy" panose="020B0A00000000000000" pitchFamily="34" charset="-122"/>
            <a:ea typeface="思源黑体 CN Heavy" panose="020B0A00000000000000" pitchFamily="34" charset="-122"/>
            <a:cs typeface="阿里巴巴普惠体 H" panose="00020600040101010101" pitchFamily="18" charset="-122"/>
          </a:endParaRPr>
        </a:p>
        <a:p>
          <a:pPr indent="0" fontAlgn="auto">
            <a:lnSpc>
              <a:spcPct val="100000"/>
            </a:lnSpc>
          </a:pPr>
          <a:r>
            <a:rPr lang="zh-CN" altLang="en-US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          迎接</a:t>
          </a:r>
          <a: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  <a:t>2024</a:t>
          </a:r>
          <a:br>
            <a:rPr lang="en-US" altLang="zh-CN" sz="1800" b="1">
              <a:solidFill>
                <a:schemeClr val="accent1">
                  <a:lumMod val="75000"/>
                </a:schemeClr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  <a:cs typeface="阿里巴巴普惠体 H" panose="00020600040101010101" pitchFamily="18" charset="-122"/>
            </a:rPr>
          </a:br>
          <a:endParaRPr lang="zh-CN" altLang="en-US" sz="1800" b="1"/>
        </a:p>
      </xdr:txBody>
    </xdr:sp>
    <xdr:clientData/>
  </xdr:twoCellAnchor>
  <xdr:twoCellAnchor>
    <xdr:from>
      <xdr:col>0</xdr:col>
      <xdr:colOff>675640</xdr:colOff>
      <xdr:row>2</xdr:row>
      <xdr:rowOff>280670</xdr:rowOff>
    </xdr:from>
    <xdr:to>
      <xdr:col>0</xdr:col>
      <xdr:colOff>816610</xdr:colOff>
      <xdr:row>3</xdr:row>
      <xdr:rowOff>64135</xdr:rowOff>
    </xdr:to>
    <xdr:sp>
      <xdr:nvSpPr>
        <xdr:cNvPr id="6" name="椭圆 5"/>
        <xdr:cNvSpPr/>
      </xdr:nvSpPr>
      <xdr:spPr>
        <a:xfrm>
          <a:off x="675640" y="1995170"/>
          <a:ext cx="140970" cy="12636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491490</xdr:colOff>
      <xdr:row>3</xdr:row>
      <xdr:rowOff>713105</xdr:rowOff>
    </xdr:from>
    <xdr:to>
      <xdr:col>0</xdr:col>
      <xdr:colOff>2990850</xdr:colOff>
      <xdr:row>10</xdr:row>
      <xdr:rowOff>223520</xdr:rowOff>
    </xdr:to>
    <xdr:sp>
      <xdr:nvSpPr>
        <xdr:cNvPr id="8" name="文本框 7"/>
        <xdr:cNvSpPr txBox="1"/>
      </xdr:nvSpPr>
      <xdr:spPr>
        <a:xfrm>
          <a:off x="491490" y="2770505"/>
          <a:ext cx="2499360" cy="4488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300" i="0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    </a:t>
          </a:r>
          <a:r>
            <a:rPr kumimoji="0" lang="zh-CN" altLang="en-US" sz="1300" i="0" strike="noStrike" kern="10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2023年是丰收的一年，保研er们不仅收获了offer，还让自己变成了更强大的人。以“一以贯之的努力，不得懈怠的人生”态度对待今后的每一天，我们终将到达自己的理想彼岸。即将迎来2024年，祝愿每一个坚毅勇敢的青年都能不负时光，不负自己！带着真诚与热爱勇敢地走下去！</a:t>
          </a:r>
          <a:endParaRPr kumimoji="0" lang="zh-CN" altLang="en-US" sz="1300" i="0" strike="noStrike" kern="10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等线" panose="02010600030101010101" pitchFamily="2" charset="-122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559621</xdr:colOff>
      <xdr:row>1</xdr:row>
      <xdr:rowOff>482949</xdr:rowOff>
    </xdr:from>
    <xdr:to>
      <xdr:col>0</xdr:col>
      <xdr:colOff>2907870</xdr:colOff>
      <xdr:row>1</xdr:row>
      <xdr:rowOff>482949</xdr:rowOff>
    </xdr:to>
    <xdr:cxnSp>
      <xdr:nvCxnSpPr>
        <xdr:cNvPr id="9" name="直接连接符 8"/>
        <xdr:cNvCxnSpPr/>
      </xdr:nvCxnSpPr>
      <xdr:spPr>
        <a:xfrm>
          <a:off x="559435" y="1689100"/>
          <a:ext cx="23482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704215</xdr:colOff>
      <xdr:row>12</xdr:row>
      <xdr:rowOff>175895</xdr:rowOff>
    </xdr:from>
    <xdr:to>
      <xdr:col>6</xdr:col>
      <xdr:colOff>1523613</xdr:colOff>
      <xdr:row>15</xdr:row>
      <xdr:rowOff>94006</xdr:rowOff>
    </xdr:to>
    <xdr:sp>
      <xdr:nvSpPr>
        <xdr:cNvPr id="35" name="文本框 34"/>
        <xdr:cNvSpPr txBox="1"/>
      </xdr:nvSpPr>
      <xdr:spPr>
        <a:xfrm>
          <a:off x="5768340" y="8545195"/>
          <a:ext cx="6938010" cy="1346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全国大学生四六级考试 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12月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蓝桥杯全国软件和信息技术专业人才大赛 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12月截止报名</a:t>
          </a:r>
          <a:endParaRPr lang="zh-CN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</xdr:colOff>
      <xdr:row>1</xdr:row>
      <xdr:rowOff>7620</xdr:rowOff>
    </xdr:from>
    <xdr:to>
      <xdr:col>1</xdr:col>
      <xdr:colOff>1483212</xdr:colOff>
      <xdr:row>1</xdr:row>
      <xdr:rowOff>385929</xdr:rowOff>
    </xdr:to>
    <xdr:sp>
      <xdr:nvSpPr>
        <xdr:cNvPr id="36" name="矩形: 圆角 36"/>
        <xdr:cNvSpPr/>
      </xdr:nvSpPr>
      <xdr:spPr>
        <a:xfrm>
          <a:off x="3481705" y="1214120"/>
          <a:ext cx="1482725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</a:rPr>
            <a:t>星期日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38101</xdr:colOff>
      <xdr:row>1</xdr:row>
      <xdr:rowOff>7620</xdr:rowOff>
    </xdr:from>
    <xdr:to>
      <xdr:col>2</xdr:col>
      <xdr:colOff>1445112</xdr:colOff>
      <xdr:row>1</xdr:row>
      <xdr:rowOff>385929</xdr:rowOff>
    </xdr:to>
    <xdr:sp>
      <xdr:nvSpPr>
        <xdr:cNvPr id="37" name="矩形: 圆角 37"/>
        <xdr:cNvSpPr/>
      </xdr:nvSpPr>
      <xdr:spPr>
        <a:xfrm>
          <a:off x="5102225" y="1214120"/>
          <a:ext cx="140652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星期一</a:t>
          </a:r>
          <a:endParaRPr lang="zh-CN" altLang="en-US" sz="1400" b="1"/>
        </a:p>
      </xdr:txBody>
    </xdr:sp>
    <xdr:clientData/>
  </xdr:twoCellAnchor>
  <xdr:twoCellAnchor>
    <xdr:from>
      <xdr:col>3</xdr:col>
      <xdr:colOff>45721</xdr:colOff>
      <xdr:row>1</xdr:row>
      <xdr:rowOff>7620</xdr:rowOff>
    </xdr:from>
    <xdr:to>
      <xdr:col>3</xdr:col>
      <xdr:colOff>1460352</xdr:colOff>
      <xdr:row>1</xdr:row>
      <xdr:rowOff>385929</xdr:rowOff>
    </xdr:to>
    <xdr:sp>
      <xdr:nvSpPr>
        <xdr:cNvPr id="38" name="矩形: 圆角 38"/>
        <xdr:cNvSpPr/>
      </xdr:nvSpPr>
      <xdr:spPr>
        <a:xfrm>
          <a:off x="6639560" y="1214120"/>
          <a:ext cx="141414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星期二</a:t>
          </a:r>
          <a:endParaRPr lang="zh-CN" altLang="en-US" sz="1400" b="1"/>
        </a:p>
      </xdr:txBody>
    </xdr:sp>
    <xdr:clientData/>
  </xdr:twoCellAnchor>
  <xdr:twoCellAnchor>
    <xdr:from>
      <xdr:col>4</xdr:col>
      <xdr:colOff>58272</xdr:colOff>
      <xdr:row>1</xdr:row>
      <xdr:rowOff>7620</xdr:rowOff>
    </xdr:from>
    <xdr:to>
      <xdr:col>4</xdr:col>
      <xdr:colOff>1429872</xdr:colOff>
      <xdr:row>1</xdr:row>
      <xdr:rowOff>385929</xdr:rowOff>
    </xdr:to>
    <xdr:sp>
      <xdr:nvSpPr>
        <xdr:cNvPr id="39" name="矩形: 圆角 39"/>
        <xdr:cNvSpPr/>
      </xdr:nvSpPr>
      <xdr:spPr>
        <a:xfrm>
          <a:off x="8181340" y="1214120"/>
          <a:ext cx="137160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星期三</a:t>
          </a:r>
          <a:endParaRPr lang="zh-CN" altLang="en-US" sz="1400" b="1"/>
        </a:p>
      </xdr:txBody>
    </xdr:sp>
    <xdr:clientData/>
  </xdr:twoCellAnchor>
  <xdr:twoCellAnchor>
    <xdr:from>
      <xdr:col>5</xdr:col>
      <xdr:colOff>38101</xdr:colOff>
      <xdr:row>1</xdr:row>
      <xdr:rowOff>7620</xdr:rowOff>
    </xdr:from>
    <xdr:to>
      <xdr:col>5</xdr:col>
      <xdr:colOff>1437492</xdr:colOff>
      <xdr:row>1</xdr:row>
      <xdr:rowOff>385929</xdr:rowOff>
    </xdr:to>
    <xdr:sp>
      <xdr:nvSpPr>
        <xdr:cNvPr id="40" name="矩形: 圆角 40"/>
        <xdr:cNvSpPr/>
      </xdr:nvSpPr>
      <xdr:spPr>
        <a:xfrm>
          <a:off x="9691370" y="1214120"/>
          <a:ext cx="1398905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星期四</a:t>
          </a:r>
          <a:endParaRPr lang="zh-CN" altLang="en-US" sz="1400" b="1"/>
        </a:p>
      </xdr:txBody>
    </xdr:sp>
    <xdr:clientData/>
  </xdr:twoCellAnchor>
  <xdr:twoCellAnchor>
    <xdr:from>
      <xdr:col>6</xdr:col>
      <xdr:colOff>27792</xdr:colOff>
      <xdr:row>1</xdr:row>
      <xdr:rowOff>7620</xdr:rowOff>
    </xdr:from>
    <xdr:to>
      <xdr:col>6</xdr:col>
      <xdr:colOff>1437492</xdr:colOff>
      <xdr:row>1</xdr:row>
      <xdr:rowOff>385929</xdr:rowOff>
    </xdr:to>
    <xdr:sp>
      <xdr:nvSpPr>
        <xdr:cNvPr id="41" name="矩形: 圆角 41"/>
        <xdr:cNvSpPr/>
      </xdr:nvSpPr>
      <xdr:spPr>
        <a:xfrm>
          <a:off x="11210290" y="1214120"/>
          <a:ext cx="1409700" cy="3778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/>
            <a:t>星期五</a:t>
          </a:r>
          <a:endParaRPr lang="zh-CN" altLang="en-US" sz="1400" b="1"/>
        </a:p>
      </xdr:txBody>
    </xdr:sp>
    <xdr:clientData/>
  </xdr:twoCellAnchor>
  <xdr:twoCellAnchor>
    <xdr:from>
      <xdr:col>7</xdr:col>
      <xdr:colOff>45721</xdr:colOff>
      <xdr:row>1</xdr:row>
      <xdr:rowOff>0</xdr:rowOff>
    </xdr:from>
    <xdr:to>
      <xdr:col>7</xdr:col>
      <xdr:colOff>1493603</xdr:colOff>
      <xdr:row>1</xdr:row>
      <xdr:rowOff>378309</xdr:rowOff>
    </xdr:to>
    <xdr:sp>
      <xdr:nvSpPr>
        <xdr:cNvPr id="42" name="矩形: 圆角 42"/>
        <xdr:cNvSpPr/>
      </xdr:nvSpPr>
      <xdr:spPr>
        <a:xfrm>
          <a:off x="12758420" y="1206500"/>
          <a:ext cx="1447800" cy="377825"/>
        </a:xfrm>
        <a:prstGeom prst="roundRect">
          <a:avLst/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</a:rPr>
            <a:t>星期六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1017905</xdr:colOff>
      <xdr:row>11</xdr:row>
      <xdr:rowOff>50800</xdr:rowOff>
    </xdr:from>
    <xdr:to>
      <xdr:col>0</xdr:col>
      <xdr:colOff>2317115</xdr:colOff>
      <xdr:row>13</xdr:row>
      <xdr:rowOff>17145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rcRect l="10268" t="10268" r="10268" b="10715"/>
        <a:stretch>
          <a:fillRect/>
        </a:stretch>
      </xdr:blipFill>
      <xdr:spPr>
        <a:xfrm>
          <a:off x="1017905" y="7429500"/>
          <a:ext cx="1299210" cy="1312545"/>
        </a:xfrm>
        <a:prstGeom prst="rect">
          <a:avLst/>
        </a:prstGeom>
      </xdr:spPr>
    </xdr:pic>
    <xdr:clientData/>
  </xdr:twoCellAnchor>
  <xdr:twoCellAnchor>
    <xdr:from>
      <xdr:col>0</xdr:col>
      <xdr:colOff>1095375</xdr:colOff>
      <xdr:row>13</xdr:row>
      <xdr:rowOff>124460</xdr:rowOff>
    </xdr:from>
    <xdr:to>
      <xdr:col>0</xdr:col>
      <xdr:colOff>2241550</xdr:colOff>
      <xdr:row>13</xdr:row>
      <xdr:rowOff>739775</xdr:rowOff>
    </xdr:to>
    <xdr:sp>
      <xdr:nvSpPr>
        <xdr:cNvPr id="11" name="文本框 10"/>
        <xdr:cNvSpPr txBox="1"/>
      </xdr:nvSpPr>
      <xdr:spPr>
        <a:xfrm>
          <a:off x="1095375" y="8849360"/>
          <a:ext cx="1146175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更多保研问题</a:t>
          </a:r>
          <a:endParaRPr lang="en-US" altLang="zh-CN" sz="1200" b="0" i="0" u="none" strike="noStrike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dist"/>
          <a:r>
            <a:rPr lang="zh-CN" altLang="en-US" sz="1200" b="0" i="0" u="none" strike="noStrike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可扫码咨询哦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26035</xdr:colOff>
      <xdr:row>2</xdr:row>
      <xdr:rowOff>70485</xdr:rowOff>
    </xdr:from>
    <xdr:to>
      <xdr:col>5</xdr:col>
      <xdr:colOff>37465</xdr:colOff>
      <xdr:row>3</xdr:row>
      <xdr:rowOff>220980</xdr:rowOff>
    </xdr:to>
    <xdr:sp>
      <xdr:nvSpPr>
        <xdr:cNvPr id="2" name="矩形: 圆角 44"/>
        <xdr:cNvSpPr/>
      </xdr:nvSpPr>
      <xdr:spPr>
        <a:xfrm>
          <a:off x="632460" y="489585"/>
          <a:ext cx="9578975" cy="46799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等线" panose="02010600030101010101" pitchFamily="2" charset="-122"/>
              <a:ea typeface="等线" panose="02010600030101010101" pitchFamily="2" charset="-122"/>
            </a:rPr>
            <a:t>个人档案</a:t>
          </a:r>
          <a:endParaRPr lang="zh-CN" altLang="en-US" sz="1600" b="1"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  <xdr:twoCellAnchor>
    <xdr:from>
      <xdr:col>0</xdr:col>
      <xdr:colOff>605155</xdr:colOff>
      <xdr:row>11</xdr:row>
      <xdr:rowOff>111125</xdr:rowOff>
    </xdr:from>
    <xdr:to>
      <xdr:col>5</xdr:col>
      <xdr:colOff>3810</xdr:colOff>
      <xdr:row>12</xdr:row>
      <xdr:rowOff>282575</xdr:rowOff>
    </xdr:to>
    <xdr:sp>
      <xdr:nvSpPr>
        <xdr:cNvPr id="3" name="矩形: 圆角 44"/>
        <xdr:cNvSpPr/>
      </xdr:nvSpPr>
      <xdr:spPr>
        <a:xfrm>
          <a:off x="605155" y="4505325"/>
          <a:ext cx="9572625" cy="51435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/>
            <a:t>夏令营进度条&amp;预推免初步规划</a:t>
          </a:r>
          <a:endParaRPr lang="zh-CN" altLang="en-US" sz="1600" b="1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292735</xdr:colOff>
      <xdr:row>0</xdr:row>
      <xdr:rowOff>123825</xdr:rowOff>
    </xdr:from>
    <xdr:to>
      <xdr:col>1</xdr:col>
      <xdr:colOff>1448435</xdr:colOff>
      <xdr:row>0</xdr:row>
      <xdr:rowOff>593090</xdr:rowOff>
    </xdr:to>
    <xdr:sp>
      <xdr:nvSpPr>
        <xdr:cNvPr id="2" name="矩形: 圆角 44"/>
        <xdr:cNvSpPr/>
      </xdr:nvSpPr>
      <xdr:spPr>
        <a:xfrm>
          <a:off x="292735" y="123825"/>
          <a:ext cx="1452245" cy="469265"/>
        </a:xfrm>
        <a:prstGeom prst="roundRect">
          <a:avLst>
            <a:gd name="adj" fmla="val 23578"/>
          </a:avLst>
        </a:prstGeom>
        <a:solidFill>
          <a:srgbClr val="F2B8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atin typeface="黑体" panose="02010609060101010101" charset="-122"/>
              <a:ea typeface="黑体" panose="02010609060101010101" charset="-122"/>
            </a:rPr>
            <a:t>序号</a:t>
          </a:r>
          <a:endParaRPr lang="zh-CN" altLang="en-US" sz="18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13970</xdr:colOff>
      <xdr:row>0</xdr:row>
      <xdr:rowOff>120650</xdr:rowOff>
    </xdr:from>
    <xdr:to>
      <xdr:col>2</xdr:col>
      <xdr:colOff>1992630</xdr:colOff>
      <xdr:row>0</xdr:row>
      <xdr:rowOff>591185</xdr:rowOff>
    </xdr:to>
    <xdr:sp>
      <xdr:nvSpPr>
        <xdr:cNvPr id="3" name="矩形: 圆角 44"/>
        <xdr:cNvSpPr/>
      </xdr:nvSpPr>
      <xdr:spPr>
        <a:xfrm>
          <a:off x="1813560" y="120650"/>
          <a:ext cx="1978660" cy="470535"/>
        </a:xfrm>
        <a:prstGeom prst="roundRect">
          <a:avLst>
            <a:gd name="adj" fmla="val 2400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atin typeface="黑体" panose="02010609060101010101" charset="-122"/>
              <a:ea typeface="黑体" panose="02010609060101010101" charset="-122"/>
            </a:rPr>
            <a:t>院校（项目）</a:t>
          </a:r>
          <a:endParaRPr lang="zh-CN" altLang="en-US" sz="18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3</xdr:col>
      <xdr:colOff>25400</xdr:colOff>
      <xdr:row>0</xdr:row>
      <xdr:rowOff>124460</xdr:rowOff>
    </xdr:from>
    <xdr:to>
      <xdr:col>6</xdr:col>
      <xdr:colOff>2582545</xdr:colOff>
      <xdr:row>0</xdr:row>
      <xdr:rowOff>584835</xdr:rowOff>
    </xdr:to>
    <xdr:sp>
      <xdr:nvSpPr>
        <xdr:cNvPr id="4" name="矩形: 圆角 44"/>
        <xdr:cNvSpPr/>
      </xdr:nvSpPr>
      <xdr:spPr>
        <a:xfrm>
          <a:off x="3869055" y="124460"/>
          <a:ext cx="12001500" cy="460375"/>
        </a:xfrm>
        <a:prstGeom prst="roundRect">
          <a:avLst>
            <a:gd name="adj" fmla="val 2400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atin typeface="黑体" panose="02010609060101010101" charset="-122"/>
              <a:ea typeface="黑体" panose="02010609060101010101" charset="-122"/>
            </a:rPr>
            <a:t>复习计划</a:t>
          </a:r>
          <a:endParaRPr lang="zh-CN" altLang="en-US" sz="18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0499893185216834"/>
    <pageSetUpPr fitToPage="1"/>
  </sheetPr>
  <dimension ref="B1:H27"/>
  <sheetViews>
    <sheetView showGridLines="0" zoomScale="50" zoomScaleNormal="50" workbookViewId="0">
      <selection activeCell="B18" sqref="B18:D19"/>
    </sheetView>
  </sheetViews>
  <sheetFormatPr defaultColWidth="8.91851851851852" defaultRowHeight="16.5" outlineLevelCol="7"/>
  <cols>
    <col min="1" max="1" width="40.6148148148148" customWidth="1"/>
    <col min="2" max="13" width="20.4592592592593" customWidth="1"/>
  </cols>
  <sheetData>
    <row r="1" ht="131" customHeight="1" spans="2:8">
      <c r="B1" s="186" t="s">
        <v>0</v>
      </c>
      <c r="C1" s="48"/>
      <c r="D1" s="48"/>
      <c r="E1" s="140"/>
      <c r="F1" s="140"/>
      <c r="G1" s="140"/>
      <c r="H1" s="141"/>
    </row>
    <row r="2" ht="54" customHeight="1" spans="2:8">
      <c r="B2" s="142" t="str">
        <f>IF(周开始日期="星期日","星期日","星期一")</f>
        <v>星期一</v>
      </c>
      <c r="C2" s="142" t="str">
        <f t="shared" ref="C2:H2" si="0">UPPER(TEXT(C3,"aaaa"))</f>
        <v>星期一</v>
      </c>
      <c r="D2" s="142" t="str">
        <f t="shared" si="0"/>
        <v>星期日</v>
      </c>
      <c r="E2" s="142" t="str">
        <f t="shared" si="0"/>
        <v>星期一</v>
      </c>
      <c r="F2" s="142" t="str">
        <f t="shared" si="0"/>
        <v>星期二</v>
      </c>
      <c r="G2" s="142" t="str">
        <f t="shared" si="0"/>
        <v>星期三</v>
      </c>
      <c r="H2" s="142" t="str">
        <f t="shared" si="0"/>
        <v>星期四</v>
      </c>
    </row>
    <row r="3" ht="27" customHeight="1" spans="2:8">
      <c r="B3" s="187">
        <v>29</v>
      </c>
      <c r="C3" s="187">
        <v>30</v>
      </c>
      <c r="D3" s="196">
        <v>1</v>
      </c>
      <c r="E3" s="196">
        <v>2</v>
      </c>
      <c r="F3" s="144">
        <v>3</v>
      </c>
      <c r="G3" s="144">
        <v>4</v>
      </c>
      <c r="H3" s="143">
        <v>5</v>
      </c>
    </row>
    <row r="4" ht="72" customHeight="1" spans="2:8">
      <c r="B4" s="57"/>
      <c r="C4" s="58"/>
      <c r="D4" s="58"/>
      <c r="E4" s="58"/>
      <c r="F4" s="58"/>
      <c r="G4" s="58"/>
      <c r="H4" s="57"/>
    </row>
    <row r="5" ht="29" customHeight="1" spans="2:8">
      <c r="B5" s="59">
        <v>6</v>
      </c>
      <c r="C5" s="60">
        <v>7</v>
      </c>
      <c r="D5" s="60">
        <v>8</v>
      </c>
      <c r="E5" s="60">
        <v>9</v>
      </c>
      <c r="F5" s="60">
        <v>10</v>
      </c>
      <c r="G5" s="60">
        <v>11</v>
      </c>
      <c r="H5" s="59">
        <v>12</v>
      </c>
    </row>
    <row r="6" ht="80" customHeight="1" spans="2:8">
      <c r="B6" s="145"/>
      <c r="C6" s="146"/>
      <c r="D6" s="146"/>
      <c r="E6" s="146"/>
      <c r="F6" s="146"/>
      <c r="G6" s="146"/>
      <c r="H6" s="145"/>
    </row>
    <row r="7" ht="29" customHeight="1" spans="2:8">
      <c r="B7" s="147">
        <v>13</v>
      </c>
      <c r="C7" s="148">
        <v>14</v>
      </c>
      <c r="D7" s="148">
        <v>15</v>
      </c>
      <c r="E7" s="148">
        <v>16</v>
      </c>
      <c r="F7" s="148">
        <v>17</v>
      </c>
      <c r="G7" s="148">
        <v>18</v>
      </c>
      <c r="H7" s="147">
        <v>19</v>
      </c>
    </row>
    <row r="8" ht="76" customHeight="1" spans="2:8">
      <c r="B8" s="57"/>
      <c r="C8" s="65"/>
      <c r="D8" s="65"/>
      <c r="E8" s="65"/>
      <c r="F8" s="65"/>
      <c r="G8" s="65"/>
      <c r="H8" s="57"/>
    </row>
    <row r="9" ht="26" customHeight="1" spans="2:8">
      <c r="B9" s="59">
        <v>20</v>
      </c>
      <c r="C9" s="66">
        <v>21</v>
      </c>
      <c r="D9" s="66">
        <v>22</v>
      </c>
      <c r="E9" s="66">
        <v>23</v>
      </c>
      <c r="F9" s="66">
        <v>24</v>
      </c>
      <c r="G9" s="66">
        <v>25</v>
      </c>
      <c r="H9" s="59">
        <v>26</v>
      </c>
    </row>
    <row r="10" ht="80" customHeight="1" spans="2:8">
      <c r="B10" s="145"/>
      <c r="C10" s="149"/>
      <c r="D10" s="149"/>
      <c r="E10" s="149"/>
      <c r="F10" s="149"/>
      <c r="G10" s="149"/>
      <c r="H10" s="197"/>
    </row>
    <row r="11" ht="27" customHeight="1" spans="2:8">
      <c r="B11" s="147">
        <v>27</v>
      </c>
      <c r="C11" s="151">
        <v>28</v>
      </c>
      <c r="D11" s="151">
        <v>29</v>
      </c>
      <c r="E11" s="151">
        <v>30</v>
      </c>
      <c r="F11" s="198">
        <v>1</v>
      </c>
      <c r="G11" s="198">
        <v>2</v>
      </c>
      <c r="H11" s="198">
        <v>3</v>
      </c>
    </row>
    <row r="12" ht="78" customHeight="1" spans="2:8">
      <c r="B12" s="145"/>
      <c r="C12" s="145"/>
      <c r="D12" s="145"/>
      <c r="E12" s="145"/>
      <c r="F12" s="145"/>
      <c r="G12" s="145"/>
      <c r="H12" s="145"/>
    </row>
    <row r="13" ht="28" customHeight="1" spans="2:8">
      <c r="B13" s="191" t="s">
        <v>1</v>
      </c>
      <c r="C13" s="192"/>
      <c r="D13" s="193"/>
      <c r="E13" s="193"/>
      <c r="F13" s="193"/>
      <c r="G13" s="193"/>
      <c r="H13" s="194"/>
    </row>
    <row r="14" ht="122" customHeight="1" spans="2:8">
      <c r="B14" s="195"/>
      <c r="C14" s="193"/>
      <c r="D14" s="193"/>
      <c r="E14" s="193"/>
      <c r="F14" s="193"/>
      <c r="G14" s="193"/>
      <c r="H14" s="194"/>
    </row>
    <row r="15" ht="21" customHeight="1"/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3">
    <mergeCell ref="B1:D1"/>
    <mergeCell ref="B22:D23"/>
    <mergeCell ref="E22:H23"/>
    <mergeCell ref="B24:D25"/>
    <mergeCell ref="E24:H25"/>
    <mergeCell ref="B26:D27"/>
    <mergeCell ref="E26:H27"/>
    <mergeCell ref="B18:D19"/>
    <mergeCell ref="B20:D21"/>
    <mergeCell ref="E18:H19"/>
    <mergeCell ref="E20:H21"/>
    <mergeCell ref="B16:H17"/>
    <mergeCell ref="B13:H14"/>
  </mergeCells>
  <dataValidations count="5">
    <dataValidation allowBlank="1" showInputMessage="1" showErrorMessage="1" prompt="12 月日历" sqref="A1"/>
    <dataValidation allowBlank="1" showInputMessage="1" showErrorMessage="1" prompt="根据“1 月”工作表中输入的年份自动更新此单元格中的年份。下方的日历具有上个月和下个月的日期，字体底纹较浅" sqref="B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</dataValidations>
  <printOptions horizontalCentered="1" verticalCentered="1"/>
  <pageMargins left="0.699305555555556" right="0.699305555555556" top="0.75" bottom="0.75" header="0.3" footer="0.3"/>
  <pageSetup paperSize="9" scale="46" orientation="landscape"/>
  <headerFooter alignWithMargins="0" differentFirst="1"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0499893185216834"/>
    <pageSetUpPr fitToPage="1"/>
  </sheetPr>
  <dimension ref="B1:H27"/>
  <sheetViews>
    <sheetView showGridLines="0" zoomScale="42" zoomScaleNormal="42" topLeftCell="B1" workbookViewId="0">
      <selection activeCell="L6" sqref="L6"/>
    </sheetView>
  </sheetViews>
  <sheetFormatPr defaultColWidth="8.91851851851852" defaultRowHeight="16.5" outlineLevelCol="7"/>
  <cols>
    <col min="1" max="1" width="40.6148148148148" customWidth="1"/>
    <col min="2" max="13" width="20.4592592592593" customWidth="1"/>
  </cols>
  <sheetData>
    <row r="1" ht="131" customHeight="1" spans="2:8">
      <c r="B1" s="186" t="s">
        <v>13</v>
      </c>
      <c r="C1" s="48"/>
      <c r="D1" s="48"/>
      <c r="E1" s="140"/>
      <c r="F1" s="140"/>
      <c r="G1" s="140"/>
      <c r="H1" s="141"/>
    </row>
    <row r="2" ht="53" customHeight="1" spans="2:8">
      <c r="B2" s="142" t="str">
        <f>IF(周开始日期="星期日","星期日","星期一")</f>
        <v>星期一</v>
      </c>
      <c r="C2" s="142" t="str">
        <f t="shared" ref="C2:H2" si="0">UPPER(TEXT(C3,"aaaa"))</f>
        <v>星期六</v>
      </c>
      <c r="D2" s="142" t="str">
        <f t="shared" si="0"/>
        <v>星期日</v>
      </c>
      <c r="E2" s="142" t="str">
        <f t="shared" si="0"/>
        <v>星期一</v>
      </c>
      <c r="F2" s="142" t="str">
        <f t="shared" si="0"/>
        <v>星期日</v>
      </c>
      <c r="G2" s="142" t="str">
        <f t="shared" si="0"/>
        <v>星期一</v>
      </c>
      <c r="H2" s="142" t="str">
        <f t="shared" si="0"/>
        <v>星期二</v>
      </c>
    </row>
    <row r="3" ht="27" customHeight="1" spans="2:8">
      <c r="B3" s="187">
        <v>27</v>
      </c>
      <c r="C3" s="187">
        <v>28</v>
      </c>
      <c r="D3" s="188">
        <v>29</v>
      </c>
      <c r="E3" s="187">
        <v>30</v>
      </c>
      <c r="F3" s="144">
        <v>1</v>
      </c>
      <c r="G3" s="144">
        <v>2</v>
      </c>
      <c r="H3" s="143">
        <v>3</v>
      </c>
    </row>
    <row r="4" ht="72" customHeight="1" spans="2:8">
      <c r="B4" s="57"/>
      <c r="C4" s="58"/>
      <c r="D4" s="58"/>
      <c r="E4" s="58"/>
      <c r="F4" s="58"/>
      <c r="G4" s="58"/>
      <c r="H4" s="57"/>
    </row>
    <row r="5" ht="29" customHeight="1" spans="2:8">
      <c r="B5" s="59">
        <v>4</v>
      </c>
      <c r="C5" s="60">
        <v>5</v>
      </c>
      <c r="D5" s="60">
        <v>6</v>
      </c>
      <c r="E5" s="60">
        <v>7</v>
      </c>
      <c r="F5" s="60">
        <v>8</v>
      </c>
      <c r="G5" s="60">
        <v>9</v>
      </c>
      <c r="H5" s="59">
        <v>10</v>
      </c>
    </row>
    <row r="6" ht="80" customHeight="1" spans="2:8">
      <c r="B6" s="145"/>
      <c r="C6" s="146"/>
      <c r="D6" s="146"/>
      <c r="E6" s="146"/>
      <c r="F6" s="146"/>
      <c r="G6" s="146"/>
      <c r="H6" s="145"/>
    </row>
    <row r="7" ht="29" customHeight="1" spans="2:8">
      <c r="B7" s="147">
        <v>11</v>
      </c>
      <c r="C7" s="148">
        <v>12</v>
      </c>
      <c r="D7" s="148">
        <v>13</v>
      </c>
      <c r="E7" s="148">
        <v>14</v>
      </c>
      <c r="F7" s="148">
        <v>15</v>
      </c>
      <c r="G7" s="148">
        <v>16</v>
      </c>
      <c r="H7" s="147">
        <v>17</v>
      </c>
    </row>
    <row r="8" ht="76" customHeight="1" spans="2:8">
      <c r="B8" s="57"/>
      <c r="C8" s="65"/>
      <c r="D8" s="65"/>
      <c r="E8" s="65"/>
      <c r="F8" s="65"/>
      <c r="G8" s="65"/>
      <c r="H8" s="57"/>
    </row>
    <row r="9" ht="26" customHeight="1" spans="2:8">
      <c r="B9" s="59">
        <v>18</v>
      </c>
      <c r="C9" s="66">
        <v>19</v>
      </c>
      <c r="D9" s="66">
        <v>20</v>
      </c>
      <c r="E9" s="66">
        <v>23</v>
      </c>
      <c r="F9" s="66">
        <v>24</v>
      </c>
      <c r="G9" s="66">
        <v>25</v>
      </c>
      <c r="H9" s="59">
        <v>26</v>
      </c>
    </row>
    <row r="10" ht="80" customHeight="1" spans="2:8">
      <c r="B10" s="145"/>
      <c r="C10" s="189"/>
      <c r="D10" s="149"/>
      <c r="E10" s="149"/>
      <c r="F10" s="149"/>
      <c r="G10" s="149"/>
      <c r="H10" s="57"/>
    </row>
    <row r="11" ht="27" customHeight="1" spans="2:8">
      <c r="B11" s="147">
        <v>25</v>
      </c>
      <c r="C11" s="190">
        <v>26</v>
      </c>
      <c r="D11" s="151">
        <v>27</v>
      </c>
      <c r="E11" s="151">
        <v>28</v>
      </c>
      <c r="F11" s="151">
        <v>29</v>
      </c>
      <c r="G11" s="151">
        <v>30</v>
      </c>
      <c r="H11" s="59">
        <v>31</v>
      </c>
    </row>
    <row r="12" ht="78" customHeight="1" spans="2:8">
      <c r="B12" s="145"/>
      <c r="C12" s="145"/>
      <c r="D12" s="145"/>
      <c r="E12" s="145"/>
      <c r="F12" s="145"/>
      <c r="G12" s="145"/>
      <c r="H12" s="145"/>
    </row>
    <row r="13" ht="28" customHeight="1" spans="2:8">
      <c r="B13" s="191" t="s">
        <v>1</v>
      </c>
      <c r="C13" s="192"/>
      <c r="D13" s="193"/>
      <c r="E13" s="193"/>
      <c r="F13" s="193"/>
      <c r="G13" s="193"/>
      <c r="H13" s="194"/>
    </row>
    <row r="14" ht="39" customHeight="1" spans="2:8">
      <c r="B14" s="195"/>
      <c r="C14" s="193"/>
      <c r="D14" s="193"/>
      <c r="E14" s="193"/>
      <c r="F14" s="193"/>
      <c r="G14" s="193"/>
      <c r="H14" s="194"/>
    </row>
    <row r="15" ht="21" customHeight="1"/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3">
    <mergeCell ref="B1:D1"/>
    <mergeCell ref="B22:D23"/>
    <mergeCell ref="E22:H23"/>
    <mergeCell ref="B24:D25"/>
    <mergeCell ref="E24:H25"/>
    <mergeCell ref="B26:D27"/>
    <mergeCell ref="E26:H27"/>
    <mergeCell ref="B18:D19"/>
    <mergeCell ref="B20:D21"/>
    <mergeCell ref="E18:H19"/>
    <mergeCell ref="E20:H21"/>
    <mergeCell ref="B16:H17"/>
    <mergeCell ref="B13:H14"/>
  </mergeCells>
  <dataValidations count="5">
    <dataValidation allowBlank="1" showInputMessage="1" showErrorMessage="1" prompt="12 月日历" sqref="A1"/>
    <dataValidation allowBlank="1" showInputMessage="1" showErrorMessage="1" prompt="根据“1 月”工作表中输入的年份自动更新此单元格中的年份。下方的日历具有上个月和下个月的日期，字体底纹较浅" sqref="B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</dataValidations>
  <printOptions horizontalCentered="1" verticalCentered="1"/>
  <pageMargins left="0.699305555555556" right="0.699305555555556" top="0.75" bottom="0.75" header="0.3" footer="0.3"/>
  <pageSetup paperSize="9" scale="46" orientation="landscape"/>
  <headerFooter alignWithMargins="0" differentFirst="1">
    <oddFooter>&amp;CPage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499984740745262"/>
    <pageSetUpPr fitToPage="1"/>
  </sheetPr>
  <dimension ref="A1:L27"/>
  <sheetViews>
    <sheetView showGridLines="0" zoomScale="60" zoomScaleNormal="60" workbookViewId="0">
      <selection activeCell="K3" sqref="K3"/>
    </sheetView>
  </sheetViews>
  <sheetFormatPr defaultColWidth="8.91851851851852" defaultRowHeight="16.5"/>
  <cols>
    <col min="1" max="1" width="40.6148148148148" customWidth="1"/>
    <col min="2" max="8" width="22.4592592592593" customWidth="1"/>
    <col min="9" max="9" width="6.22962962962963" customWidth="1"/>
    <col min="10" max="10" width="45.3851851851852" customWidth="1"/>
    <col min="11" max="11" width="45.1555555555556" customWidth="1"/>
    <col min="13" max="13" width="14.0740740740741" customWidth="1"/>
  </cols>
  <sheetData>
    <row r="1" ht="136" customHeight="1" spans="1:12">
      <c r="A1" s="158"/>
      <c r="B1" s="48" t="str">
        <f>日历年&amp;" 年 1 月 "</f>
        <v>2023 年 1 月 </v>
      </c>
      <c r="C1" s="159"/>
      <c r="D1" s="160"/>
      <c r="E1" s="50"/>
      <c r="F1" s="50"/>
      <c r="G1" s="50"/>
      <c r="H1" s="161"/>
      <c r="I1" s="136"/>
      <c r="J1" s="182"/>
      <c r="K1" s="183"/>
      <c r="L1" s="136"/>
    </row>
    <row r="2" s="136" customFormat="1" ht="43" customHeight="1" spans="1:12">
      <c r="A2" s="162"/>
      <c r="B2" s="163">
        <f>周开始日期</f>
        <v>0</v>
      </c>
      <c r="C2" s="164" t="str">
        <f t="shared" ref="C2:H2" si="0">UPPER(TEXT(C3,"aaaa"))</f>
        <v>星期一</v>
      </c>
      <c r="D2" s="164" t="str">
        <f t="shared" si="0"/>
        <v>星期二</v>
      </c>
      <c r="E2" s="164" t="str">
        <f t="shared" si="0"/>
        <v>星期三</v>
      </c>
      <c r="F2" s="164" t="str">
        <f t="shared" si="0"/>
        <v>星期四</v>
      </c>
      <c r="G2" s="164" t="str">
        <f t="shared" si="0"/>
        <v>星期五</v>
      </c>
      <c r="H2" s="163" t="str">
        <f t="shared" si="0"/>
        <v>星期六</v>
      </c>
      <c r="I2" s="155"/>
      <c r="K2" s="136">
        <v>2023</v>
      </c>
      <c r="L2" s="184" t="s">
        <v>14</v>
      </c>
    </row>
    <row r="3" s="137" customFormat="1" ht="27" customHeight="1" spans="1:12">
      <c r="A3" s="165"/>
      <c r="B3" s="148">
        <f t="array" ref="B3:H3">星期日期和周+DATE(日历年,1,1)-WEEKDAY(DATE(日历年,1,1),(周开始日期="星期一")+1)+1</f>
        <v>44927</v>
      </c>
      <c r="C3" s="166">
        <v>44928</v>
      </c>
      <c r="D3" s="166">
        <v>44929</v>
      </c>
      <c r="E3" s="166">
        <v>44930</v>
      </c>
      <c r="F3" s="166">
        <v>44931</v>
      </c>
      <c r="G3" s="166">
        <v>44932</v>
      </c>
      <c r="H3" s="167">
        <v>44933</v>
      </c>
      <c r="I3" s="156"/>
      <c r="J3" s="185"/>
      <c r="K3" s="185"/>
      <c r="L3" s="138"/>
    </row>
    <row r="4" s="138" customFormat="1" ht="72" customHeight="1" spans="1:12">
      <c r="A4" s="165"/>
      <c r="B4" s="143"/>
      <c r="C4" s="168"/>
      <c r="D4" s="168"/>
      <c r="E4" s="168"/>
      <c r="F4" s="168"/>
      <c r="G4" s="168"/>
      <c r="H4" s="143"/>
      <c r="I4" s="156"/>
      <c r="J4" s="185"/>
      <c r="K4" s="185"/>
      <c r="L4" s="156"/>
    </row>
    <row r="5" s="138" customFormat="1" ht="29" customHeight="1" spans="1:12">
      <c r="A5" s="165"/>
      <c r="B5" s="147">
        <f t="array" ref="B5:H5">星期日期和周+DATE(日历年,1,1)-WEEKDAY(DATE(日历年,1,1),(周开始日期="星期一")+1)+8</f>
        <v>44934</v>
      </c>
      <c r="C5" s="151">
        <v>44935</v>
      </c>
      <c r="D5" s="151">
        <v>44936</v>
      </c>
      <c r="E5" s="151">
        <v>44937</v>
      </c>
      <c r="F5" s="151">
        <v>44938</v>
      </c>
      <c r="G5" s="151">
        <v>44939</v>
      </c>
      <c r="H5" s="147">
        <v>44940</v>
      </c>
      <c r="I5" s="156"/>
      <c r="J5" s="185"/>
      <c r="K5" s="185"/>
      <c r="L5" s="156"/>
    </row>
    <row r="6" s="138" customFormat="1" ht="80" customHeight="1" spans="1:12">
      <c r="A6" s="165"/>
      <c r="B6" s="143"/>
      <c r="C6" s="168"/>
      <c r="D6" s="168"/>
      <c r="E6" s="168"/>
      <c r="F6" s="168"/>
      <c r="G6" s="168"/>
      <c r="H6" s="143"/>
      <c r="I6" s="157"/>
      <c r="J6" s="185"/>
      <c r="K6" s="185"/>
      <c r="L6" s="156"/>
    </row>
    <row r="7" s="138" customFormat="1" ht="29" customHeight="1" spans="1:12">
      <c r="A7" s="165"/>
      <c r="B7" s="147">
        <f t="array" ref="B7:H7">星期日期和周+DATE(日历年,1,1)-WEEKDAY(DATE(日历年,1,1),(周开始日期="星期一")+1)+15</f>
        <v>44941</v>
      </c>
      <c r="C7" s="151">
        <v>44942</v>
      </c>
      <c r="D7" s="151">
        <v>44943</v>
      </c>
      <c r="E7" s="151">
        <v>44944</v>
      </c>
      <c r="F7" s="151">
        <v>44945</v>
      </c>
      <c r="G7" s="151">
        <v>44946</v>
      </c>
      <c r="H7" s="147">
        <v>44947</v>
      </c>
      <c r="I7" s="157"/>
      <c r="J7" s="185"/>
      <c r="K7" s="185"/>
      <c r="L7" s="156"/>
    </row>
    <row r="8" s="138" customFormat="1" ht="76" customHeight="1" spans="1:12">
      <c r="A8" s="165"/>
      <c r="B8" s="169"/>
      <c r="C8" s="170"/>
      <c r="D8" s="170"/>
      <c r="E8" s="170"/>
      <c r="F8" s="170"/>
      <c r="G8" s="170"/>
      <c r="H8" s="169"/>
      <c r="I8" s="156"/>
      <c r="J8" s="185"/>
      <c r="K8" s="185"/>
      <c r="L8" s="156"/>
    </row>
    <row r="9" s="138" customFormat="1" ht="26" customHeight="1" spans="1:12">
      <c r="A9" s="165"/>
      <c r="B9" s="147">
        <f t="array" ref="B9:H9">星期日期和周+DATE(日历年,1,1)-WEEKDAY(DATE(日历年,1,1),(周开始日期="星期一")+1)+22</f>
        <v>44948</v>
      </c>
      <c r="C9" s="151">
        <v>44949</v>
      </c>
      <c r="D9" s="151">
        <v>44950</v>
      </c>
      <c r="E9" s="151">
        <v>44951</v>
      </c>
      <c r="F9" s="151">
        <v>44952</v>
      </c>
      <c r="G9" s="151">
        <v>44953</v>
      </c>
      <c r="H9" s="147">
        <v>44954</v>
      </c>
      <c r="I9" s="156"/>
      <c r="J9" s="185"/>
      <c r="K9" s="185"/>
      <c r="L9" s="156"/>
    </row>
    <row r="10" ht="80" customHeight="1" spans="1:12">
      <c r="A10" s="165"/>
      <c r="B10" s="143"/>
      <c r="C10" s="168"/>
      <c r="D10" s="168"/>
      <c r="E10" s="168"/>
      <c r="F10" s="168"/>
      <c r="G10" s="168"/>
      <c r="H10" s="143"/>
      <c r="I10" s="138"/>
      <c r="J10" s="185"/>
      <c r="K10" s="185"/>
      <c r="L10" s="138"/>
    </row>
    <row r="11" ht="27" customHeight="1" spans="1:12">
      <c r="A11" s="165"/>
      <c r="B11" s="147">
        <f t="array" ref="B11:H11">星期日期和周+DATE(日历年,1,1)-WEEKDAY(DATE(日历年,1,1),(周开始日期="星期一")+1)+29</f>
        <v>44955</v>
      </c>
      <c r="C11" s="151">
        <v>44956</v>
      </c>
      <c r="D11" s="151">
        <v>44957</v>
      </c>
      <c r="E11" s="151">
        <v>44958</v>
      </c>
      <c r="F11" s="151">
        <v>44959</v>
      </c>
      <c r="G11" s="151">
        <v>44960</v>
      </c>
      <c r="H11" s="147">
        <v>44961</v>
      </c>
      <c r="I11" s="138"/>
      <c r="J11" s="185"/>
      <c r="K11" s="185"/>
      <c r="L11" s="138"/>
    </row>
    <row r="12" ht="78" customHeight="1" spans="1:12">
      <c r="A12" s="165"/>
      <c r="B12" s="143"/>
      <c r="C12" s="143"/>
      <c r="D12" s="143"/>
      <c r="E12" s="143"/>
      <c r="F12" s="143"/>
      <c r="G12" s="143"/>
      <c r="H12" s="143"/>
      <c r="I12" s="138"/>
      <c r="J12" s="182"/>
      <c r="K12" s="183"/>
      <c r="L12" s="138"/>
    </row>
    <row r="13" ht="28" customHeight="1" spans="1:12">
      <c r="A13" s="171"/>
      <c r="B13" s="151">
        <f t="array" ref="B13:C13">星期日期和周+DATE(日历年,1,1)-WEEKDAY(DATE(日历年,1,1),(周开始日期="星期一")+1)+36</f>
        <v>44962</v>
      </c>
      <c r="C13" s="151">
        <v>44963</v>
      </c>
      <c r="D13" s="172" t="s">
        <v>1</v>
      </c>
      <c r="E13" s="173"/>
      <c r="F13" s="174"/>
      <c r="G13" s="173"/>
      <c r="H13" s="175"/>
      <c r="I13" s="138"/>
      <c r="J13" s="182"/>
      <c r="K13" s="183"/>
      <c r="L13" s="138"/>
    </row>
    <row r="14" ht="85" customHeight="1" spans="2:12">
      <c r="B14" s="103"/>
      <c r="C14" s="103"/>
      <c r="D14" s="104"/>
      <c r="E14" s="176"/>
      <c r="F14" s="176"/>
      <c r="G14" s="176"/>
      <c r="H14" s="177"/>
      <c r="I14" s="138"/>
      <c r="J14" s="138"/>
      <c r="K14" s="138"/>
      <c r="L14" s="138"/>
    </row>
    <row r="15" spans="2:12">
      <c r="B15" s="178"/>
      <c r="C15" s="179"/>
      <c r="D15" s="180"/>
      <c r="E15" s="181"/>
      <c r="F15" s="181"/>
      <c r="G15" s="181"/>
      <c r="H15" s="181"/>
      <c r="I15" s="138"/>
      <c r="J15" s="138"/>
      <c r="K15" s="138"/>
      <c r="L15" s="138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4">
    <mergeCell ref="J1:K1"/>
    <mergeCell ref="J13:K13"/>
    <mergeCell ref="B22:D23"/>
    <mergeCell ref="E22:H23"/>
    <mergeCell ref="B24:D25"/>
    <mergeCell ref="E24:H25"/>
    <mergeCell ref="B26:D27"/>
    <mergeCell ref="E26:H27"/>
    <mergeCell ref="B18:D19"/>
    <mergeCell ref="B20:D21"/>
    <mergeCell ref="E18:H19"/>
    <mergeCell ref="E20:H21"/>
    <mergeCell ref="B16:H17"/>
    <mergeCell ref="D13:H14"/>
  </mergeCells>
  <conditionalFormatting sqref="C3:G3">
    <cfRule type="expression" dxfId="0" priority="2">
      <formula>DAY(C3)&gt;8</formula>
    </cfRule>
  </conditionalFormatting>
  <conditionalFormatting sqref="B13:C13">
    <cfRule type="expression" dxfId="0" priority="1">
      <formula>AND(DAY(B13)&gt;=1,DAY(B13)&lt;=15)</formula>
    </cfRule>
  </conditionalFormatting>
  <conditionalFormatting sqref="B11:H11 B13:C13 B15:C15">
    <cfRule type="expression" dxfId="0" priority="3">
      <formula>AND(DAY(B11)&gt;=1,DAY(B11)&lt;=15)</formula>
    </cfRule>
  </conditionalFormatting>
  <dataValidations count="6">
    <dataValidation allowBlank="1" showInputMessage="1" showErrorMessage="1" prompt="根据单元格 K2 中输入的年份自动更新此单元格中的年份。下方的日历具有上个月和下个月的日期，字体底纹较浅" sqref="B1:C1"/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自动确定的工作日" sqref="C2:H2"/>
    <dataValidation allowBlank="1" showInputMessage="1" showErrorMessage="1" prompt="此行包含此日历的工作日名称。此单元格包含一周的开始日期。若要更改周开始日期，请在此工作表的单元格 K3 中输入一个新的工作日。" sqref="B2"/>
    <dataValidation allowBlank="1" showInputMessage="1" showErrorMessage="1" prompt="在此单元格中输入备注" sqref="E13:H13 E15:H15"/>
    <dataValidation allowBlank="1" showInputMessage="1" showErrorMessage="1" prompt="在右侧单元格中输入备注" sqref="D13 D15"/>
  </dataValidations>
  <printOptions horizontalCentered="1" verticalCentered="1"/>
  <pageMargins left="0.707638888888889" right="0.707638888888889" top="0.747916666666667" bottom="0.747916666666667" header="0.313888888888889" footer="0.313888888888889"/>
  <pageSetup paperSize="8" scale="76" orientation="landscape"/>
  <headerFooter alignWithMargins="0" differentFirst="1">
    <oddFooter>&amp;CPage &amp;P of &amp;N</oddFooter>
  </headerFooter>
  <customProperties>
    <customPr name="SheetChanged" r:id="rId2"/>
  </customPropertie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  <pageSetUpPr fitToPage="1"/>
  </sheetPr>
  <dimension ref="A1:K27"/>
  <sheetViews>
    <sheetView showGridLines="0" zoomScale="60" zoomScaleNormal="60" topLeftCell="A4" workbookViewId="0">
      <selection activeCell="G1" sqref="G1"/>
    </sheetView>
  </sheetViews>
  <sheetFormatPr defaultColWidth="8.91851851851852" defaultRowHeight="16.5"/>
  <cols>
    <col min="1" max="1" width="40.6148148148148" customWidth="1"/>
    <col min="2" max="2" width="18.4592592592593" customWidth="1"/>
    <col min="3" max="8" width="17.8444444444444" customWidth="1"/>
    <col min="9" max="9" width="32.4592592592593" customWidth="1"/>
  </cols>
  <sheetData>
    <row r="1" s="136" customFormat="1" ht="116" customHeight="1" spans="1:8">
      <c r="A1"/>
      <c r="B1" s="48" t="str">
        <f>日历年&amp;" 年2月 "</f>
        <v>2023 年2月 </v>
      </c>
      <c r="C1" s="139"/>
      <c r="D1" s="139"/>
      <c r="E1" s="140"/>
      <c r="F1" s="140"/>
      <c r="G1" s="140"/>
      <c r="H1" s="141"/>
    </row>
    <row r="2" s="137" customFormat="1" ht="55" customHeight="1" spans="1:9">
      <c r="A2"/>
      <c r="B2" s="142"/>
      <c r="C2" s="142"/>
      <c r="D2" s="142"/>
      <c r="E2" s="142"/>
      <c r="F2" s="142"/>
      <c r="G2" s="142"/>
      <c r="H2" s="142"/>
      <c r="I2" s="155"/>
    </row>
    <row r="3" s="138" customFormat="1" ht="27" customHeight="1" spans="1:9">
      <c r="A3"/>
      <c r="B3" s="143">
        <f t="array" ref="B3:H3">星期日期和周+DATE(日历年,2,1)-WEEKDAY(DATE(日历年,2,1),(周开始日期="星期一")+1)+1</f>
        <v>44955</v>
      </c>
      <c r="C3" s="144">
        <v>44956</v>
      </c>
      <c r="D3" s="144">
        <v>44957</v>
      </c>
      <c r="E3" s="144">
        <v>44958</v>
      </c>
      <c r="F3" s="144">
        <v>44959</v>
      </c>
      <c r="G3" s="144">
        <v>44960</v>
      </c>
      <c r="H3" s="143">
        <v>44961</v>
      </c>
      <c r="I3" s="156"/>
    </row>
    <row r="4" s="138" customFormat="1" ht="72" customHeight="1" spans="1:11">
      <c r="A4"/>
      <c r="B4" s="57"/>
      <c r="C4" s="58"/>
      <c r="D4" s="58"/>
      <c r="E4" s="58"/>
      <c r="F4" s="58"/>
      <c r="G4" s="58"/>
      <c r="H4" s="57"/>
      <c r="I4" s="156"/>
      <c r="J4" s="156"/>
      <c r="K4" s="156"/>
    </row>
    <row r="5" s="138" customFormat="1" ht="29" customHeight="1" spans="1:11">
      <c r="A5"/>
      <c r="B5" s="59">
        <f t="array" ref="B5:H5">星期日期和周+DATE(日历年,2,1)-WEEKDAY(DATE(日历年,2,1),(周开始日期="星期一")+1)+8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59">
        <v>44968</v>
      </c>
      <c r="I5" s="156"/>
      <c r="J5" s="156"/>
      <c r="K5" s="156"/>
    </row>
    <row r="6" s="138" customFormat="1" ht="80" customHeight="1" spans="1:11">
      <c r="A6"/>
      <c r="B6" s="145"/>
      <c r="C6" s="146"/>
      <c r="D6" s="146"/>
      <c r="E6" s="146"/>
      <c r="F6" s="146"/>
      <c r="G6" s="146"/>
      <c r="H6" s="145"/>
      <c r="I6" s="157"/>
      <c r="J6" s="156"/>
      <c r="K6" s="156"/>
    </row>
    <row r="7" s="138" customFormat="1" ht="29" customHeight="1" spans="1:11">
      <c r="A7"/>
      <c r="B7" s="147">
        <f t="array" ref="B7:H7">星期日期和周+DATE(日历年,2,1)-WEEKDAY(DATE(日历年,2,1),(周开始日期="星期一")+1)+15</f>
        <v>44969</v>
      </c>
      <c r="C7" s="148">
        <v>44970</v>
      </c>
      <c r="D7" s="148">
        <v>44971</v>
      </c>
      <c r="E7" s="148">
        <v>44972</v>
      </c>
      <c r="F7" s="148">
        <v>44973</v>
      </c>
      <c r="G7" s="148">
        <v>44974</v>
      </c>
      <c r="H7" s="147">
        <v>44975</v>
      </c>
      <c r="I7" s="157"/>
      <c r="J7" s="156"/>
      <c r="K7" s="156"/>
    </row>
    <row r="8" ht="76" customHeight="1" spans="2:11">
      <c r="B8" s="57"/>
      <c r="C8" s="65"/>
      <c r="D8" s="65"/>
      <c r="E8" s="65"/>
      <c r="F8" s="65"/>
      <c r="G8" s="65"/>
      <c r="H8" s="57"/>
      <c r="I8" s="156"/>
      <c r="J8" s="156"/>
      <c r="K8" s="156"/>
    </row>
    <row r="9" ht="26" customHeight="1" spans="2:11">
      <c r="B9" s="59">
        <f t="array" ref="B9:H9">星期日期和周+DATE(日历年,2,1)-WEEKDAY(DATE(日历年,2,1),(周开始日期="星期一")+1)+22</f>
        <v>44976</v>
      </c>
      <c r="C9" s="66">
        <v>44977</v>
      </c>
      <c r="D9" s="66">
        <v>44978</v>
      </c>
      <c r="E9" s="66">
        <v>44979</v>
      </c>
      <c r="F9" s="66">
        <v>44980</v>
      </c>
      <c r="G9" s="66">
        <v>44981</v>
      </c>
      <c r="H9" s="59">
        <v>44982</v>
      </c>
      <c r="I9" s="156"/>
      <c r="J9" s="156"/>
      <c r="K9" s="156"/>
    </row>
    <row r="10" ht="80" customHeight="1" spans="2:11">
      <c r="B10" s="145"/>
      <c r="C10" s="149"/>
      <c r="D10" s="149"/>
      <c r="E10" s="149"/>
      <c r="F10" s="149"/>
      <c r="G10" s="149"/>
      <c r="H10" s="150"/>
      <c r="I10" s="138"/>
      <c r="J10" s="138"/>
      <c r="K10" s="138"/>
    </row>
    <row r="11" ht="27" customHeight="1" spans="2:11">
      <c r="B11" s="147">
        <f t="array" ref="B11:H11">星期日期和周+DATE(日历年,2,1)-WEEKDAY(DATE(日历年,2,1),(周开始日期="星期一")+1)+29</f>
        <v>44983</v>
      </c>
      <c r="C11" s="151">
        <v>44984</v>
      </c>
      <c r="D11" s="151">
        <v>44985</v>
      </c>
      <c r="E11" s="151">
        <v>44986</v>
      </c>
      <c r="F11" s="151">
        <v>44987</v>
      </c>
      <c r="G11" s="151">
        <v>44988</v>
      </c>
      <c r="H11" s="152">
        <v>44989</v>
      </c>
      <c r="I11" s="138"/>
      <c r="J11" s="138"/>
      <c r="K11" s="138"/>
    </row>
    <row r="12" ht="78" customHeight="1" spans="2:11">
      <c r="B12" s="153"/>
      <c r="C12" s="153"/>
      <c r="D12" s="153"/>
      <c r="E12" s="153"/>
      <c r="F12" s="153"/>
      <c r="G12" s="153"/>
      <c r="H12" s="153"/>
      <c r="I12" s="138"/>
      <c r="J12" s="138"/>
      <c r="K12" s="138"/>
    </row>
    <row r="13" ht="28" customHeight="1" spans="2:11">
      <c r="B13" s="151">
        <f t="array" ref="B13:C13">星期日期和周+DATE(日历年,2,1)-WEEKDAY(DATE(日历年,2,1),(周开始日期="星期一")+1)+36</f>
        <v>44990</v>
      </c>
      <c r="C13" s="151">
        <v>44991</v>
      </c>
      <c r="D13" s="101" t="s">
        <v>1</v>
      </c>
      <c r="E13" s="101"/>
      <c r="F13" s="101"/>
      <c r="G13" s="101"/>
      <c r="H13" s="154"/>
      <c r="I13" s="138"/>
      <c r="J13" s="138"/>
      <c r="K13" s="138"/>
    </row>
    <row r="14" ht="91" customHeight="1" spans="2:11">
      <c r="B14" s="103"/>
      <c r="C14" s="103"/>
      <c r="D14" s="104"/>
      <c r="E14" s="104"/>
      <c r="F14" s="104"/>
      <c r="G14" s="104"/>
      <c r="H14" s="111"/>
      <c r="I14" s="138"/>
      <c r="J14" s="138"/>
      <c r="K14" s="138"/>
    </row>
    <row r="15" spans="9:11">
      <c r="I15" s="138"/>
      <c r="J15" s="138"/>
      <c r="K15" s="138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D13:H14"/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</mergeCells>
  <conditionalFormatting sqref="C12:H12">
    <cfRule type="expression" dxfId="0" priority="5">
      <formula>AND(DAY(C12)&gt;=1,DAY(C12)&lt;=15)</formula>
    </cfRule>
  </conditionalFormatting>
  <conditionalFormatting sqref="B13">
    <cfRule type="expression" dxfId="0" priority="4">
      <formula>AND(DAY(B13)&gt;=1,DAY(B13)&lt;=15)</formula>
    </cfRule>
  </conditionalFormatting>
  <conditionalFormatting sqref="C13">
    <cfRule type="expression" dxfId="0" priority="1">
      <formula>AND(DAY(C13)&gt;=1,DAY(C13)&lt;=15)</formula>
    </cfRule>
    <cfRule type="expression" dxfId="0" priority="2">
      <formula>AND(DAY(C13)&gt;=1,DAY(C13)&lt;=15)</formula>
    </cfRule>
  </conditionalFormatting>
  <conditionalFormatting sqref="B3:G4">
    <cfRule type="expression" dxfId="0" priority="6">
      <formula>DAY(B3)&gt;8</formula>
    </cfRule>
  </conditionalFormatting>
  <conditionalFormatting sqref="B11:H12 B13:C13">
    <cfRule type="expression" dxfId="0" priority="7">
      <formula>AND(DAY(B11)&gt;=1,DAY(B11)&lt;=15)</formula>
    </cfRule>
  </conditionalFormatting>
  <dataValidations count="7">
    <dataValidation allowBlank="1" showInputMessage="1" showErrorMessage="1" prompt="在右侧单元格中输入备注" sqref="D13"/>
    <dataValidation allowBlank="1" showInputMessage="1" showErrorMessage="1" prompt="2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</dataValidations>
  <printOptions horizontalCentered="1" verticalCentered="1"/>
  <pageMargins left="0.699305555555556" right="0.699305555555556" top="0.75" bottom="0.75" header="0.3" footer="0.3"/>
  <pageSetup paperSize="9" scale="52" orientation="landscape"/>
  <headerFooter alignWithMargins="0" differentFirst="1">
    <oddFooter>&amp;CPage &amp;P of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A1:H28"/>
  <sheetViews>
    <sheetView showGridLines="0" tabSelected="1" zoomScale="90" zoomScaleNormal="90" workbookViewId="0">
      <selection activeCell="I1" sqref="I1"/>
    </sheetView>
  </sheetViews>
  <sheetFormatPr defaultColWidth="8.91851851851852" defaultRowHeight="16.5" outlineLevelCol="7"/>
  <cols>
    <col min="1" max="1" width="40.6148148148148" customWidth="1"/>
    <col min="2" max="13" width="21.4592592592593" customWidth="1"/>
  </cols>
  <sheetData>
    <row r="1" ht="131" customHeight="1" spans="1:8">
      <c r="A1" s="47"/>
      <c r="B1" s="48" t="str">
        <f>日历年&amp;" 年3月 "</f>
        <v>2023 年3月 </v>
      </c>
      <c r="C1" s="49"/>
      <c r="D1" s="49"/>
      <c r="E1" s="50"/>
      <c r="F1" s="50"/>
      <c r="G1" s="50"/>
      <c r="H1" s="51"/>
    </row>
    <row r="2" ht="49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112">
        <f t="array" ref="B3:H3">星期日期和周+DATE(日历年,3,1)-WEEKDAY(DATE(日历年,3,1),(周开始日期="星期一")+1)+1</f>
        <v>44983</v>
      </c>
      <c r="C3" s="112">
        <v>44984</v>
      </c>
      <c r="D3" s="113">
        <v>44985</v>
      </c>
      <c r="E3" s="56">
        <v>44986</v>
      </c>
      <c r="F3" s="56">
        <v>44987</v>
      </c>
      <c r="G3" s="56">
        <v>44988</v>
      </c>
      <c r="H3" s="55">
        <v>44989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星期日期和周+DATE(日历年,3,1)-WEEKDAY(DATE(日历年,3,1),(周开始日期="星期一")+1)+8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59">
        <v>44996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星期日期和周+DATE(日历年,3,1)-WEEKDAY(DATE(日历年,3,1),(周开始日期="星期一")+1)+15</f>
        <v>44997</v>
      </c>
      <c r="C7" s="64">
        <v>44998</v>
      </c>
      <c r="D7" s="64">
        <v>44999</v>
      </c>
      <c r="E7" s="64">
        <v>45000</v>
      </c>
      <c r="F7" s="64">
        <v>45001</v>
      </c>
      <c r="G7" s="64">
        <v>45002</v>
      </c>
      <c r="H7" s="63">
        <v>45003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星期日期和周+DATE(日历年,3,1)-WEEKDAY(DATE(日历年,3,1),(周开始日期="星期一")+1)+22</f>
        <v>45004</v>
      </c>
      <c r="C9" s="66">
        <v>45005</v>
      </c>
      <c r="D9" s="66">
        <v>45006</v>
      </c>
      <c r="E9" s="66">
        <v>45007</v>
      </c>
      <c r="F9" s="66">
        <v>45008</v>
      </c>
      <c r="G9" s="66">
        <v>45009</v>
      </c>
      <c r="H9" s="59">
        <v>45010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126"/>
    </row>
    <row r="11" ht="27" customHeight="1" spans="1:8">
      <c r="A11" s="47"/>
      <c r="B11" s="63">
        <f t="array" ref="B11:H11">星期日期和周+DATE(日历年,3,1)-WEEKDAY(DATE(日历年,3,1),(周开始日期="星期一")+1)+29</f>
        <v>45011</v>
      </c>
      <c r="C11" s="98">
        <v>45012</v>
      </c>
      <c r="D11" s="98">
        <v>45013</v>
      </c>
      <c r="E11" s="98">
        <v>45014</v>
      </c>
      <c r="F11" s="98">
        <v>45015</v>
      </c>
      <c r="G11" s="98">
        <v>45016</v>
      </c>
      <c r="H11" s="127">
        <v>45017</v>
      </c>
    </row>
    <row r="12" ht="78" customHeight="1" spans="1:8">
      <c r="A12" s="47"/>
      <c r="B12" s="67"/>
      <c r="C12" s="67"/>
      <c r="D12" s="67"/>
      <c r="E12" s="67"/>
      <c r="F12" s="67"/>
      <c r="G12" s="67"/>
      <c r="H12" s="67"/>
    </row>
    <row r="13" ht="28" customHeight="1" spans="1:8">
      <c r="A13" s="47"/>
      <c r="B13" s="128" t="s">
        <v>1</v>
      </c>
      <c r="C13" s="129"/>
      <c r="D13" s="130"/>
      <c r="E13" s="130"/>
      <c r="F13" s="130"/>
      <c r="G13" s="130"/>
      <c r="H13" s="131"/>
    </row>
    <row r="14" ht="68" customHeight="1" spans="2:8">
      <c r="B14" s="132"/>
      <c r="C14" s="133"/>
      <c r="D14" s="133"/>
      <c r="E14" s="133"/>
      <c r="F14" s="133"/>
      <c r="G14" s="133"/>
      <c r="H14" s="134"/>
    </row>
    <row r="15" ht="56" customHeight="1" spans="1:8">
      <c r="A15" s="135"/>
      <c r="B15" s="110"/>
      <c r="C15" s="104"/>
      <c r="D15" s="104"/>
      <c r="E15" s="104"/>
      <c r="F15" s="104"/>
      <c r="G15" s="104"/>
      <c r="H15" s="105"/>
    </row>
    <row r="16" spans="2:8">
      <c r="B16" s="74"/>
      <c r="C16" s="74"/>
      <c r="D16" s="74"/>
      <c r="E16" s="74"/>
      <c r="F16" s="74"/>
      <c r="G16" s="74"/>
      <c r="H16" s="74"/>
    </row>
    <row r="17" spans="2:8">
      <c r="B17" s="75" t="s">
        <v>2</v>
      </c>
      <c r="C17" s="76"/>
      <c r="D17" s="76"/>
      <c r="E17" s="76"/>
      <c r="F17" s="76"/>
      <c r="G17" s="76"/>
      <c r="H17" s="77"/>
    </row>
    <row r="18" spans="2:8">
      <c r="B18" s="78"/>
      <c r="C18" s="79"/>
      <c r="D18" s="79"/>
      <c r="E18" s="79"/>
      <c r="F18" s="79"/>
      <c r="G18" s="79"/>
      <c r="H18" s="80"/>
    </row>
    <row r="19" spans="2:8">
      <c r="B19" s="81" t="s">
        <v>3</v>
      </c>
      <c r="C19" s="82"/>
      <c r="D19" s="83"/>
      <c r="E19" s="84" t="s">
        <v>4</v>
      </c>
      <c r="F19" s="85"/>
      <c r="G19" s="85"/>
      <c r="H19" s="86"/>
    </row>
    <row r="20" spans="2:8">
      <c r="B20" s="87"/>
      <c r="C20" s="88"/>
      <c r="D20" s="89"/>
      <c r="E20" s="90"/>
      <c r="F20" s="91"/>
      <c r="G20" s="91"/>
      <c r="H20" s="92"/>
    </row>
    <row r="21" spans="2:8">
      <c r="B21" s="93" t="s">
        <v>5</v>
      </c>
      <c r="C21" s="94"/>
      <c r="D21" s="95"/>
      <c r="E21" s="81" t="s">
        <v>6</v>
      </c>
      <c r="F21" s="96"/>
      <c r="G21" s="96"/>
      <c r="H21" s="83"/>
    </row>
    <row r="22" spans="2:8">
      <c r="B22" s="87"/>
      <c r="C22" s="88"/>
      <c r="D22" s="89"/>
      <c r="E22" s="87"/>
      <c r="F22" s="88"/>
      <c r="G22" s="88"/>
      <c r="H22" s="89"/>
    </row>
    <row r="23" spans="2:8">
      <c r="B23" s="93" t="s">
        <v>7</v>
      </c>
      <c r="C23" s="94"/>
      <c r="D23" s="95"/>
      <c r="E23" s="84" t="s">
        <v>8</v>
      </c>
      <c r="F23" s="85"/>
      <c r="G23" s="85"/>
      <c r="H23" s="86"/>
    </row>
    <row r="24" spans="2:8">
      <c r="B24" s="87"/>
      <c r="C24" s="88"/>
      <c r="D24" s="89"/>
      <c r="E24" s="90"/>
      <c r="F24" s="91"/>
      <c r="G24" s="91"/>
      <c r="H24" s="92"/>
    </row>
    <row r="25" spans="2:8">
      <c r="B25" s="93" t="s">
        <v>9</v>
      </c>
      <c r="C25" s="94"/>
      <c r="D25" s="95"/>
      <c r="E25" s="84" t="s">
        <v>10</v>
      </c>
      <c r="F25" s="85"/>
      <c r="G25" s="85"/>
      <c r="H25" s="86"/>
    </row>
    <row r="26" spans="2:8">
      <c r="B26" s="87"/>
      <c r="C26" s="88"/>
      <c r="D26" s="89"/>
      <c r="E26" s="90"/>
      <c r="F26" s="91"/>
      <c r="G26" s="91"/>
      <c r="H26" s="92"/>
    </row>
    <row r="27" spans="2:8">
      <c r="B27" s="93" t="s">
        <v>11</v>
      </c>
      <c r="C27" s="94"/>
      <c r="D27" s="95"/>
      <c r="E27" s="84" t="s">
        <v>12</v>
      </c>
      <c r="F27" s="85"/>
      <c r="G27" s="85"/>
      <c r="H27" s="86"/>
    </row>
    <row r="28" spans="2:8">
      <c r="B28" s="87"/>
      <c r="C28" s="88"/>
      <c r="D28" s="89"/>
      <c r="E28" s="90"/>
      <c r="F28" s="91"/>
      <c r="G28" s="91"/>
      <c r="H28" s="92"/>
    </row>
  </sheetData>
  <mergeCells count="12">
    <mergeCell ref="B25:D26"/>
    <mergeCell ref="E25:H26"/>
    <mergeCell ref="B13:H15"/>
    <mergeCell ref="B17:H18"/>
    <mergeCell ref="B27:D28"/>
    <mergeCell ref="E27:H28"/>
    <mergeCell ref="B19:D20"/>
    <mergeCell ref="E19:H20"/>
    <mergeCell ref="B21:D22"/>
    <mergeCell ref="E21:H22"/>
    <mergeCell ref="B23:D24"/>
    <mergeCell ref="E23:H24"/>
  </mergeCells>
  <dataValidations count="7">
    <dataValidation allowBlank="1" showInputMessage="1" showErrorMessage="1" prompt="3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在右侧单元格中输入备注" sqref="B13"/>
  </dataValidations>
  <printOptions horizontalCentered="1" verticalCentered="1"/>
  <pageMargins left="0.699305555555556" right="0.699305555555556" top="0.75" bottom="0.75" header="0.3" footer="0.3"/>
  <pageSetup paperSize="9" scale="53" orientation="landscape"/>
  <headerFooter alignWithMargins="0" differentFirst="1">
    <oddFooter>&amp;CPage &amp;P of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399945066682943"/>
    <pageSetUpPr fitToPage="1"/>
  </sheetPr>
  <dimension ref="A1:H27"/>
  <sheetViews>
    <sheetView showGridLines="0" zoomScale="55" zoomScaleNormal="55" workbookViewId="0">
      <selection activeCell="I12" sqref="I12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</cols>
  <sheetData>
    <row r="1" ht="95" customHeight="1" spans="1:8">
      <c r="A1" s="47"/>
      <c r="B1" s="48" t="str">
        <f>日历年&amp;" 年4月 "</f>
        <v>2023 年4月 </v>
      </c>
      <c r="C1" s="49"/>
      <c r="D1" s="49"/>
      <c r="E1" s="50"/>
      <c r="F1" s="50"/>
      <c r="G1" s="50"/>
      <c r="H1" s="51"/>
    </row>
    <row r="2" ht="40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星期日期和周+DATE(日历年,4,1)-WEEKDAY(DATE(日历年,4,1),(周开始日期="星期一")+1)+1</f>
        <v>45011</v>
      </c>
      <c r="C3" s="56">
        <v>45012</v>
      </c>
      <c r="D3" s="56">
        <v>45013</v>
      </c>
      <c r="E3" s="56">
        <v>45014</v>
      </c>
      <c r="F3" s="56">
        <v>45015</v>
      </c>
      <c r="G3" s="56">
        <v>45016</v>
      </c>
      <c r="H3" s="55">
        <v>45017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星期日期和周+DATE(日历年,4,1)-WEEKDAY(DATE(日历年,4,1),(周开始日期="星期一")+1)+8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59">
        <v>45024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星期日期和周+DATE(日历年,4,1)-WEEKDAY(DATE(日历年,4,1),(周开始日期="星期一")+1)+15</f>
        <v>45025</v>
      </c>
      <c r="C7" s="64">
        <v>45026</v>
      </c>
      <c r="D7" s="64">
        <v>45027</v>
      </c>
      <c r="E7" s="64">
        <v>45028</v>
      </c>
      <c r="F7" s="64">
        <v>45029</v>
      </c>
      <c r="G7" s="64">
        <v>45030</v>
      </c>
      <c r="H7" s="63">
        <v>45031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星期日期和周+DATE(日历年,4,1)-WEEKDAY(DATE(日历年,4,1),(周开始日期="星期一")+1)+22</f>
        <v>45032</v>
      </c>
      <c r="C9" s="66">
        <v>45033</v>
      </c>
      <c r="D9" s="66">
        <v>45034</v>
      </c>
      <c r="E9" s="66">
        <v>45035</v>
      </c>
      <c r="F9" s="66">
        <v>45036</v>
      </c>
      <c r="G9" s="66">
        <v>45037</v>
      </c>
      <c r="H9" s="59">
        <v>45038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f t="array" ref="B11:H11">星期日期和周+DATE(日历年,4,1)-WEEKDAY(DATE(日历年,4,1),(周开始日期="星期一")+1)+29</f>
        <v>45039</v>
      </c>
      <c r="C11" s="98">
        <v>45040</v>
      </c>
      <c r="D11" s="98">
        <v>45041</v>
      </c>
      <c r="E11" s="98">
        <v>45042</v>
      </c>
      <c r="F11" s="98">
        <v>45043</v>
      </c>
      <c r="G11" s="98">
        <v>45044</v>
      </c>
      <c r="H11" s="63">
        <v>45045</v>
      </c>
    </row>
    <row r="12" ht="78" customHeight="1" spans="1:8">
      <c r="A12" s="47"/>
      <c r="B12" s="67"/>
      <c r="C12" s="67"/>
      <c r="D12" s="67"/>
      <c r="E12" s="67"/>
      <c r="F12" s="67"/>
      <c r="G12" s="67"/>
      <c r="H12" s="67"/>
    </row>
    <row r="13" ht="28" customHeight="1" spans="1:8">
      <c r="A13" s="47"/>
      <c r="B13" s="63">
        <f>星期日期和周+DATE(日历年,4,1)-WEEKDAY(DATE(日历年,4,1),(周开始日期="星期一")+1)+36</f>
        <v>45046</v>
      </c>
      <c r="C13" s="120" t="s">
        <v>1</v>
      </c>
      <c r="D13" s="121"/>
      <c r="E13" s="121"/>
      <c r="F13" s="121"/>
      <c r="G13" s="121"/>
      <c r="H13" s="122"/>
    </row>
    <row r="14" ht="92" customHeight="1" spans="2:8">
      <c r="B14" s="67"/>
      <c r="C14" s="123"/>
      <c r="D14" s="124"/>
      <c r="E14" s="124"/>
      <c r="F14" s="124"/>
      <c r="G14" s="124"/>
      <c r="H14" s="125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B26:D27"/>
    <mergeCell ref="E26:H27"/>
    <mergeCell ref="B20:D21"/>
    <mergeCell ref="B22:D23"/>
    <mergeCell ref="E20:H21"/>
    <mergeCell ref="E22:H23"/>
    <mergeCell ref="B24:D25"/>
    <mergeCell ref="E24:H25"/>
    <mergeCell ref="B16:H17"/>
    <mergeCell ref="B18:D19"/>
    <mergeCell ref="E18:H19"/>
    <mergeCell ref="C13:H14"/>
  </mergeCells>
  <conditionalFormatting sqref="B11:H11">
    <cfRule type="expression" dxfId="0" priority="12">
      <formula>AND(DAY(B11)&gt;=1,DAY(B11)&lt;=15)</formula>
    </cfRule>
  </conditionalFormatting>
  <conditionalFormatting sqref="B13">
    <cfRule type="expression" dxfId="0" priority="7">
      <formula>AND(DAY(B13)&gt;=1,DAY(B13)&lt;=15)</formula>
    </cfRule>
  </conditionalFormatting>
  <conditionalFormatting sqref="C13">
    <cfRule type="expression" dxfId="0" priority="6">
      <formula>AND(DAY(C13)&gt;=1,DAY(C13)&lt;=15)</formula>
    </cfRule>
  </conditionalFormatting>
  <conditionalFormatting sqref="B3:G4">
    <cfRule type="expression" dxfId="0" priority="11">
      <formula>DAY(B3)&gt;8</formula>
    </cfRule>
  </conditionalFormatting>
  <dataValidations count="6"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4 月日历" sqref="A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</dataValidations>
  <printOptions horizontalCentered="1" verticalCentered="1"/>
  <pageMargins left="0.699305555555556" right="0.699305555555556" top="0.75" bottom="0.75" header="0.3" footer="0.3"/>
  <pageSetup paperSize="9" scale="51" orientation="landscape"/>
  <headerFooter alignWithMargins="0" differentFirst="1">
    <oddFooter>&amp;CPage &amp;P of 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  <pageSetUpPr fitToPage="1"/>
  </sheetPr>
  <dimension ref="A1:H27"/>
  <sheetViews>
    <sheetView showGridLines="0" zoomScale="64" zoomScaleNormal="64" workbookViewId="0">
      <selection activeCell="B18" sqref="B18:D19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</cols>
  <sheetData>
    <row r="1" ht="95" customHeight="1" spans="1:8">
      <c r="A1" s="47"/>
      <c r="B1" s="48" t="str">
        <f>日历年&amp;" 年5月 "</f>
        <v>2023 年5月 </v>
      </c>
      <c r="C1" s="49"/>
      <c r="D1" s="49"/>
      <c r="E1" s="50"/>
      <c r="F1" s="50"/>
      <c r="G1" s="50"/>
      <c r="H1" s="51"/>
    </row>
    <row r="2" ht="40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星期日期和周+DATE(日历年,5,1)-WEEKDAY(DATE(日历年,5,1),(周开始日期="星期一")+1)+1</f>
        <v>45046</v>
      </c>
      <c r="C3" s="56">
        <v>45047</v>
      </c>
      <c r="D3" s="56">
        <v>45048</v>
      </c>
      <c r="E3" s="56">
        <v>45049</v>
      </c>
      <c r="F3" s="56">
        <v>45050</v>
      </c>
      <c r="G3" s="56">
        <v>45051</v>
      </c>
      <c r="H3" s="55">
        <v>45052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星期日期和周+DATE(日历年,5,1)-WEEKDAY(DATE(日历年,5,1),(周开始日期="星期一")+1)+8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59">
        <v>45059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星期日期和周+DATE(日历年,5,1)-WEEKDAY(DATE(日历年,5,1),(周开始日期="星期一")+1)+15</f>
        <v>45060</v>
      </c>
      <c r="C7" s="64">
        <v>45061</v>
      </c>
      <c r="D7" s="64">
        <v>45062</v>
      </c>
      <c r="E7" s="64">
        <v>45063</v>
      </c>
      <c r="F7" s="64">
        <v>45064</v>
      </c>
      <c r="G7" s="64">
        <v>45065</v>
      </c>
      <c r="H7" s="63">
        <v>45066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星期日期和周+DATE(日历年,5,1)-WEEKDAY(DATE(日历年,5,1),(周开始日期="星期一")+1)+22</f>
        <v>45067</v>
      </c>
      <c r="C9" s="66">
        <v>45068</v>
      </c>
      <c r="D9" s="66">
        <v>45069</v>
      </c>
      <c r="E9" s="66">
        <v>45070</v>
      </c>
      <c r="F9" s="66">
        <v>45071</v>
      </c>
      <c r="G9" s="66">
        <v>45072</v>
      </c>
      <c r="H9" s="59">
        <v>45073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f t="array" ref="B11:H11">星期日期和周+DATE(日历年,5,1)-WEEKDAY(DATE(日历年,5,1),(周开始日期="星期一")+1)+29</f>
        <v>45074</v>
      </c>
      <c r="C11" s="98">
        <v>45075</v>
      </c>
      <c r="D11" s="98">
        <v>45076</v>
      </c>
      <c r="E11" s="98">
        <v>45077</v>
      </c>
      <c r="F11" s="98">
        <v>45078</v>
      </c>
      <c r="G11" s="98">
        <v>45079</v>
      </c>
      <c r="H11" s="63">
        <v>45080</v>
      </c>
    </row>
    <row r="12" ht="78" customHeight="1" spans="1:8">
      <c r="A12" s="47"/>
      <c r="B12" s="61"/>
      <c r="C12" s="61"/>
      <c r="D12" s="61"/>
      <c r="E12" s="61"/>
      <c r="F12" s="61"/>
      <c r="G12" s="61"/>
      <c r="H12" s="61"/>
    </row>
    <row r="13" ht="28" customHeight="1" spans="1:8">
      <c r="A13" s="47"/>
      <c r="B13" s="106" t="s">
        <v>1</v>
      </c>
      <c r="C13" s="107"/>
      <c r="D13" s="108"/>
      <c r="E13" s="108"/>
      <c r="F13" s="108"/>
      <c r="G13" s="108"/>
      <c r="H13" s="109"/>
    </row>
    <row r="14" ht="141" customHeight="1" spans="2:8">
      <c r="B14" s="110"/>
      <c r="C14" s="104"/>
      <c r="D14" s="104"/>
      <c r="E14" s="104"/>
      <c r="F14" s="104"/>
      <c r="G14" s="104"/>
      <c r="H14" s="111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B13:H14"/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</mergeCells>
  <conditionalFormatting sqref="B11:H11">
    <cfRule type="expression" dxfId="0" priority="2">
      <formula>AND(DAY(B11)&gt;=1,DAY(B11)&lt;=15)</formula>
    </cfRule>
  </conditionalFormatting>
  <conditionalFormatting sqref="B3:G4">
    <cfRule type="expression" dxfId="0" priority="1">
      <formula>DAY(B3)&gt;8</formula>
    </cfRule>
  </conditionalFormatting>
  <dataValidations count="7">
    <dataValidation allowBlank="1" showInputMessage="1" showErrorMessage="1" prompt="5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在右侧单元格中输入备注" sqref="B13"/>
  </dataValidations>
  <printOptions horizontalCentered="1" verticalCentered="1"/>
  <pageMargins left="0.699305555555556" right="0.699305555555556" top="0.75" bottom="0.75" header="0.3" footer="0.3"/>
  <pageSetup paperSize="9" scale="51" orientation="landscape"/>
  <headerFooter alignWithMargins="0" differentFirst="1">
    <oddFooter>&amp;CPage &amp;P of 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51170384838"/>
    <pageSetUpPr fitToPage="1"/>
  </sheetPr>
  <dimension ref="A1:H27"/>
  <sheetViews>
    <sheetView showGridLines="0" zoomScale="60" zoomScaleNormal="60" workbookViewId="0">
      <selection activeCell="B13" sqref="B13:H14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</cols>
  <sheetData>
    <row r="1" ht="95" customHeight="1" spans="1:8">
      <c r="A1" s="47"/>
      <c r="B1" s="48" t="str">
        <f>日历年&amp;" 年6月 "</f>
        <v>2023 年6月 </v>
      </c>
      <c r="C1" s="49"/>
      <c r="D1" s="49"/>
      <c r="E1" s="50"/>
      <c r="F1" s="50"/>
      <c r="G1" s="50"/>
      <c r="H1" s="51"/>
    </row>
    <row r="2" ht="40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星期日期和周+DATE(日历年,6,1)-WEEKDAY(DATE(日历年,6,1),(周开始日期="星期一")+1)+1</f>
        <v>45074</v>
      </c>
      <c r="C3" s="56">
        <v>45075</v>
      </c>
      <c r="D3" s="56">
        <v>45076</v>
      </c>
      <c r="E3" s="56">
        <v>45077</v>
      </c>
      <c r="F3" s="56">
        <v>45078</v>
      </c>
      <c r="G3" s="56">
        <v>45079</v>
      </c>
      <c r="H3" s="55">
        <v>45080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星期日期和周+DATE(日历年,6,1)-WEEKDAY(DATE(日历年,6,1),(周开始日期="星期一")+1)+8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59">
        <v>45087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星期日期和周+DATE(日历年,6,1)-WEEKDAY(DATE(日历年,6,1),(周开始日期="星期一")+1)+15</f>
        <v>45088</v>
      </c>
      <c r="C7" s="64">
        <v>45089</v>
      </c>
      <c r="D7" s="64">
        <v>45090</v>
      </c>
      <c r="E7" s="64">
        <v>45091</v>
      </c>
      <c r="F7" s="64">
        <v>45092</v>
      </c>
      <c r="G7" s="64">
        <v>45093</v>
      </c>
      <c r="H7" s="63">
        <v>45094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星期日期和周+DATE(日历年,6,1)-WEEKDAY(DATE(日历年,6,1),(周开始日期="星期一")+1)+22</f>
        <v>45095</v>
      </c>
      <c r="C9" s="66">
        <v>45096</v>
      </c>
      <c r="D9" s="66">
        <v>45097</v>
      </c>
      <c r="E9" s="66">
        <v>45098</v>
      </c>
      <c r="F9" s="66">
        <v>45099</v>
      </c>
      <c r="G9" s="66">
        <v>45100</v>
      </c>
      <c r="H9" s="59">
        <v>45101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f t="array" ref="B11:H11">星期日期和周+DATE(日历年,6,1)-WEEKDAY(DATE(日历年,6,1),(周开始日期="星期一")+1)+29</f>
        <v>45102</v>
      </c>
      <c r="C11" s="98">
        <v>45103</v>
      </c>
      <c r="D11" s="98">
        <v>45104</v>
      </c>
      <c r="E11" s="98">
        <v>45105</v>
      </c>
      <c r="F11" s="98">
        <v>45106</v>
      </c>
      <c r="G11" s="98">
        <v>45107</v>
      </c>
      <c r="H11" s="63">
        <v>45108</v>
      </c>
    </row>
    <row r="12" ht="78" customHeight="1" spans="1:8">
      <c r="A12" s="47"/>
      <c r="B12" s="67"/>
      <c r="C12" s="67"/>
      <c r="D12" s="67"/>
      <c r="E12" s="67"/>
      <c r="F12" s="67"/>
      <c r="G12" s="67"/>
      <c r="H12" s="67"/>
    </row>
    <row r="13" ht="28" customHeight="1" spans="1:8">
      <c r="A13" s="47"/>
      <c r="B13" s="106" t="s">
        <v>1</v>
      </c>
      <c r="C13" s="107"/>
      <c r="D13" s="108"/>
      <c r="E13" s="108"/>
      <c r="F13" s="108"/>
      <c r="G13" s="108"/>
      <c r="H13" s="109"/>
    </row>
    <row r="14" ht="78" customHeight="1" spans="2:8">
      <c r="B14" s="110"/>
      <c r="C14" s="104"/>
      <c r="D14" s="104"/>
      <c r="E14" s="104"/>
      <c r="F14" s="104"/>
      <c r="G14" s="104"/>
      <c r="H14" s="111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B13:H14"/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</mergeCells>
  <conditionalFormatting sqref="B11:H11">
    <cfRule type="expression" dxfId="0" priority="2">
      <formula>AND(DAY(B11)&gt;=1,DAY(B11)&lt;=15)</formula>
    </cfRule>
  </conditionalFormatting>
  <conditionalFormatting sqref="B3:G4">
    <cfRule type="expression" dxfId="0" priority="1">
      <formula>DAY(B3)&gt;8</formula>
    </cfRule>
  </conditionalFormatting>
  <dataValidations count="7">
    <dataValidation allowBlank="1" showInputMessage="1" showErrorMessage="1" prompt="6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在右侧单元格中输入备注" sqref="B13"/>
  </dataValidations>
  <printOptions horizontalCentered="1" verticalCentered="1"/>
  <pageMargins left="0.699305555555556" right="0.699305555555556" top="0.75" bottom="0.75" header="0.3" footer="0.3"/>
  <pageSetup paperSize="9" scale="50" orientation="landscape"/>
  <headerFooter alignWithMargins="0" differentFirst="1">
    <oddFooter>&amp;CPage &amp;P of 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  <pageSetUpPr fitToPage="1"/>
  </sheetPr>
  <dimension ref="A1:H27"/>
  <sheetViews>
    <sheetView showGridLines="0" zoomScale="55" zoomScaleNormal="55" workbookViewId="0">
      <selection activeCell="I17" sqref="I17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</cols>
  <sheetData>
    <row r="1" ht="95" customHeight="1" spans="1:8">
      <c r="A1" s="47"/>
      <c r="B1" s="48" t="str">
        <f>日历年&amp;" 年7月 "</f>
        <v>2023 年7月 </v>
      </c>
      <c r="C1" s="49"/>
      <c r="D1" s="49"/>
      <c r="E1" s="50"/>
      <c r="F1" s="50"/>
      <c r="G1" s="50"/>
      <c r="H1" s="51"/>
    </row>
    <row r="2" ht="40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112">
        <v>45102</v>
      </c>
      <c r="C3" s="112">
        <v>45103</v>
      </c>
      <c r="D3" s="112">
        <v>45104</v>
      </c>
      <c r="E3" s="112">
        <v>45105</v>
      </c>
      <c r="F3" s="112">
        <v>45106</v>
      </c>
      <c r="G3" s="113">
        <v>45107</v>
      </c>
      <c r="H3" s="55">
        <v>45108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59">
        <v>45115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v>45116</v>
      </c>
      <c r="C7" s="64">
        <v>45117</v>
      </c>
      <c r="D7" s="64">
        <v>45118</v>
      </c>
      <c r="E7" s="64">
        <v>45119</v>
      </c>
      <c r="F7" s="64">
        <v>45120</v>
      </c>
      <c r="G7" s="64">
        <v>45121</v>
      </c>
      <c r="H7" s="63">
        <v>45122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v>45123</v>
      </c>
      <c r="C9" s="66">
        <v>45124</v>
      </c>
      <c r="D9" s="66">
        <v>45125</v>
      </c>
      <c r="E9" s="66">
        <v>45126</v>
      </c>
      <c r="F9" s="66">
        <v>45127</v>
      </c>
      <c r="G9" s="66">
        <v>45128</v>
      </c>
      <c r="H9" s="59">
        <v>45129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v>45130</v>
      </c>
      <c r="C11" s="98">
        <v>45131</v>
      </c>
      <c r="D11" s="98">
        <v>45132</v>
      </c>
      <c r="E11" s="98">
        <v>45133</v>
      </c>
      <c r="F11" s="98">
        <v>45134</v>
      </c>
      <c r="G11" s="98">
        <v>45135</v>
      </c>
      <c r="H11" s="63">
        <v>45136</v>
      </c>
    </row>
    <row r="12" ht="78" customHeight="1" spans="1:8">
      <c r="A12" s="47"/>
      <c r="B12" s="61"/>
      <c r="C12" s="61"/>
      <c r="D12" s="61"/>
      <c r="E12" s="61"/>
      <c r="F12" s="61"/>
      <c r="G12" s="61"/>
      <c r="H12" s="61"/>
    </row>
    <row r="13" ht="28" customHeight="1" spans="1:8">
      <c r="A13" s="47"/>
      <c r="B13" s="63">
        <v>45137</v>
      </c>
      <c r="C13" s="98">
        <v>45138</v>
      </c>
      <c r="D13" s="114" t="s">
        <v>1</v>
      </c>
      <c r="E13" s="115"/>
      <c r="F13" s="115"/>
      <c r="G13" s="115"/>
      <c r="H13" s="116"/>
    </row>
    <row r="14" ht="91" customHeight="1" spans="2:8">
      <c r="B14" s="61"/>
      <c r="C14" s="61"/>
      <c r="D14" s="117"/>
      <c r="E14" s="118"/>
      <c r="F14" s="118"/>
      <c r="G14" s="118"/>
      <c r="H14" s="119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  <mergeCell ref="D13:H14"/>
  </mergeCells>
  <dataValidations count="6"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7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</dataValidations>
  <printOptions horizontalCentered="1" verticalCentered="1"/>
  <pageMargins left="0.699305555555556" right="0.699305555555556" top="0.75" bottom="0.75" header="0.3" footer="0.3"/>
  <pageSetup paperSize="9" scale="51" orientation="landscape"/>
  <headerFooter alignWithMargins="0" differentFirst="1">
    <oddFooter>&amp;CPage &amp;P of 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0999786370433668"/>
    <pageSetUpPr fitToPage="1"/>
  </sheetPr>
  <dimension ref="A1:H27"/>
  <sheetViews>
    <sheetView showGridLines="0" zoomScale="53" zoomScaleNormal="53" workbookViewId="0">
      <selection activeCell="I12" sqref="I12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</cols>
  <sheetData>
    <row r="1" ht="111" customHeight="1" spans="1:8">
      <c r="A1" s="47"/>
      <c r="B1" s="48" t="str">
        <f>日历年&amp;" 年8月 "</f>
        <v>2023 年8月 </v>
      </c>
      <c r="C1" s="49"/>
      <c r="D1" s="49"/>
      <c r="E1" s="50"/>
      <c r="F1" s="50"/>
      <c r="G1" s="50"/>
      <c r="H1" s="51"/>
    </row>
    <row r="2" ht="47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星期日期和周+DATE(日历年,8,1)-WEEKDAY(DATE(日历年,8,1),(周开始日期="星期一")+1)+1</f>
        <v>45137</v>
      </c>
      <c r="C3" s="56">
        <v>45138</v>
      </c>
      <c r="D3" s="56">
        <v>45139</v>
      </c>
      <c r="E3" s="56">
        <v>45140</v>
      </c>
      <c r="F3" s="56">
        <v>45141</v>
      </c>
      <c r="G3" s="56">
        <v>45142</v>
      </c>
      <c r="H3" s="55">
        <v>45143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星期日期和周+DATE(日历年,8,1)-WEEKDAY(DATE(日历年,8,1),(周开始日期="星期一")+1)+8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59">
        <v>45150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星期日期和周+DATE(日历年,8,1)-WEEKDAY(DATE(日历年,8,1),(周开始日期="星期一")+1)+15</f>
        <v>45151</v>
      </c>
      <c r="C7" s="64">
        <v>45152</v>
      </c>
      <c r="D7" s="64">
        <v>45153</v>
      </c>
      <c r="E7" s="64">
        <v>45154</v>
      </c>
      <c r="F7" s="64">
        <v>45155</v>
      </c>
      <c r="G7" s="64">
        <v>45156</v>
      </c>
      <c r="H7" s="63">
        <v>45157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星期日期和周+DATE(日历年,8,1)-WEEKDAY(DATE(日历年,8,1),(周开始日期="星期一")+1)+22</f>
        <v>45158</v>
      </c>
      <c r="C9" s="66">
        <v>45159</v>
      </c>
      <c r="D9" s="66">
        <v>45160</v>
      </c>
      <c r="E9" s="66">
        <v>45161</v>
      </c>
      <c r="F9" s="66">
        <v>45162</v>
      </c>
      <c r="G9" s="66">
        <v>45163</v>
      </c>
      <c r="H9" s="59">
        <v>45164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f t="array" ref="B11:H11">星期日期和周+DATE(日历年,8,1)-WEEKDAY(DATE(日历年,8,1),(周开始日期="星期一")+1)+29</f>
        <v>45165</v>
      </c>
      <c r="C11" s="98">
        <v>45166</v>
      </c>
      <c r="D11" s="98">
        <v>45167</v>
      </c>
      <c r="E11" s="98">
        <v>45168</v>
      </c>
      <c r="F11" s="98">
        <v>45169</v>
      </c>
      <c r="G11" s="98">
        <v>45170</v>
      </c>
      <c r="H11" s="63">
        <v>45171</v>
      </c>
    </row>
    <row r="12" ht="78" customHeight="1" spans="1:8">
      <c r="A12" s="47"/>
      <c r="B12" s="61"/>
      <c r="C12" s="61"/>
      <c r="D12" s="61"/>
      <c r="E12" s="61"/>
      <c r="F12" s="61"/>
      <c r="G12" s="61"/>
      <c r="H12" s="61"/>
    </row>
    <row r="13" ht="28" customHeight="1" spans="1:8">
      <c r="A13" s="47"/>
      <c r="B13" s="106" t="s">
        <v>1</v>
      </c>
      <c r="C13" s="107"/>
      <c r="D13" s="108"/>
      <c r="E13" s="108"/>
      <c r="F13" s="108"/>
      <c r="G13" s="108"/>
      <c r="H13" s="109"/>
    </row>
    <row r="14" ht="68" customHeight="1" spans="2:8">
      <c r="B14" s="110"/>
      <c r="C14" s="104"/>
      <c r="D14" s="104"/>
      <c r="E14" s="104"/>
      <c r="F14" s="104"/>
      <c r="G14" s="104"/>
      <c r="H14" s="111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B13:H14"/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</mergeCells>
  <conditionalFormatting sqref="B11:H11">
    <cfRule type="expression" dxfId="0" priority="2">
      <formula>AND(DAY(B11)&gt;=1,DAY(B11)&lt;=15)</formula>
    </cfRule>
  </conditionalFormatting>
  <conditionalFormatting sqref="B3:G4">
    <cfRule type="expression" dxfId="0" priority="1">
      <formula>DAY(B3)&gt;8</formula>
    </cfRule>
  </conditionalFormatting>
  <dataValidations count="7"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8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在右侧单元格中输入备注" sqref="B13"/>
  </dataValidations>
  <printOptions horizontalCentered="1" verticalCentered="1"/>
  <pageMargins left="0.699305555555556" right="0.699305555555556" top="0.75" bottom="0.75" header="0.3" footer="0.3"/>
  <pageSetup paperSize="9" scale="52" orientation="landscape"/>
  <headerFooter alignWithMargins="0" differentFirst="1">
    <oddFooter>&amp;CPage &amp;P of 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249977111117893"/>
    <pageSetUpPr fitToPage="1"/>
  </sheetPr>
  <dimension ref="A1:H27"/>
  <sheetViews>
    <sheetView showGridLines="0" zoomScale="60" zoomScaleNormal="60" workbookViewId="0">
      <selection activeCell="E32" sqref="E32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</cols>
  <sheetData>
    <row r="1" ht="101" customHeight="1" spans="1:8">
      <c r="A1" s="47"/>
      <c r="B1" s="48" t="str">
        <f>日历年&amp;" 年9月 "</f>
        <v>2023 年9月 </v>
      </c>
      <c r="C1" s="49"/>
      <c r="D1" s="49"/>
      <c r="E1" s="50"/>
      <c r="F1" s="50"/>
      <c r="G1" s="50"/>
      <c r="H1" s="51"/>
    </row>
    <row r="2" ht="44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星期日期和周+DATE(日历年,9,1)-WEEKDAY(DATE(日历年,9,1),(周开始日期="星期一")+1)+1</f>
        <v>45165</v>
      </c>
      <c r="C3" s="56">
        <v>45166</v>
      </c>
      <c r="D3" s="56">
        <v>45167</v>
      </c>
      <c r="E3" s="56">
        <v>45168</v>
      </c>
      <c r="F3" s="56">
        <v>45169</v>
      </c>
      <c r="G3" s="56">
        <v>45170</v>
      </c>
      <c r="H3" s="55">
        <v>45171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星期日期和周+DATE(日历年,9,1)-WEEKDAY(DATE(日历年,9,1),(周开始日期="星期一")+1)+8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59">
        <v>45178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星期日期和周+DATE(日历年,9,1)-WEEKDAY(DATE(日历年,9,1),(周开始日期="星期一")+1)+15</f>
        <v>45179</v>
      </c>
      <c r="C7" s="64">
        <v>45180</v>
      </c>
      <c r="D7" s="64">
        <v>45181</v>
      </c>
      <c r="E7" s="64">
        <v>45182</v>
      </c>
      <c r="F7" s="64">
        <v>45183</v>
      </c>
      <c r="G7" s="64">
        <v>45184</v>
      </c>
      <c r="H7" s="63">
        <v>45185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星期日期和周+DATE(日历年,9,1)-WEEKDAY(DATE(日历年,9,1),(周开始日期="星期一")+1)+22</f>
        <v>45186</v>
      </c>
      <c r="C9" s="66">
        <v>45187</v>
      </c>
      <c r="D9" s="66">
        <v>45188</v>
      </c>
      <c r="E9" s="66">
        <v>45189</v>
      </c>
      <c r="F9" s="66">
        <v>45190</v>
      </c>
      <c r="G9" s="66">
        <v>45191</v>
      </c>
      <c r="H9" s="59">
        <v>45192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f t="array" ref="B11:H11">星期日期和周+DATE(日历年,9,1)-WEEKDAY(DATE(日历年,9,1),(周开始日期="星期一")+1)+29</f>
        <v>45193</v>
      </c>
      <c r="C11" s="98">
        <v>45194</v>
      </c>
      <c r="D11" s="98">
        <v>45195</v>
      </c>
      <c r="E11" s="98">
        <v>45196</v>
      </c>
      <c r="F11" s="98">
        <v>45197</v>
      </c>
      <c r="G11" s="98">
        <v>45198</v>
      </c>
      <c r="H11" s="63">
        <v>45199</v>
      </c>
    </row>
    <row r="12" ht="78" customHeight="1" spans="1:8">
      <c r="A12" s="47"/>
      <c r="B12" s="99"/>
      <c r="C12" s="100"/>
      <c r="D12" s="100"/>
      <c r="E12" s="100"/>
      <c r="F12" s="100"/>
      <c r="G12" s="100"/>
      <c r="H12" s="100"/>
    </row>
    <row r="13" ht="28" customHeight="1" spans="1:8">
      <c r="A13" s="47"/>
      <c r="B13" s="63">
        <f t="array" ref="B13:C13">星期日期和周+DATE(日历年,9,1)-WEEKDAY(DATE(日历年,9,1),(周开始日期="星期一")+1)+36</f>
        <v>45200</v>
      </c>
      <c r="C13" s="63">
        <v>45201</v>
      </c>
      <c r="D13" s="101" t="s">
        <v>1</v>
      </c>
      <c r="E13" s="101"/>
      <c r="F13" s="101"/>
      <c r="G13" s="101"/>
      <c r="H13" s="102"/>
    </row>
    <row r="14" ht="88" customHeight="1" spans="2:8">
      <c r="B14" s="103"/>
      <c r="C14" s="103"/>
      <c r="D14" s="104"/>
      <c r="E14" s="104"/>
      <c r="F14" s="104"/>
      <c r="G14" s="104"/>
      <c r="H14" s="105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D13:H14"/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</mergeCells>
  <conditionalFormatting sqref="D12:H12">
    <cfRule type="expression" dxfId="0" priority="3">
      <formula>AND(DAY(D12)&gt;=1,DAY(D12)&lt;=15)</formula>
    </cfRule>
  </conditionalFormatting>
  <conditionalFormatting sqref="B13">
    <cfRule type="expression" dxfId="0" priority="2">
      <formula>AND(DAY(B13)&gt;=1,DAY(B13)&lt;=15)</formula>
    </cfRule>
  </conditionalFormatting>
  <conditionalFormatting sqref="C13">
    <cfRule type="expression" dxfId="0" priority="1">
      <formula>AND(DAY(C13)&gt;=1,DAY(C13)&lt;=15)</formula>
    </cfRule>
  </conditionalFormatting>
  <conditionalFormatting sqref="B3:G4">
    <cfRule type="expression" dxfId="0" priority="4">
      <formula>DAY(B3)&gt;8</formula>
    </cfRule>
  </conditionalFormatting>
  <conditionalFormatting sqref="B11:H12 B13:C13">
    <cfRule type="expression" dxfId="0" priority="5">
      <formula>AND(DAY(B11)&gt;=1,DAY(B11)&lt;=15)</formula>
    </cfRule>
  </conditionalFormatting>
  <dataValidations count="7"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9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在右侧单元格中输入备注" sqref="D13"/>
  </dataValidations>
  <printOptions horizontalCentered="1" verticalCentered="1"/>
  <pageMargins left="0.699305555555556" right="0.699305555555556" top="0.75" bottom="0.75" header="0.3" footer="0.3"/>
  <pageSetup paperSize="9" scale="52" orientation="landscape"/>
  <headerFooter alignWithMargins="0" differentFirst="1">
    <oddFooter>&amp;CPage &amp;P of &amp;N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499984740745262"/>
    <pageSetUpPr fitToPage="1"/>
  </sheetPr>
  <dimension ref="A1:H27"/>
  <sheetViews>
    <sheetView showGridLines="0" zoomScale="60" zoomScaleNormal="60" workbookViewId="0">
      <selection activeCell="I13" sqref="I13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</cols>
  <sheetData>
    <row r="1" ht="86" customHeight="1" spans="1:8">
      <c r="A1" s="47"/>
      <c r="B1" s="48" t="str">
        <f>日历年&amp;" 年10月 "</f>
        <v>2023 年10月 </v>
      </c>
      <c r="C1" s="49"/>
      <c r="D1" s="49"/>
      <c r="E1" s="50"/>
      <c r="F1" s="50"/>
      <c r="G1" s="50"/>
      <c r="H1" s="51"/>
    </row>
    <row r="2" ht="41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星期日期和周+DATE(日历年,10,1)-WEEKDAY(DATE(日历年,10,1),(周开始日期="星期一")+1)+1</f>
        <v>45200</v>
      </c>
      <c r="C3" s="56">
        <v>45201</v>
      </c>
      <c r="D3" s="56">
        <v>45202</v>
      </c>
      <c r="E3" s="56">
        <v>45203</v>
      </c>
      <c r="F3" s="56">
        <v>45204</v>
      </c>
      <c r="G3" s="56">
        <v>45205</v>
      </c>
      <c r="H3" s="55">
        <v>45206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星期日期和周+DATE(日历年,10,1)-WEEKDAY(DATE(日历年,10,1),(周开始日期="星期一")+1)+8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59">
        <v>45213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星期日期和周+DATE(日历年,10,1)-WEEKDAY(DATE(日历年,10,1),(周开始日期="星期一")+1)+15</f>
        <v>45214</v>
      </c>
      <c r="C7" s="64">
        <v>45215</v>
      </c>
      <c r="D7" s="64">
        <v>45216</v>
      </c>
      <c r="E7" s="64">
        <v>45217</v>
      </c>
      <c r="F7" s="64">
        <v>45218</v>
      </c>
      <c r="G7" s="64">
        <v>45219</v>
      </c>
      <c r="H7" s="63">
        <v>45220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星期日期和周+DATE(日历年,10,1)-WEEKDAY(DATE(日历年,10,1),(周开始日期="星期一")+1)+22</f>
        <v>45221</v>
      </c>
      <c r="C9" s="66">
        <v>45222</v>
      </c>
      <c r="D9" s="66">
        <v>45223</v>
      </c>
      <c r="E9" s="66">
        <v>45224</v>
      </c>
      <c r="F9" s="66">
        <v>45225</v>
      </c>
      <c r="G9" s="66">
        <v>45226</v>
      </c>
      <c r="H9" s="59">
        <v>45227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f t="array" ref="B11:H11">星期日期和周+DATE(日历年,10,1)-WEEKDAY(DATE(日历年,10,1),(周开始日期="星期一")+1)+29</f>
        <v>45228</v>
      </c>
      <c r="C11" s="98">
        <v>45229</v>
      </c>
      <c r="D11" s="98">
        <v>45230</v>
      </c>
      <c r="E11" s="98">
        <v>45231</v>
      </c>
      <c r="F11" s="98">
        <v>45232</v>
      </c>
      <c r="G11" s="98">
        <v>45233</v>
      </c>
      <c r="H11" s="63">
        <v>45234</v>
      </c>
    </row>
    <row r="12" ht="78" customHeight="1" spans="1:8">
      <c r="A12" s="47"/>
      <c r="B12" s="99"/>
      <c r="C12" s="100"/>
      <c r="D12" s="100"/>
      <c r="E12" s="100"/>
      <c r="F12" s="100"/>
      <c r="G12" s="100"/>
      <c r="H12" s="100"/>
    </row>
    <row r="13" ht="28" customHeight="1" spans="1:8">
      <c r="A13" s="47"/>
      <c r="B13" s="63">
        <f t="array" ref="B13:C13">星期日期和周+DATE(日历年,10,1)-WEEKDAY(DATE(日历年,10,1),(周开始日期="星期一")+1)+36</f>
        <v>45235</v>
      </c>
      <c r="C13" s="63">
        <v>45236</v>
      </c>
      <c r="D13" s="101" t="s">
        <v>1</v>
      </c>
      <c r="E13" s="101"/>
      <c r="F13" s="101"/>
      <c r="G13" s="101"/>
      <c r="H13" s="102"/>
    </row>
    <row r="14" ht="86" customHeight="1" spans="2:8">
      <c r="B14" s="103"/>
      <c r="C14" s="103"/>
      <c r="D14" s="104"/>
      <c r="E14" s="104"/>
      <c r="F14" s="104"/>
      <c r="G14" s="104"/>
      <c r="H14" s="105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D13:H14"/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</mergeCells>
  <conditionalFormatting sqref="D12:H12">
    <cfRule type="expression" dxfId="0" priority="2">
      <formula>AND(DAY(D12)&gt;=1,DAY(D12)&lt;=15)</formula>
    </cfRule>
  </conditionalFormatting>
  <conditionalFormatting sqref="B13:C13">
    <cfRule type="expression" dxfId="0" priority="1">
      <formula>AND(DAY(B13)&gt;=1,DAY(B13)&lt;=15)</formula>
    </cfRule>
  </conditionalFormatting>
  <conditionalFormatting sqref="B3:G4">
    <cfRule type="expression" dxfId="0" priority="3">
      <formula>DAY(B3)&gt;8</formula>
    </cfRule>
  </conditionalFormatting>
  <conditionalFormatting sqref="B11:H12 B13:C13">
    <cfRule type="expression" dxfId="0" priority="4">
      <formula>AND(DAY(B11)&gt;=1,DAY(B11)&lt;=15)</formula>
    </cfRule>
  </conditionalFormatting>
  <dataValidations count="7"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10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在右侧单元格中输入备注" sqref="D13"/>
  </dataValidations>
  <printOptions horizontalCentered="1" verticalCentered="1"/>
  <pageMargins left="0.699305555555556" right="0.699305555555556" top="0.75" bottom="0.75" header="0.3" footer="0.3"/>
  <pageSetup paperSize="9" scale="53" orientation="landscape"/>
  <headerFooter alignWithMargins="0" differentFirst="1">
    <oddFooter>&amp;CPage &amp;P of &amp;N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899960325937681"/>
    <pageSetUpPr fitToPage="1"/>
  </sheetPr>
  <dimension ref="A1:H27"/>
  <sheetViews>
    <sheetView showGridLines="0" zoomScale="60" zoomScaleNormal="60" workbookViewId="0">
      <selection activeCell="I14" sqref="I14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0.6148148148148" customWidth="1"/>
    <col min="10" max="10" width="34.2296296296296" customWidth="1"/>
    <col min="11" max="11" width="21.8444444444444" customWidth="1"/>
    <col min="13" max="13" width="9.53333333333333" customWidth="1"/>
    <col min="14" max="14" width="53" customWidth="1"/>
    <col min="15" max="15" width="53.6888888888889" customWidth="1"/>
  </cols>
  <sheetData>
    <row r="1" ht="81" customHeight="1" spans="1:8">
      <c r="A1" s="47"/>
      <c r="B1" s="48" t="str">
        <f>日历年&amp;" 年11月 "</f>
        <v>2023 年11月 </v>
      </c>
      <c r="C1" s="97"/>
      <c r="D1" s="97"/>
      <c r="E1" s="50"/>
      <c r="F1" s="50"/>
      <c r="G1" s="50"/>
      <c r="H1" s="51"/>
    </row>
    <row r="2" ht="49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星期日期和周+DATE(日历年,11,1)-WEEKDAY(DATE(日历年,11,1),(周开始日期="星期一")+1)+1</f>
        <v>45228</v>
      </c>
      <c r="C3" s="56">
        <v>45229</v>
      </c>
      <c r="D3" s="56">
        <v>45230</v>
      </c>
      <c r="E3" s="56">
        <v>45231</v>
      </c>
      <c r="F3" s="56">
        <v>45232</v>
      </c>
      <c r="G3" s="56">
        <v>45233</v>
      </c>
      <c r="H3" s="55">
        <v>45234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星期日期和周+DATE(日历年,11,1)-WEEKDAY(DATE(日历年,11,1),(周开始日期="星期一")+1)+8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59">
        <v>45241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星期日期和周+DATE(日历年,11,1)-WEEKDAY(DATE(日历年,11,1),(周开始日期="星期一")+1)+15</f>
        <v>45242</v>
      </c>
      <c r="C7" s="64">
        <v>45243</v>
      </c>
      <c r="D7" s="64">
        <v>45244</v>
      </c>
      <c r="E7" s="64">
        <v>45245</v>
      </c>
      <c r="F7" s="64">
        <v>45246</v>
      </c>
      <c r="G7" s="64">
        <v>45247</v>
      </c>
      <c r="H7" s="63">
        <v>45248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星期日期和周+DATE(日历年,11,1)-WEEKDAY(DATE(日历年,11,1),(周开始日期="星期一")+1)+22</f>
        <v>45249</v>
      </c>
      <c r="C9" s="66">
        <v>45250</v>
      </c>
      <c r="D9" s="66">
        <v>45251</v>
      </c>
      <c r="E9" s="66">
        <v>45252</v>
      </c>
      <c r="F9" s="66">
        <v>45253</v>
      </c>
      <c r="G9" s="66">
        <v>45254</v>
      </c>
      <c r="H9" s="59">
        <v>45255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63">
        <f t="array" ref="B11:H11">星期日期和周+DATE(日历年,11,1)-WEEKDAY(DATE(日历年,11,1),(周开始日期="星期一")+1)+29</f>
        <v>45256</v>
      </c>
      <c r="C11" s="98">
        <v>45257</v>
      </c>
      <c r="D11" s="98">
        <v>45258</v>
      </c>
      <c r="E11" s="98">
        <v>45259</v>
      </c>
      <c r="F11" s="98">
        <v>45260</v>
      </c>
      <c r="G11" s="98">
        <v>45261</v>
      </c>
      <c r="H11" s="63">
        <v>45262</v>
      </c>
    </row>
    <row r="12" ht="78" customHeight="1" spans="1:8">
      <c r="A12" s="47"/>
      <c r="B12" s="99"/>
      <c r="C12" s="100"/>
      <c r="D12" s="100"/>
      <c r="E12" s="100"/>
      <c r="F12" s="100"/>
      <c r="G12" s="100"/>
      <c r="H12" s="100"/>
    </row>
    <row r="13" ht="28" customHeight="1" spans="1:8">
      <c r="A13" s="47"/>
      <c r="B13" s="63">
        <f t="array" ref="B13:C13">星期日期和周+DATE(日历年,11,1)-WEEKDAY(DATE(日历年,11,1),(周开始日期="星期一")+1)+36</f>
        <v>45263</v>
      </c>
      <c r="C13" s="63">
        <v>45264</v>
      </c>
      <c r="D13" s="101" t="s">
        <v>1</v>
      </c>
      <c r="E13" s="101"/>
      <c r="F13" s="101"/>
      <c r="G13" s="101"/>
      <c r="H13" s="102"/>
    </row>
    <row r="14" ht="68" customHeight="1" spans="2:8">
      <c r="B14" s="103"/>
      <c r="C14" s="103"/>
      <c r="D14" s="104"/>
      <c r="E14" s="104"/>
      <c r="F14" s="104"/>
      <c r="G14" s="104"/>
      <c r="H14" s="105"/>
    </row>
    <row r="15" ht="20" customHeight="1" spans="2:8">
      <c r="B15" s="74"/>
      <c r="C15" s="74"/>
      <c r="D15" s="74"/>
      <c r="E15" s="74"/>
      <c r="F15" s="74"/>
      <c r="G15" s="74"/>
      <c r="H15" s="74"/>
    </row>
    <row r="16" ht="20" customHeight="1" spans="2:8">
      <c r="B16" s="75" t="s">
        <v>2</v>
      </c>
      <c r="C16" s="76"/>
      <c r="D16" s="76"/>
      <c r="E16" s="76"/>
      <c r="F16" s="76"/>
      <c r="G16" s="76"/>
      <c r="H16" s="77"/>
    </row>
    <row r="17" ht="20" customHeight="1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D13:H14"/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</mergeCells>
  <conditionalFormatting sqref="D12:H12">
    <cfRule type="expression" dxfId="0" priority="2">
      <formula>AND(DAY(D12)&gt;=1,DAY(D12)&lt;=15)</formula>
    </cfRule>
  </conditionalFormatting>
  <conditionalFormatting sqref="B13:C13">
    <cfRule type="expression" dxfId="0" priority="1">
      <formula>AND(DAY(B13)&gt;=1,DAY(B13)&lt;=15)</formula>
    </cfRule>
  </conditionalFormatting>
  <conditionalFormatting sqref="B3:G4">
    <cfRule type="expression" dxfId="0" priority="3">
      <formula>DAY(B3)&gt;8</formula>
    </cfRule>
  </conditionalFormatting>
  <conditionalFormatting sqref="B11:H12 B13:C13">
    <cfRule type="expression" dxfId="0" priority="4">
      <formula>AND(DAY(B11)&gt;=1,DAY(B11)&lt;=15)</formula>
    </cfRule>
  </conditionalFormatting>
  <dataValidations count="7"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11 月日历" sqref="A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  <dataValidation allowBlank="1" showInputMessage="1" showErrorMessage="1" prompt="在右侧单元格中输入备注" sqref="D13"/>
  </dataValidations>
  <printOptions horizontalCentered="1" verticalCentered="1"/>
  <pageMargins left="0.699305555555556" right="0.699305555555556" top="0.75" bottom="0.75" header="0.3" footer="0.3"/>
  <pageSetup paperSize="9" scale="49" orientation="landscape"/>
  <headerFooter alignWithMargins="0" differentFirst="1">
    <oddFooter>&amp;CPage &amp;P of &amp;N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0499893185216834"/>
    <pageSetUpPr fitToPage="1"/>
  </sheetPr>
  <dimension ref="A1:H27"/>
  <sheetViews>
    <sheetView showGridLines="0" zoomScale="56" zoomScaleNormal="56" workbookViewId="0">
      <selection activeCell="I12" sqref="I12"/>
    </sheetView>
  </sheetViews>
  <sheetFormatPr defaultColWidth="8.91851851851852" defaultRowHeight="16.5" outlineLevelCol="7"/>
  <cols>
    <col min="1" max="1" width="40.6148148148148" customWidth="1"/>
    <col min="2" max="2" width="18.4592592592593" customWidth="1"/>
    <col min="3" max="8" width="17.8444444444444" customWidth="1"/>
    <col min="9" max="9" width="31.4592592592593" customWidth="1"/>
  </cols>
  <sheetData>
    <row r="1" ht="95" customHeight="1" spans="1:8">
      <c r="A1" s="47"/>
      <c r="B1" s="48" t="str">
        <f>日历年&amp;" 年12月 "</f>
        <v>2023 年12月 </v>
      </c>
      <c r="C1" s="49"/>
      <c r="D1" s="49"/>
      <c r="E1" s="50"/>
      <c r="F1" s="50"/>
      <c r="G1" s="50"/>
      <c r="H1" s="51"/>
    </row>
    <row r="2" ht="40" customHeight="1" spans="1:8">
      <c r="A2" s="47"/>
      <c r="B2" s="52" t="str">
        <f>IF(周开始日期="星期日","星期日","星期一")</f>
        <v>星期一</v>
      </c>
      <c r="C2" s="53" t="str">
        <f t="shared" ref="C2:H2" si="0">UPPER(TEXT(C3,"aaaa"))</f>
        <v>星期一</v>
      </c>
      <c r="D2" s="53" t="str">
        <f t="shared" si="0"/>
        <v>星期二</v>
      </c>
      <c r="E2" s="53" t="str">
        <f t="shared" si="0"/>
        <v>星期三</v>
      </c>
      <c r="F2" s="53" t="str">
        <f t="shared" si="0"/>
        <v>星期四</v>
      </c>
      <c r="G2" s="53" t="str">
        <f t="shared" si="0"/>
        <v>星期五</v>
      </c>
      <c r="H2" s="54" t="str">
        <f t="shared" si="0"/>
        <v>星期六</v>
      </c>
    </row>
    <row r="3" ht="27" customHeight="1" spans="1:8">
      <c r="A3" s="47"/>
      <c r="B3" s="55">
        <f t="array" ref="B3:H3">星期日期和周+DATE(日历年,12,1)-WEEKDAY(DATE(日历年,12,1),(周开始日期="星期一")+1)+1</f>
        <v>45256</v>
      </c>
      <c r="C3" s="56">
        <v>45257</v>
      </c>
      <c r="D3" s="56">
        <v>45258</v>
      </c>
      <c r="E3" s="56">
        <v>45259</v>
      </c>
      <c r="F3" s="56">
        <v>45260</v>
      </c>
      <c r="G3" s="56">
        <v>45261</v>
      </c>
      <c r="H3" s="55">
        <v>45262</v>
      </c>
    </row>
    <row r="4" ht="72" customHeight="1" spans="1:8">
      <c r="A4" s="47"/>
      <c r="B4" s="57"/>
      <c r="C4" s="58"/>
      <c r="D4" s="58"/>
      <c r="E4" s="58"/>
      <c r="F4" s="58"/>
      <c r="G4" s="58"/>
      <c r="H4" s="57"/>
    </row>
    <row r="5" ht="29" customHeight="1" spans="1:8">
      <c r="A5" s="47"/>
      <c r="B5" s="59">
        <f t="array" ref="B5:H5">星期日期和周+DATE(日历年,12,1)-WEEKDAY(DATE(日历年,12,1),(周开始日期="星期一")+1)+8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59">
        <v>45269</v>
      </c>
    </row>
    <row r="6" ht="80" customHeight="1" spans="1:8">
      <c r="A6" s="47"/>
      <c r="B6" s="61"/>
      <c r="C6" s="62"/>
      <c r="D6" s="62"/>
      <c r="E6" s="62"/>
      <c r="F6" s="62"/>
      <c r="G6" s="62"/>
      <c r="H6" s="61"/>
    </row>
    <row r="7" ht="29" customHeight="1" spans="1:8">
      <c r="A7" s="47"/>
      <c r="B7" s="63">
        <f t="array" ref="B7:H7">星期日期和周+DATE(日历年,12,1)-WEEKDAY(DATE(日历年,12,1),(周开始日期="星期一")+1)+15</f>
        <v>45270</v>
      </c>
      <c r="C7" s="64">
        <v>45271</v>
      </c>
      <c r="D7" s="64">
        <v>45272</v>
      </c>
      <c r="E7" s="64">
        <v>45273</v>
      </c>
      <c r="F7" s="64">
        <v>45274</v>
      </c>
      <c r="G7" s="64">
        <v>45275</v>
      </c>
      <c r="H7" s="63">
        <v>45276</v>
      </c>
    </row>
    <row r="8" ht="76" customHeight="1" spans="1:8">
      <c r="A8" s="47"/>
      <c r="B8" s="57"/>
      <c r="C8" s="65"/>
      <c r="D8" s="65"/>
      <c r="E8" s="65"/>
      <c r="F8" s="65"/>
      <c r="G8" s="65"/>
      <c r="H8" s="57"/>
    </row>
    <row r="9" ht="26" customHeight="1" spans="1:8">
      <c r="A9" s="47"/>
      <c r="B9" s="59">
        <f t="array" ref="B9:H9">星期日期和周+DATE(日历年,12,1)-WEEKDAY(DATE(日历年,12,1),(周开始日期="星期一")+1)+22</f>
        <v>45277</v>
      </c>
      <c r="C9" s="66">
        <v>45278</v>
      </c>
      <c r="D9" s="66">
        <v>45279</v>
      </c>
      <c r="E9" s="66">
        <v>45280</v>
      </c>
      <c r="F9" s="66">
        <v>45281</v>
      </c>
      <c r="G9" s="66">
        <v>45282</v>
      </c>
      <c r="H9" s="59">
        <v>45283</v>
      </c>
    </row>
    <row r="10" ht="80" customHeight="1" spans="1:8">
      <c r="A10" s="47"/>
      <c r="B10" s="61"/>
      <c r="C10" s="67"/>
      <c r="D10" s="67"/>
      <c r="E10" s="67"/>
      <c r="F10" s="67"/>
      <c r="G10" s="67"/>
      <c r="H10" s="61"/>
    </row>
    <row r="11" ht="27" customHeight="1" spans="1:8">
      <c r="A11" s="47"/>
      <c r="B11" s="59">
        <f t="array" ref="B11:H11">星期日期和周+DATE(日历年,12,1)-WEEKDAY(DATE(日历年,12,1),(周开始日期="星期一")+1)+29</f>
        <v>45284</v>
      </c>
      <c r="C11" s="66">
        <v>45285</v>
      </c>
      <c r="D11" s="66">
        <v>45286</v>
      </c>
      <c r="E11" s="66">
        <v>45287</v>
      </c>
      <c r="F11" s="66">
        <v>45288</v>
      </c>
      <c r="G11" s="66">
        <v>45289</v>
      </c>
      <c r="H11" s="59">
        <v>45290</v>
      </c>
    </row>
    <row r="12" ht="78" customHeight="1" spans="1:8">
      <c r="A12" s="47"/>
      <c r="B12" s="62"/>
      <c r="C12" s="67"/>
      <c r="D12" s="67"/>
      <c r="E12" s="67"/>
      <c r="F12" s="67"/>
      <c r="G12" s="67"/>
      <c r="H12" s="62"/>
    </row>
    <row r="13" ht="28" customHeight="1" spans="1:8">
      <c r="A13" s="47"/>
      <c r="B13" s="59">
        <v>45291</v>
      </c>
      <c r="C13" s="68" t="s">
        <v>1</v>
      </c>
      <c r="D13" s="69"/>
      <c r="E13" s="69"/>
      <c r="F13" s="69"/>
      <c r="G13" s="69"/>
      <c r="H13" s="69"/>
    </row>
    <row r="14" ht="68" customHeight="1" spans="2:8">
      <c r="B14" s="70"/>
      <c r="C14" s="71"/>
      <c r="D14" s="72"/>
      <c r="E14" s="73"/>
      <c r="F14" s="73"/>
      <c r="G14" s="73"/>
      <c r="H14" s="73"/>
    </row>
    <row r="15" spans="2:8">
      <c r="B15" s="74"/>
      <c r="C15" s="74"/>
      <c r="D15" s="74"/>
      <c r="E15" s="74"/>
      <c r="F15" s="74"/>
      <c r="G15" s="74"/>
      <c r="H15" s="74"/>
    </row>
    <row r="16" spans="2:8">
      <c r="B16" s="75" t="s">
        <v>2</v>
      </c>
      <c r="C16" s="76"/>
      <c r="D16" s="76"/>
      <c r="E16" s="76"/>
      <c r="F16" s="76"/>
      <c r="G16" s="76"/>
      <c r="H16" s="77"/>
    </row>
    <row r="17" spans="2:8">
      <c r="B17" s="78"/>
      <c r="C17" s="79"/>
      <c r="D17" s="79"/>
      <c r="E17" s="79"/>
      <c r="F17" s="79"/>
      <c r="G17" s="79"/>
      <c r="H17" s="80"/>
    </row>
    <row r="18" spans="2:8">
      <c r="B18" s="81" t="s">
        <v>3</v>
      </c>
      <c r="C18" s="82"/>
      <c r="D18" s="83"/>
      <c r="E18" s="84" t="s">
        <v>4</v>
      </c>
      <c r="F18" s="85"/>
      <c r="G18" s="85"/>
      <c r="H18" s="86"/>
    </row>
    <row r="19" spans="2:8">
      <c r="B19" s="87"/>
      <c r="C19" s="88"/>
      <c r="D19" s="89"/>
      <c r="E19" s="90"/>
      <c r="F19" s="91"/>
      <c r="G19" s="91"/>
      <c r="H19" s="92"/>
    </row>
    <row r="20" spans="2:8">
      <c r="B20" s="93" t="s">
        <v>5</v>
      </c>
      <c r="C20" s="94"/>
      <c r="D20" s="95"/>
      <c r="E20" s="81" t="s">
        <v>6</v>
      </c>
      <c r="F20" s="96"/>
      <c r="G20" s="96"/>
      <c r="H20" s="83"/>
    </row>
    <row r="21" spans="2:8">
      <c r="B21" s="87"/>
      <c r="C21" s="88"/>
      <c r="D21" s="89"/>
      <c r="E21" s="87"/>
      <c r="F21" s="88"/>
      <c r="G21" s="88"/>
      <c r="H21" s="89"/>
    </row>
    <row r="22" spans="2:8">
      <c r="B22" s="93" t="s">
        <v>7</v>
      </c>
      <c r="C22" s="94"/>
      <c r="D22" s="95"/>
      <c r="E22" s="84" t="s">
        <v>8</v>
      </c>
      <c r="F22" s="85"/>
      <c r="G22" s="85"/>
      <c r="H22" s="86"/>
    </row>
    <row r="23" spans="2:8">
      <c r="B23" s="87"/>
      <c r="C23" s="88"/>
      <c r="D23" s="89"/>
      <c r="E23" s="90"/>
      <c r="F23" s="91"/>
      <c r="G23" s="91"/>
      <c r="H23" s="92"/>
    </row>
    <row r="24" spans="2:8">
      <c r="B24" s="93" t="s">
        <v>9</v>
      </c>
      <c r="C24" s="94"/>
      <c r="D24" s="95"/>
      <c r="E24" s="84" t="s">
        <v>10</v>
      </c>
      <c r="F24" s="85"/>
      <c r="G24" s="85"/>
      <c r="H24" s="86"/>
    </row>
    <row r="25" spans="2:8">
      <c r="B25" s="87"/>
      <c r="C25" s="88"/>
      <c r="D25" s="89"/>
      <c r="E25" s="90"/>
      <c r="F25" s="91"/>
      <c r="G25" s="91"/>
      <c r="H25" s="92"/>
    </row>
    <row r="26" spans="2:8">
      <c r="B26" s="93" t="s">
        <v>11</v>
      </c>
      <c r="C26" s="94"/>
      <c r="D26" s="95"/>
      <c r="E26" s="84" t="s">
        <v>12</v>
      </c>
      <c r="F26" s="85"/>
      <c r="G26" s="85"/>
      <c r="H26" s="86"/>
    </row>
    <row r="27" spans="2:8">
      <c r="B27" s="87"/>
      <c r="C27" s="88"/>
      <c r="D27" s="89"/>
      <c r="E27" s="90"/>
      <c r="F27" s="91"/>
      <c r="G27" s="91"/>
      <c r="H27" s="92"/>
    </row>
  </sheetData>
  <mergeCells count="12">
    <mergeCell ref="B24:D25"/>
    <mergeCell ref="E24:H25"/>
    <mergeCell ref="B26:D27"/>
    <mergeCell ref="B16:H17"/>
    <mergeCell ref="E26:H27"/>
    <mergeCell ref="B18:D19"/>
    <mergeCell ref="B20:D21"/>
    <mergeCell ref="E18:H19"/>
    <mergeCell ref="E20:H21"/>
    <mergeCell ref="B22:D23"/>
    <mergeCell ref="E22:H23"/>
    <mergeCell ref="C13:H14"/>
  </mergeCells>
  <conditionalFormatting sqref="B9:H9">
    <cfRule type="expression" dxfId="0" priority="24">
      <formula>AND(DAY(B9)&gt;=1,DAY(B9)&lt;=15)</formula>
    </cfRule>
    <cfRule type="expression" dxfId="0" priority="25">
      <formula>AND(DAY(B9)&gt;=1,DAY(B9)&lt;=15)</formula>
    </cfRule>
    <cfRule type="expression" dxfId="0" priority="26">
      <formula>AND(DAY(B9)&gt;=1,DAY(B9)&lt;=15)</formula>
    </cfRule>
    <cfRule type="expression" dxfId="0" priority="27">
      <formula>AND(DAY(B9)&gt;=1,DAY(B9)&lt;=15)</formula>
    </cfRule>
  </conditionalFormatting>
  <conditionalFormatting sqref="B11">
    <cfRule type="expression" dxfId="0" priority="9">
      <formula>AND(DAY(B11)&gt;=1,DAY(B11)&lt;=15)</formula>
    </cfRule>
    <cfRule type="expression" dxfId="0" priority="23">
      <formula>AND(DAY(B11)&gt;=1,DAY(B11)&lt;=15)</formula>
    </cfRule>
  </conditionalFormatting>
  <conditionalFormatting sqref="C11">
    <cfRule type="expression" dxfId="0" priority="1">
      <formula>AND(DAY(C11)&gt;=1,DAY(C11)&lt;=15)</formula>
    </cfRule>
    <cfRule type="expression" dxfId="0" priority="2">
      <formula>AND(DAY(C11)&gt;=1,DAY(C11)&lt;=15)</formula>
    </cfRule>
  </conditionalFormatting>
  <conditionalFormatting sqref="D11">
    <cfRule type="expression" dxfId="0" priority="7">
      <formula>AND(DAY(D11)&gt;=1,DAY(D11)&lt;=15)</formula>
    </cfRule>
    <cfRule type="expression" dxfId="0" priority="21">
      <formula>AND(DAY(D11)&gt;=1,DAY(D11)&lt;=15)</formula>
    </cfRule>
  </conditionalFormatting>
  <conditionalFormatting sqref="E11">
    <cfRule type="expression" dxfId="0" priority="6">
      <formula>AND(DAY(E11)&gt;=1,DAY(E11)&lt;=15)</formula>
    </cfRule>
    <cfRule type="expression" dxfId="0" priority="20">
      <formula>AND(DAY(E11)&gt;=1,DAY(E11)&lt;=15)</formula>
    </cfRule>
  </conditionalFormatting>
  <conditionalFormatting sqref="F11">
    <cfRule type="expression" dxfId="0" priority="5">
      <formula>AND(DAY(F11)&gt;=1,DAY(F11)&lt;=15)</formula>
    </cfRule>
    <cfRule type="expression" dxfId="0" priority="19">
      <formula>AND(DAY(F11)&gt;=1,DAY(F11)&lt;=15)</formula>
    </cfRule>
  </conditionalFormatting>
  <conditionalFormatting sqref="G11">
    <cfRule type="expression" dxfId="0" priority="4">
      <formula>AND(DAY(G11)&gt;=1,DAY(G11)&lt;=15)</formula>
    </cfRule>
    <cfRule type="expression" dxfId="0" priority="18">
      <formula>AND(DAY(G11)&gt;=1,DAY(G11)&lt;=15)</formula>
    </cfRule>
  </conditionalFormatting>
  <conditionalFormatting sqref="H11">
    <cfRule type="expression" dxfId="0" priority="3">
      <formula>AND(DAY(H11)&gt;=1,DAY(H11)&lt;=15)</formula>
    </cfRule>
    <cfRule type="expression" dxfId="0" priority="17">
      <formula>AND(DAY(H11)&gt;=1,DAY(H11)&lt;=15)</formula>
    </cfRule>
  </conditionalFormatting>
  <conditionalFormatting sqref="B13">
    <cfRule type="expression" dxfId="0" priority="42">
      <formula>AND(DAY(B13)&gt;=1,DAY(B13)&lt;=15)</formula>
    </cfRule>
  </conditionalFormatting>
  <conditionalFormatting sqref="C13">
    <cfRule type="expression" dxfId="0" priority="38">
      <formula>AND(DAY(C13)&gt;=1,DAY(C13)&lt;=15)</formula>
    </cfRule>
  </conditionalFormatting>
  <conditionalFormatting sqref="B14">
    <cfRule type="expression" dxfId="0" priority="45">
      <formula>AND(DAY(B14)&gt;=1,DAY(B14)&lt;=15)</formula>
    </cfRule>
  </conditionalFormatting>
  <conditionalFormatting sqref="B13:B14">
    <cfRule type="expression" dxfId="0" priority="47">
      <formula>AND(DAY(B13)&gt;=1,DAY(B13)&lt;=15)</formula>
    </cfRule>
  </conditionalFormatting>
  <conditionalFormatting sqref="B3:G4">
    <cfRule type="expression" dxfId="0" priority="46">
      <formula>DAY(B3)&gt;8</formula>
    </cfRule>
  </conditionalFormatting>
  <dataValidations count="7">
    <dataValidation allowBlank="1" showInputMessage="1" showErrorMessage="1" prompt="在右侧单元格中输入备注" sqref="C13"/>
    <dataValidation allowBlank="1" showInputMessage="1" showErrorMessage="1" prompt="12 月日历" sqref="A1"/>
    <dataValidation allowBlank="1" showInputMessage="1" showErrorMessage="1" prompt="根据单元格 K2 中输入的年份自动更新此单元格中的年份。下方的日历具有上个月和下个月的日期，字体底纹较浅" sqref="B1"/>
    <dataValidation allowBlank="1" showInputMessage="1" showErrorMessage="1" prompt="根据“1 月”工作表中输入的年份自动更新此单元格中的年份。下方的日历具有上个月和下个月的日期，字体底纹较浅" sqref="C1:D1"/>
    <dataValidation allowBlank="1" showInputMessage="1" showErrorMessage="1" prompt="自动确定工作日" sqref="C2:H2"/>
    <dataValidation allowBlank="1" showInputMessage="1" showErrorMessage="1" prompt="此行包含此日历的工作日名称。此单元格包含一周的开始日期。若要更改周开始日期，请在“1 月”工作表的单元格 K3 中输入一个新的工作日" sqref="B2"/>
    <dataValidation allowBlank="1" showInputMessage="1" showErrorMessage="1" prompt="此行和第 5、7、9、11 和 13 行包含一周的日历日。若此单元格不包含数字 1，则为上个月的某一天。在单元格 E13 中输入备注" sqref="B3"/>
  </dataValidations>
  <printOptions horizontalCentered="1" verticalCentered="1"/>
  <pageMargins left="0.699305555555556" right="0.699305555555556" top="0.75" bottom="0.75" header="0.3" footer="0.3"/>
  <pageSetup paperSize="9" scale="53" orientation="landscape"/>
  <headerFooter alignWithMargins="0" differentFirst="1">
    <oddFooter>&amp;CPage &amp;P of &amp;N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23"/>
  <sheetViews>
    <sheetView zoomScale="70" zoomScaleNormal="70" workbookViewId="0">
      <selection activeCell="D23" sqref="D23"/>
    </sheetView>
  </sheetViews>
  <sheetFormatPr defaultColWidth="8.91851851851852" defaultRowHeight="16.5" outlineLevelCol="4"/>
  <cols>
    <col min="1" max="1" width="7.07407407407407" style="23" customWidth="1"/>
    <col min="2" max="2" width="22.6148148148148" style="23" customWidth="1"/>
    <col min="3" max="3" width="21.6148148148148" style="23" customWidth="1"/>
    <col min="4" max="4" width="29.762962962963" style="23" customWidth="1"/>
    <col min="5" max="5" width="37.6148148148148" style="23" customWidth="1"/>
    <col min="6" max="16384" width="8.91851851851852" style="23"/>
  </cols>
  <sheetData>
    <row r="3" ht="25" customHeight="1"/>
    <row r="4" ht="26" customHeight="1"/>
    <row r="5" ht="32" customHeight="1" spans="2:5">
      <c r="B5" s="24" t="s">
        <v>15</v>
      </c>
      <c r="C5" s="25" t="s">
        <v>16</v>
      </c>
      <c r="D5" s="26" t="s">
        <v>17</v>
      </c>
      <c r="E5" s="27"/>
    </row>
    <row r="6" ht="32" customHeight="1" spans="2:5">
      <c r="B6" s="28"/>
      <c r="C6" s="29" t="s">
        <v>18</v>
      </c>
      <c r="D6" s="30" t="s">
        <v>19</v>
      </c>
      <c r="E6" s="31"/>
    </row>
    <row r="7" ht="32" customHeight="1" spans="2:5">
      <c r="B7" s="28"/>
      <c r="C7" s="29" t="s">
        <v>20</v>
      </c>
      <c r="D7" s="30" t="s">
        <v>21</v>
      </c>
      <c r="E7" s="31"/>
    </row>
    <row r="8" ht="32" customHeight="1" spans="2:5">
      <c r="B8" s="28"/>
      <c r="C8" s="29" t="s">
        <v>22</v>
      </c>
      <c r="D8" s="30" t="s">
        <v>23</v>
      </c>
      <c r="E8" s="31"/>
    </row>
    <row r="9" ht="45" customHeight="1" spans="2:5">
      <c r="B9" s="28"/>
      <c r="C9" s="32" t="s">
        <v>24</v>
      </c>
      <c r="D9" s="30" t="s">
        <v>25</v>
      </c>
      <c r="E9" s="31"/>
    </row>
    <row r="10" ht="42" customHeight="1" spans="2:5">
      <c r="B10" s="28"/>
      <c r="C10" s="29" t="s">
        <v>26</v>
      </c>
      <c r="D10" s="30" t="s">
        <v>27</v>
      </c>
      <c r="E10" s="31"/>
    </row>
    <row r="11" ht="47" customHeight="1" spans="2:5">
      <c r="B11" s="33"/>
      <c r="C11" s="34" t="s">
        <v>28</v>
      </c>
      <c r="D11" s="35" t="s">
        <v>29</v>
      </c>
      <c r="E11" s="36"/>
    </row>
    <row r="12" ht="27" customHeight="1" spans="2:2">
      <c r="B12" s="37"/>
    </row>
    <row r="13" ht="30" customHeight="1" spans="2:2">
      <c r="B13" s="37"/>
    </row>
    <row r="14" ht="33" customHeight="1" spans="2:5">
      <c r="B14" s="2" t="s">
        <v>30</v>
      </c>
      <c r="C14" s="25" t="s">
        <v>31</v>
      </c>
      <c r="D14" s="38" t="s">
        <v>32</v>
      </c>
      <c r="E14" s="39"/>
    </row>
    <row r="15" ht="35" customHeight="1" spans="2:5">
      <c r="B15" s="40"/>
      <c r="C15" s="41" t="s">
        <v>33</v>
      </c>
      <c r="D15" s="29" t="s">
        <v>34</v>
      </c>
      <c r="E15" s="32" t="s">
        <v>35</v>
      </c>
    </row>
    <row r="16" ht="48" customHeight="1" spans="2:5">
      <c r="B16" s="40"/>
      <c r="C16" s="42"/>
      <c r="D16" s="29" t="s">
        <v>36</v>
      </c>
      <c r="E16" s="32" t="s">
        <v>37</v>
      </c>
    </row>
    <row r="17" ht="43" customHeight="1" spans="2:5">
      <c r="B17" s="40"/>
      <c r="C17" s="43"/>
      <c r="D17" s="29" t="s">
        <v>38</v>
      </c>
      <c r="E17" s="32" t="s">
        <v>39</v>
      </c>
    </row>
    <row r="18" ht="33" customHeight="1" spans="2:5">
      <c r="B18" s="40"/>
      <c r="C18" s="41" t="s">
        <v>40</v>
      </c>
      <c r="D18" s="29" t="s">
        <v>41</v>
      </c>
      <c r="E18" s="32" t="s">
        <v>42</v>
      </c>
    </row>
    <row r="19" ht="42" customHeight="1" spans="2:5">
      <c r="B19" s="40"/>
      <c r="C19" s="43"/>
      <c r="D19" s="29" t="s">
        <v>43</v>
      </c>
      <c r="E19" s="32" t="s">
        <v>44</v>
      </c>
    </row>
    <row r="20" ht="33" customHeight="1" spans="2:5">
      <c r="B20" s="40"/>
      <c r="C20" s="41" t="s">
        <v>45</v>
      </c>
      <c r="D20" s="29" t="s">
        <v>46</v>
      </c>
      <c r="E20" s="32" t="s">
        <v>47</v>
      </c>
    </row>
    <row r="21" ht="33" customHeight="1" spans="2:5">
      <c r="B21" s="40"/>
      <c r="C21" s="43"/>
      <c r="D21" s="29" t="s">
        <v>48</v>
      </c>
      <c r="E21" s="32" t="s">
        <v>49</v>
      </c>
    </row>
    <row r="22" ht="33" customHeight="1" spans="2:5">
      <c r="B22" s="40"/>
      <c r="C22" s="41" t="s">
        <v>50</v>
      </c>
      <c r="D22" s="29" t="s">
        <v>51</v>
      </c>
      <c r="E22" s="32" t="s">
        <v>52</v>
      </c>
    </row>
    <row r="23" ht="35" customHeight="1" spans="2:5">
      <c r="B23" s="44"/>
      <c r="C23" s="45"/>
      <c r="D23" s="34" t="s">
        <v>53</v>
      </c>
      <c r="E23" s="46" t="s">
        <v>54</v>
      </c>
    </row>
  </sheetData>
  <mergeCells count="14">
    <mergeCell ref="D5:E5"/>
    <mergeCell ref="D6:E6"/>
    <mergeCell ref="D7:E7"/>
    <mergeCell ref="D8:E8"/>
    <mergeCell ref="D9:E9"/>
    <mergeCell ref="D10:E10"/>
    <mergeCell ref="D11:E11"/>
    <mergeCell ref="D14:E14"/>
    <mergeCell ref="B5:B11"/>
    <mergeCell ref="B14:B23"/>
    <mergeCell ref="C15:C17"/>
    <mergeCell ref="C18:C19"/>
    <mergeCell ref="C20:C21"/>
    <mergeCell ref="C22:C23"/>
  </mergeCells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1"/>
  <sheetViews>
    <sheetView zoomScale="55" zoomScaleNormal="55" topLeftCell="A7" workbookViewId="0">
      <selection activeCell="E41" sqref="E41"/>
    </sheetView>
  </sheetViews>
  <sheetFormatPr defaultColWidth="8.91851851851852" defaultRowHeight="16.5" outlineLevelCol="6"/>
  <cols>
    <col min="1" max="1" width="3.45925925925926" style="1" customWidth="1"/>
    <col min="2" max="2" width="17.5333333333333" style="1" customWidth="1"/>
    <col min="3" max="3" width="23.8444444444444" style="1" customWidth="1"/>
    <col min="4" max="4" width="30.2296296296296" style="1" customWidth="1"/>
    <col min="5" max="5" width="48.3037037037037" style="1" customWidth="1"/>
    <col min="6" max="6" width="31.6888888888889" style="1" customWidth="1"/>
    <col min="7" max="7" width="30.0740740740741" style="1" customWidth="1"/>
    <col min="8" max="16384" width="8.91851851851852" style="1"/>
  </cols>
  <sheetData>
    <row r="1" ht="54" customHeight="1"/>
    <row r="2" ht="228" customHeight="1" spans="2:7">
      <c r="B2" s="2" t="s">
        <v>55</v>
      </c>
      <c r="C2" s="2" t="s">
        <v>56</v>
      </c>
      <c r="D2" s="3" t="s">
        <v>57</v>
      </c>
      <c r="E2" s="4" t="s">
        <v>58</v>
      </c>
      <c r="F2" s="5"/>
      <c r="G2" s="6"/>
    </row>
    <row r="3" ht="50" customHeight="1" spans="2:7">
      <c r="B3" s="7"/>
      <c r="C3" s="7"/>
      <c r="D3" s="8" t="s">
        <v>59</v>
      </c>
      <c r="E3" s="8" t="s">
        <v>60</v>
      </c>
      <c r="F3" s="8" t="s">
        <v>61</v>
      </c>
      <c r="G3" s="9" t="s">
        <v>62</v>
      </c>
    </row>
    <row r="4" ht="57" customHeight="1" spans="2:7">
      <c r="B4" s="7"/>
      <c r="C4" s="7"/>
      <c r="D4" s="10" t="s">
        <v>63</v>
      </c>
      <c r="E4" s="10" t="s">
        <v>64</v>
      </c>
      <c r="F4" s="10" t="s">
        <v>65</v>
      </c>
      <c r="G4" s="11">
        <v>44740</v>
      </c>
    </row>
    <row r="5" ht="151" customHeight="1" spans="2:7">
      <c r="B5" s="7"/>
      <c r="C5" s="7"/>
      <c r="D5" s="10" t="s">
        <v>66</v>
      </c>
      <c r="E5" s="10" t="s">
        <v>67</v>
      </c>
      <c r="F5" s="10" t="s">
        <v>68</v>
      </c>
      <c r="G5" s="11">
        <v>44737</v>
      </c>
    </row>
    <row r="6" ht="63" customHeight="1" spans="2:7">
      <c r="B6" s="7"/>
      <c r="C6" s="7"/>
      <c r="D6" s="10" t="s">
        <v>69</v>
      </c>
      <c r="E6" s="10" t="s">
        <v>70</v>
      </c>
      <c r="F6" s="10" t="s">
        <v>71</v>
      </c>
      <c r="G6" s="11">
        <v>44740</v>
      </c>
    </row>
    <row r="7" ht="46" customHeight="1" spans="2:7">
      <c r="B7" s="12"/>
      <c r="C7" s="12"/>
      <c r="D7" s="10" t="s">
        <v>72</v>
      </c>
      <c r="E7" s="10" t="s">
        <v>73</v>
      </c>
      <c r="F7" s="13" t="s">
        <v>74</v>
      </c>
      <c r="G7" s="13" t="s">
        <v>74</v>
      </c>
    </row>
    <row r="8" ht="58" customHeight="1" spans="2:7">
      <c r="B8" s="14">
        <v>1</v>
      </c>
      <c r="C8" s="14" t="s">
        <v>75</v>
      </c>
      <c r="D8" s="15" t="s">
        <v>57</v>
      </c>
      <c r="E8" s="16"/>
      <c r="F8" s="16"/>
      <c r="G8" s="16"/>
    </row>
    <row r="9" ht="34" customHeight="1" spans="2:7">
      <c r="B9" s="7"/>
      <c r="C9" s="7"/>
      <c r="D9" s="15" t="s">
        <v>59</v>
      </c>
      <c r="E9" s="15" t="s">
        <v>60</v>
      </c>
      <c r="F9" s="15" t="s">
        <v>61</v>
      </c>
      <c r="G9" s="17" t="s">
        <v>62</v>
      </c>
    </row>
    <row r="10" ht="32" customHeight="1" spans="2:7">
      <c r="B10" s="7"/>
      <c r="C10" s="7"/>
      <c r="D10" s="10" t="s">
        <v>76</v>
      </c>
      <c r="E10" s="16"/>
      <c r="F10" s="16"/>
      <c r="G10" s="18"/>
    </row>
    <row r="11" ht="32" customHeight="1" spans="2:7">
      <c r="B11" s="7"/>
      <c r="C11" s="7"/>
      <c r="D11" s="10" t="s">
        <v>77</v>
      </c>
      <c r="E11" s="16"/>
      <c r="F11" s="16"/>
      <c r="G11" s="18"/>
    </row>
    <row r="12" ht="32" customHeight="1" spans="2:7">
      <c r="B12" s="7"/>
      <c r="C12" s="7"/>
      <c r="D12" s="10" t="s">
        <v>78</v>
      </c>
      <c r="E12" s="16"/>
      <c r="F12" s="16"/>
      <c r="G12" s="18"/>
    </row>
    <row r="13" ht="32" customHeight="1" spans="2:7">
      <c r="B13" s="12"/>
      <c r="C13" s="12"/>
      <c r="D13" s="10" t="s">
        <v>79</v>
      </c>
      <c r="E13" s="16"/>
      <c r="F13" s="16"/>
      <c r="G13" s="18"/>
    </row>
    <row r="14" ht="58" customHeight="1" spans="2:7">
      <c r="B14" s="14">
        <v>2</v>
      </c>
      <c r="C14" s="14" t="s">
        <v>75</v>
      </c>
      <c r="D14" s="15" t="s">
        <v>57</v>
      </c>
      <c r="E14" s="16"/>
      <c r="F14" s="16"/>
      <c r="G14" s="16"/>
    </row>
    <row r="15" ht="34" customHeight="1" spans="2:7">
      <c r="B15" s="7"/>
      <c r="C15" s="7"/>
      <c r="D15" s="15" t="s">
        <v>59</v>
      </c>
      <c r="E15" s="15" t="s">
        <v>60</v>
      </c>
      <c r="F15" s="15" t="s">
        <v>61</v>
      </c>
      <c r="G15" s="17" t="s">
        <v>62</v>
      </c>
    </row>
    <row r="16" ht="32" customHeight="1" spans="2:7">
      <c r="B16" s="7"/>
      <c r="C16" s="7"/>
      <c r="D16" s="10" t="s">
        <v>76</v>
      </c>
      <c r="E16" s="16"/>
      <c r="F16" s="16"/>
      <c r="G16" s="18"/>
    </row>
    <row r="17" ht="32" customHeight="1" spans="2:7">
      <c r="B17" s="7"/>
      <c r="C17" s="7"/>
      <c r="D17" s="10" t="s">
        <v>77</v>
      </c>
      <c r="E17" s="16"/>
      <c r="F17" s="16"/>
      <c r="G17" s="18"/>
    </row>
    <row r="18" ht="32" customHeight="1" spans="2:7">
      <c r="B18" s="7"/>
      <c r="C18" s="7"/>
      <c r="D18" s="10" t="s">
        <v>78</v>
      </c>
      <c r="E18" s="16"/>
      <c r="F18" s="16"/>
      <c r="G18" s="18"/>
    </row>
    <row r="19" ht="32" customHeight="1" spans="2:7">
      <c r="B19" s="12"/>
      <c r="C19" s="12"/>
      <c r="D19" s="10" t="s">
        <v>79</v>
      </c>
      <c r="E19" s="16"/>
      <c r="F19" s="16"/>
      <c r="G19" s="18"/>
    </row>
    <row r="20" ht="58" customHeight="1" spans="2:7">
      <c r="B20" s="14">
        <v>3</v>
      </c>
      <c r="C20" s="14" t="s">
        <v>75</v>
      </c>
      <c r="D20" s="15" t="s">
        <v>57</v>
      </c>
      <c r="E20" s="16"/>
      <c r="F20" s="16"/>
      <c r="G20" s="16"/>
    </row>
    <row r="21" ht="34" customHeight="1" spans="2:7">
      <c r="B21" s="7"/>
      <c r="C21" s="7"/>
      <c r="D21" s="15" t="s">
        <v>59</v>
      </c>
      <c r="E21" s="15" t="s">
        <v>60</v>
      </c>
      <c r="F21" s="15" t="s">
        <v>61</v>
      </c>
      <c r="G21" s="17" t="s">
        <v>62</v>
      </c>
    </row>
    <row r="22" ht="32" customHeight="1" spans="2:7">
      <c r="B22" s="7"/>
      <c r="C22" s="7"/>
      <c r="D22" s="10" t="s">
        <v>76</v>
      </c>
      <c r="E22" s="16"/>
      <c r="F22" s="16"/>
      <c r="G22" s="18"/>
    </row>
    <row r="23" ht="32" customHeight="1" spans="2:7">
      <c r="B23" s="7"/>
      <c r="C23" s="7"/>
      <c r="D23" s="10" t="s">
        <v>77</v>
      </c>
      <c r="E23" s="16"/>
      <c r="F23" s="16"/>
      <c r="G23" s="18"/>
    </row>
    <row r="24" ht="32" customHeight="1" spans="2:7">
      <c r="B24" s="7"/>
      <c r="C24" s="7"/>
      <c r="D24" s="10" t="s">
        <v>78</v>
      </c>
      <c r="E24" s="16"/>
      <c r="F24" s="16"/>
      <c r="G24" s="18"/>
    </row>
    <row r="25" ht="32" customHeight="1" spans="2:7">
      <c r="B25" s="12"/>
      <c r="C25" s="12"/>
      <c r="D25" s="10" t="s">
        <v>79</v>
      </c>
      <c r="E25" s="16"/>
      <c r="F25" s="16"/>
      <c r="G25" s="18"/>
    </row>
    <row r="26" ht="58" customHeight="1" spans="2:7">
      <c r="B26" s="14">
        <v>4</v>
      </c>
      <c r="C26" s="14" t="s">
        <v>75</v>
      </c>
      <c r="D26" s="15" t="s">
        <v>57</v>
      </c>
      <c r="E26" s="16"/>
      <c r="F26" s="16"/>
      <c r="G26" s="16"/>
    </row>
    <row r="27" ht="34" customHeight="1" spans="2:7">
      <c r="B27" s="7"/>
      <c r="C27" s="7"/>
      <c r="D27" s="15" t="s">
        <v>59</v>
      </c>
      <c r="E27" s="15" t="s">
        <v>60</v>
      </c>
      <c r="F27" s="15" t="s">
        <v>61</v>
      </c>
      <c r="G27" s="17" t="s">
        <v>62</v>
      </c>
    </row>
    <row r="28" ht="32" customHeight="1" spans="2:7">
      <c r="B28" s="7"/>
      <c r="C28" s="7"/>
      <c r="D28" s="10" t="s">
        <v>76</v>
      </c>
      <c r="E28" s="16"/>
      <c r="F28" s="16"/>
      <c r="G28" s="18"/>
    </row>
    <row r="29" ht="32" customHeight="1" spans="2:7">
      <c r="B29" s="7"/>
      <c r="C29" s="7"/>
      <c r="D29" s="10" t="s">
        <v>77</v>
      </c>
      <c r="E29" s="16"/>
      <c r="F29" s="16"/>
      <c r="G29" s="18"/>
    </row>
    <row r="30" ht="32" customHeight="1" spans="2:7">
      <c r="B30" s="7"/>
      <c r="C30" s="7"/>
      <c r="D30" s="10" t="s">
        <v>78</v>
      </c>
      <c r="E30" s="16"/>
      <c r="F30" s="16"/>
      <c r="G30" s="18"/>
    </row>
    <row r="31" ht="32" customHeight="1" spans="2:7">
      <c r="B31" s="19"/>
      <c r="C31" s="19"/>
      <c r="D31" s="20" t="s">
        <v>79</v>
      </c>
      <c r="E31" s="21"/>
      <c r="F31" s="21"/>
      <c r="G31" s="22"/>
    </row>
  </sheetData>
  <mergeCells count="11">
    <mergeCell ref="E2:G2"/>
    <mergeCell ref="B2:B7"/>
    <mergeCell ref="B8:B13"/>
    <mergeCell ref="B14:B19"/>
    <mergeCell ref="B20:B25"/>
    <mergeCell ref="B26:B31"/>
    <mergeCell ref="C2:C7"/>
    <mergeCell ref="C8:C13"/>
    <mergeCell ref="C14:C19"/>
    <mergeCell ref="C20:C25"/>
    <mergeCell ref="C26:C31"/>
  </mergeCells>
  <pageMargins left="0.75" right="0.75" top="1" bottom="1" header="0.511805555555556" footer="0.511805555555556"/>
  <pageSetup paperSize="9" orientation="portrait" horizontalDpi="1200" verticalDpi="1200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22年11月 </vt:lpstr>
      <vt:lpstr>22年12 月 </vt:lpstr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 </vt:lpstr>
      <vt:lpstr>个人档案（修改）</vt:lpstr>
      <vt:lpstr>夏令营准备规划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蚂蚁蚂蚁有点黑</cp:lastModifiedBy>
  <dcterms:created xsi:type="dcterms:W3CDTF">2017-12-24T01:58:00Z</dcterms:created>
  <cp:lastPrinted>2021-12-05T10:24:00Z</cp:lastPrinted>
  <dcterms:modified xsi:type="dcterms:W3CDTF">2023-03-25T05:52:29Z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7830E424DD224414B98B2C4B5DF365A9</vt:lpwstr>
  </property>
</Properties>
</file>